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la data over 5 years" sheetId="1" r:id="rId4"/>
    <sheet state="visible" name="Chart2" sheetId="2" r:id="rId5"/>
    <sheet state="visible" name="Chart1" sheetId="3" r:id="rId6"/>
    <sheet state="visible" name="forecast" sheetId="4" r:id="rId7"/>
  </sheets>
  <definedNames/>
  <calcPr/>
</workbook>
</file>

<file path=xl/sharedStrings.xml><?xml version="1.0" encoding="utf-8"?>
<sst xmlns="http://schemas.openxmlformats.org/spreadsheetml/2006/main" count="19" uniqueCount="19">
  <si>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</si>
  <si>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</si>
  <si>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</si>
  <si>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</si>
  <si>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</si>
  <si>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</si>
  <si>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</si>
  <si>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</si>
  <si>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</si>
  <si>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</si>
  <si>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</si>
  <si>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</si>
  <si>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</si>
  <si>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yearly</t>
  </si>
  <si>
    <t>yearly_lower</t>
  </si>
  <si>
    <t>yearly_upper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</si>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</sst>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#,##0.00;(#,##0.00)"/>
    <numFmt numFmtId="166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Tesla Stock Evaluation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'Tesla data over 5 years'!$B$1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'Tesla data over 5 years'!$A$2:$A$1289</c:f>
            </c:strRef>
          </c:cat>
          <c:val>
            <c:numRef>
              <c:f>'Tesla data over 5 years'!$B$2:$B$1289</c:f>
              <c:numCache/>
            </c:numRef>
          </c:val>
          <c:smooth val="0"/>
        </c:ser>
        <c:ser>
          <c:idx val="1"/>
          <c:order val="1"/>
          <c:tx>
            <c:strRef>
              <c:f>'Tesla data over 5 years'!$C$1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'Tesla data over 5 years'!$A$2:$A$1289</c:f>
            </c:strRef>
          </c:cat>
          <c:val>
            <c:numRef>
              <c:f>'Tesla data over 5 years'!$C$2:$C$1289</c:f>
              <c:numCache/>
            </c:numRef>
          </c:val>
          <c:smooth val="0"/>
        </c:ser>
        <c:axId val="821214533"/>
        <c:axId val="43574012"/>
      </c:lineChart>
      <c:catAx>
        <c:axId val="821214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74012"/>
      </c:catAx>
      <c:valAx>
        <c:axId val="43574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214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Future 30 days prediction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'Tesla data over 5 years'!$C$1260:$C$1289</c:f>
              <c:numCache/>
            </c:numRef>
          </c:val>
          <c:smooth val="0"/>
        </c:ser>
        <c:axId val="257248220"/>
        <c:axId val="709321697"/>
      </c:lineChart>
      <c:catAx>
        <c:axId val="257248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321697"/>
      </c:catAx>
      <c:valAx>
        <c:axId val="709321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248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6.63"/>
    <col customWidth="1" min="3" max="3" width="18.0"/>
  </cols>
  <sheetData>
    <row r="1">
      <c r="A1" s="1" t="str">
        <f>IFERROR(__xludf.DUMMYFUNCTION("GOOGLEFINANCE(""TSLA"",""PRICE"", DATE(2019,7,3),DATE(2024,7,3))"),"Date")</f>
        <v>Date</v>
      </c>
      <c r="B1" s="2" t="str">
        <f>IFERROR(__xludf.DUMMYFUNCTION("""COMPUTED_VALUE"""),"Close")</f>
        <v>Close</v>
      </c>
      <c r="C1" s="3" t="s">
        <v>0</v>
      </c>
    </row>
    <row r="2">
      <c r="A2" s="1">
        <f>IFERROR(__xludf.DUMMYFUNCTION("""COMPUTED_VALUE"""),43649.54166666667)</f>
        <v>43649.54167</v>
      </c>
      <c r="B2" s="2">
        <f>IFERROR(__xludf.DUMMYFUNCTION("""COMPUTED_VALUE"""),15.66)</f>
        <v>15.66</v>
      </c>
      <c r="C2" s="3">
        <v>-16.2601550693383</v>
      </c>
    </row>
    <row r="3">
      <c r="A3" s="1">
        <f>IFERROR(__xludf.DUMMYFUNCTION("""COMPUTED_VALUE"""),43651.66666666667)</f>
        <v>43651.66667</v>
      </c>
      <c r="B3" s="2">
        <f>IFERROR(__xludf.DUMMYFUNCTION("""COMPUTED_VALUE"""),15.54)</f>
        <v>15.54</v>
      </c>
      <c r="C3" s="3">
        <v>-15.0243734144638</v>
      </c>
    </row>
    <row r="4">
      <c r="A4" s="1">
        <f>IFERROR(__xludf.DUMMYFUNCTION("""COMPUTED_VALUE"""),43654.66666666667)</f>
        <v>43654.66667</v>
      </c>
      <c r="B4" s="2">
        <f>IFERROR(__xludf.DUMMYFUNCTION("""COMPUTED_VALUE"""),15.36)</f>
        <v>15.36</v>
      </c>
      <c r="C4" s="3">
        <v>-9.48600083671968</v>
      </c>
    </row>
    <row r="5">
      <c r="A5" s="1">
        <f>IFERROR(__xludf.DUMMYFUNCTION("""COMPUTED_VALUE"""),43655.66666666667)</f>
        <v>43655.66667</v>
      </c>
      <c r="B5" s="2">
        <f>IFERROR(__xludf.DUMMYFUNCTION("""COMPUTED_VALUE"""),15.34)</f>
        <v>15.34</v>
      </c>
      <c r="C5" s="3">
        <v>-9.03148057307412</v>
      </c>
    </row>
    <row r="6">
      <c r="A6" s="1">
        <f>IFERROR(__xludf.DUMMYFUNCTION("""COMPUTED_VALUE"""),43656.66666666667)</f>
        <v>43656.66667</v>
      </c>
      <c r="B6" s="2">
        <f>IFERROR(__xludf.DUMMYFUNCTION("""COMPUTED_VALUE"""),15.93)</f>
        <v>15.93</v>
      </c>
      <c r="C6" s="3">
        <v>-7.72640900990997</v>
      </c>
    </row>
    <row r="7">
      <c r="A7" s="1">
        <f>IFERROR(__xludf.DUMMYFUNCTION("""COMPUTED_VALUE"""),43657.66666666667)</f>
        <v>43657.66667</v>
      </c>
      <c r="B7" s="2">
        <f>IFERROR(__xludf.DUMMYFUNCTION("""COMPUTED_VALUE"""),15.91)</f>
        <v>15.91</v>
      </c>
      <c r="C7" s="3">
        <v>-7.65407156008253</v>
      </c>
    </row>
    <row r="8">
      <c r="A8" s="1">
        <f>IFERROR(__xludf.DUMMYFUNCTION("""COMPUTED_VALUE"""),43658.66666666667)</f>
        <v>43658.66667</v>
      </c>
      <c r="B8" s="2">
        <f>IFERROR(__xludf.DUMMYFUNCTION("""COMPUTED_VALUE"""),16.34)</f>
        <v>16.34</v>
      </c>
      <c r="C8" s="3">
        <v>-7.11565826871123</v>
      </c>
    </row>
    <row r="9">
      <c r="A9" s="1">
        <f>IFERROR(__xludf.DUMMYFUNCTION("""COMPUTED_VALUE"""),43661.66666666667)</f>
        <v>43661.66667</v>
      </c>
      <c r="B9" s="2">
        <f>IFERROR(__xludf.DUMMYFUNCTION("""COMPUTED_VALUE"""),16.9)</f>
        <v>16.9</v>
      </c>
      <c r="C9" s="3">
        <v>-2.88949639525123</v>
      </c>
    </row>
    <row r="10">
      <c r="A10" s="1">
        <f>IFERROR(__xludf.DUMMYFUNCTION("""COMPUTED_VALUE"""),43662.66666666667)</f>
        <v>43662.66667</v>
      </c>
      <c r="B10" s="2">
        <f>IFERROR(__xludf.DUMMYFUNCTION("""COMPUTED_VALUE"""),16.83)</f>
        <v>16.83</v>
      </c>
      <c r="C10" s="3">
        <v>-2.93520308706269</v>
      </c>
    </row>
    <row r="11">
      <c r="A11" s="1">
        <f>IFERROR(__xludf.DUMMYFUNCTION("""COMPUTED_VALUE"""),43663.66666666667)</f>
        <v>43663.66667</v>
      </c>
      <c r="B11" s="2">
        <f>IFERROR(__xludf.DUMMYFUNCTION("""COMPUTED_VALUE"""),16.99)</f>
        <v>16.99</v>
      </c>
      <c r="C11" s="3">
        <v>-2.14404579621481</v>
      </c>
    </row>
    <row r="12">
      <c r="A12" s="1">
        <f>IFERROR(__xludf.DUMMYFUNCTION("""COMPUTED_VALUE"""),43664.66666666667)</f>
        <v>43664.66667</v>
      </c>
      <c r="B12" s="2">
        <f>IFERROR(__xludf.DUMMYFUNCTION("""COMPUTED_VALUE"""),16.9)</f>
        <v>16.9</v>
      </c>
      <c r="C12" s="3">
        <v>-2.58826770810335</v>
      </c>
    </row>
    <row r="13">
      <c r="A13" s="1">
        <f>IFERROR(__xludf.DUMMYFUNCTION("""COMPUTED_VALUE"""),43665.66666666667)</f>
        <v>43665.66667</v>
      </c>
      <c r="B13" s="2">
        <f>IFERROR(__xludf.DUMMYFUNCTION("""COMPUTED_VALUE"""),17.21)</f>
        <v>17.21</v>
      </c>
      <c r="C13" s="3">
        <v>-2.55820322098219</v>
      </c>
    </row>
    <row r="14">
      <c r="A14" s="1">
        <f>IFERROR(__xludf.DUMMYFUNCTION("""COMPUTED_VALUE"""),43668.66666666667)</f>
        <v>43668.66667</v>
      </c>
      <c r="B14" s="2">
        <f>IFERROR(__xludf.DUMMYFUNCTION("""COMPUTED_VALUE"""),17.05)</f>
        <v>17.05</v>
      </c>
      <c r="C14" s="3">
        <v>0.291427905021592</v>
      </c>
    </row>
    <row r="15">
      <c r="A15" s="1">
        <f>IFERROR(__xludf.DUMMYFUNCTION("""COMPUTED_VALUE"""),43669.66666666667)</f>
        <v>43669.66667</v>
      </c>
      <c r="B15" s="2">
        <f>IFERROR(__xludf.DUMMYFUNCTION("""COMPUTED_VALUE"""),17.34)</f>
        <v>17.34</v>
      </c>
      <c r="C15" s="3">
        <v>-0.135563546596642</v>
      </c>
    </row>
    <row r="16">
      <c r="A16" s="1">
        <f>IFERROR(__xludf.DUMMYFUNCTION("""COMPUTED_VALUE"""),43670.66666666667)</f>
        <v>43670.66667</v>
      </c>
      <c r="B16" s="2">
        <f>IFERROR(__xludf.DUMMYFUNCTION("""COMPUTED_VALUE"""),17.66)</f>
        <v>17.66</v>
      </c>
      <c r="C16" s="3">
        <v>0.323805035604003</v>
      </c>
    </row>
    <row r="17">
      <c r="A17" s="1">
        <f>IFERROR(__xludf.DUMMYFUNCTION("""COMPUTED_VALUE"""),43671.66666666667)</f>
        <v>43671.66667</v>
      </c>
      <c r="B17" s="2">
        <f>IFERROR(__xludf.DUMMYFUNCTION("""COMPUTED_VALUE"""),15.25)</f>
        <v>15.25</v>
      </c>
      <c r="C17" s="3">
        <v>-0.398616343590061</v>
      </c>
    </row>
    <row r="18">
      <c r="A18" s="1">
        <f>IFERROR(__xludf.DUMMYFUNCTION("""COMPUTED_VALUE"""),43672.66666666667)</f>
        <v>43672.66667</v>
      </c>
      <c r="B18" s="2">
        <f>IFERROR(__xludf.DUMMYFUNCTION("""COMPUTED_VALUE"""),15.2)</f>
        <v>15.2</v>
      </c>
      <c r="C18" s="3">
        <v>-0.590764536086168</v>
      </c>
    </row>
    <row r="19">
      <c r="A19" s="1">
        <f>IFERROR(__xludf.DUMMYFUNCTION("""COMPUTED_VALUE"""),43675.66666666667)</f>
        <v>43675.66667</v>
      </c>
      <c r="B19" s="2">
        <f>IFERROR(__xludf.DUMMYFUNCTION("""COMPUTED_VALUE"""),15.72)</f>
        <v>15.72</v>
      </c>
      <c r="C19" s="3">
        <v>1.92655608540079</v>
      </c>
    </row>
    <row r="20">
      <c r="A20" s="1">
        <f>IFERROR(__xludf.DUMMYFUNCTION("""COMPUTED_VALUE"""),43676.66666666667)</f>
        <v>43676.66667</v>
      </c>
      <c r="B20" s="2">
        <f>IFERROR(__xludf.DUMMYFUNCTION("""COMPUTED_VALUE"""),16.15)</f>
        <v>16.15</v>
      </c>
      <c r="C20" s="3">
        <v>1.49164985501688</v>
      </c>
    </row>
    <row r="21">
      <c r="A21" s="1">
        <f>IFERROR(__xludf.DUMMYFUNCTION("""COMPUTED_VALUE"""),43677.66666666667)</f>
        <v>43677.66667</v>
      </c>
      <c r="B21" s="2">
        <f>IFERROR(__xludf.DUMMYFUNCTION("""COMPUTED_VALUE"""),16.11)</f>
        <v>16.11</v>
      </c>
      <c r="C21" s="3">
        <v>1.9866814606417</v>
      </c>
    </row>
    <row r="22">
      <c r="A22" s="1">
        <f>IFERROR(__xludf.DUMMYFUNCTION("""COMPUTED_VALUE"""),43678.66666666667)</f>
        <v>43678.66667</v>
      </c>
      <c r="B22" s="2">
        <f>IFERROR(__xludf.DUMMYFUNCTION("""COMPUTED_VALUE"""),15.59)</f>
        <v>15.59</v>
      </c>
      <c r="C22" s="3">
        <v>1.33706534345992</v>
      </c>
    </row>
    <row r="23">
      <c r="A23" s="1">
        <f>IFERROR(__xludf.DUMMYFUNCTION("""COMPUTED_VALUE"""),43679.66666666667)</f>
        <v>43679.66667</v>
      </c>
      <c r="B23" s="2">
        <f>IFERROR(__xludf.DUMMYFUNCTION("""COMPUTED_VALUE"""),15.62)</f>
        <v>15.62</v>
      </c>
      <c r="C23" s="3">
        <v>1.24761804723408</v>
      </c>
    </row>
    <row r="24">
      <c r="A24" s="1">
        <f>IFERROR(__xludf.DUMMYFUNCTION("""COMPUTED_VALUE"""),43682.66666666667)</f>
        <v>43682.66667</v>
      </c>
      <c r="B24" s="2">
        <f>IFERROR(__xludf.DUMMYFUNCTION("""COMPUTED_VALUE"""),15.22)</f>
        <v>15.22</v>
      </c>
      <c r="C24" s="3">
        <v>4.1736736671049</v>
      </c>
    </row>
    <row r="25">
      <c r="A25" s="1">
        <f>IFERROR(__xludf.DUMMYFUNCTION("""COMPUTED_VALUE"""),43683.66666666667)</f>
        <v>43683.66667</v>
      </c>
      <c r="B25" s="2">
        <f>IFERROR(__xludf.DUMMYFUNCTION("""COMPUTED_VALUE"""),15.38)</f>
        <v>15.38</v>
      </c>
      <c r="C25" s="3">
        <v>3.88225540424267</v>
      </c>
    </row>
    <row r="26">
      <c r="A26" s="1">
        <f>IFERROR(__xludf.DUMMYFUNCTION("""COMPUTED_VALUE"""),43684.66666666667)</f>
        <v>43684.66667</v>
      </c>
      <c r="B26" s="2">
        <f>IFERROR(__xludf.DUMMYFUNCTION("""COMPUTED_VALUE"""),15.56)</f>
        <v>15.56</v>
      </c>
      <c r="C26" s="3">
        <v>4.51221588451197</v>
      </c>
    </row>
    <row r="27">
      <c r="A27" s="1">
        <f>IFERROR(__xludf.DUMMYFUNCTION("""COMPUTED_VALUE"""),43685.66666666667)</f>
        <v>43685.66667</v>
      </c>
      <c r="B27" s="2">
        <f>IFERROR(__xludf.DUMMYFUNCTION("""COMPUTED_VALUE"""),15.89)</f>
        <v>15.89</v>
      </c>
      <c r="C27" s="3">
        <v>3.98279356140575</v>
      </c>
    </row>
    <row r="28">
      <c r="A28" s="1">
        <f>IFERROR(__xludf.DUMMYFUNCTION("""COMPUTED_VALUE"""),43686.66666666667)</f>
        <v>43686.66667</v>
      </c>
      <c r="B28" s="2">
        <f>IFERROR(__xludf.DUMMYFUNCTION("""COMPUTED_VALUE"""),15.67)</f>
        <v>15.67</v>
      </c>
      <c r="C28" s="3">
        <v>3.99369753724694</v>
      </c>
    </row>
    <row r="29">
      <c r="A29" s="1">
        <f>IFERROR(__xludf.DUMMYFUNCTION("""COMPUTED_VALUE"""),43689.66666666667)</f>
        <v>43689.66667</v>
      </c>
      <c r="B29" s="2">
        <f>IFERROR(__xludf.DUMMYFUNCTION("""COMPUTED_VALUE"""),15.27)</f>
        <v>15.27</v>
      </c>
      <c r="C29" s="3">
        <v>7.07000237567986</v>
      </c>
    </row>
    <row r="30">
      <c r="A30" s="1">
        <f>IFERROR(__xludf.DUMMYFUNCTION("""COMPUTED_VALUE"""),43690.66666666667)</f>
        <v>43690.66667</v>
      </c>
      <c r="B30" s="2">
        <f>IFERROR(__xludf.DUMMYFUNCTION("""COMPUTED_VALUE"""),15.67)</f>
        <v>15.67</v>
      </c>
      <c r="C30" s="3">
        <v>6.77490115031129</v>
      </c>
    </row>
    <row r="31">
      <c r="A31" s="1">
        <f>IFERROR(__xludf.DUMMYFUNCTION("""COMPUTED_VALUE"""),43691.66666666667)</f>
        <v>43691.66667</v>
      </c>
      <c r="B31" s="2">
        <f>IFERROR(__xludf.DUMMYFUNCTION("""COMPUTED_VALUE"""),14.64)</f>
        <v>14.64</v>
      </c>
      <c r="C31" s="3">
        <v>7.37616528640416</v>
      </c>
    </row>
    <row r="32">
      <c r="A32" s="1">
        <f>IFERROR(__xludf.DUMMYFUNCTION("""COMPUTED_VALUE"""),43692.66666666667)</f>
        <v>43692.66667</v>
      </c>
      <c r="B32" s="2">
        <f>IFERROR(__xludf.DUMMYFUNCTION("""COMPUTED_VALUE"""),14.38)</f>
        <v>14.38</v>
      </c>
      <c r="C32" s="3">
        <v>6.79622103065596</v>
      </c>
    </row>
    <row r="33">
      <c r="A33" s="1">
        <f>IFERROR(__xludf.DUMMYFUNCTION("""COMPUTED_VALUE"""),43693.66666666667)</f>
        <v>43693.66667</v>
      </c>
      <c r="B33" s="2">
        <f>IFERROR(__xludf.DUMMYFUNCTION("""COMPUTED_VALUE"""),14.66)</f>
        <v>14.66</v>
      </c>
      <c r="C33" s="3">
        <v>6.73917542975636</v>
      </c>
    </row>
    <row r="34">
      <c r="A34" s="1">
        <f>IFERROR(__xludf.DUMMYFUNCTION("""COMPUTED_VALUE"""),43696.66666666667)</f>
        <v>43696.66667</v>
      </c>
      <c r="B34" s="2">
        <f>IFERROR(__xludf.DUMMYFUNCTION("""COMPUTED_VALUE"""),15.12)</f>
        <v>15.12</v>
      </c>
      <c r="C34" s="3">
        <v>9.56508789379101</v>
      </c>
    </row>
    <row r="35">
      <c r="A35" s="1">
        <f>IFERROR(__xludf.DUMMYFUNCTION("""COMPUTED_VALUE"""),43697.66666666667)</f>
        <v>43697.66667</v>
      </c>
      <c r="B35" s="2">
        <f>IFERROR(__xludf.DUMMYFUNCTION("""COMPUTED_VALUE"""),15.06)</f>
        <v>15.06</v>
      </c>
      <c r="C35" s="3">
        <v>9.19332536439592</v>
      </c>
    </row>
    <row r="36">
      <c r="A36" s="1">
        <f>IFERROR(__xludf.DUMMYFUNCTION("""COMPUTED_VALUE"""),43698.66666666667)</f>
        <v>43698.66667</v>
      </c>
      <c r="B36" s="2">
        <f>IFERROR(__xludf.DUMMYFUNCTION("""COMPUTED_VALUE"""),14.72)</f>
        <v>14.72</v>
      </c>
      <c r="C36" s="3">
        <v>9.73300660049095</v>
      </c>
    </row>
    <row r="37">
      <c r="A37" s="1">
        <f>IFERROR(__xludf.DUMMYFUNCTION("""COMPUTED_VALUE"""),43699.66666666667)</f>
        <v>43699.66667</v>
      </c>
      <c r="B37" s="2">
        <f>IFERROR(__xludf.DUMMYFUNCTION("""COMPUTED_VALUE"""),14.81)</f>
        <v>14.81</v>
      </c>
      <c r="C37" s="3">
        <v>9.11325603834422</v>
      </c>
    </row>
    <row r="38">
      <c r="A38" s="1">
        <f>IFERROR(__xludf.DUMMYFUNCTION("""COMPUTED_VALUE"""),43700.66666666667)</f>
        <v>43700.66667</v>
      </c>
      <c r="B38" s="2">
        <f>IFERROR(__xludf.DUMMYFUNCTION("""COMPUTED_VALUE"""),14.09)</f>
        <v>14.09</v>
      </c>
      <c r="C38" s="3">
        <v>9.04426038269554</v>
      </c>
    </row>
    <row r="39">
      <c r="A39" s="1">
        <f>IFERROR(__xludf.DUMMYFUNCTION("""COMPUTED_VALUE"""),43703.66666666667)</f>
        <v>43703.66667</v>
      </c>
      <c r="B39" s="2">
        <f>IFERROR(__xludf.DUMMYFUNCTION("""COMPUTED_VALUE"""),14.33)</f>
        <v>14.33</v>
      </c>
      <c r="C39" s="3">
        <v>12.0473306001695</v>
      </c>
    </row>
    <row r="40">
      <c r="A40" s="1">
        <f>IFERROR(__xludf.DUMMYFUNCTION("""COMPUTED_VALUE"""),43704.66666666667)</f>
        <v>43704.66667</v>
      </c>
      <c r="B40" s="2">
        <f>IFERROR(__xludf.DUMMYFUNCTION("""COMPUTED_VALUE"""),14.27)</f>
        <v>14.27</v>
      </c>
      <c r="C40" s="3">
        <v>11.8143425367079</v>
      </c>
    </row>
    <row r="41">
      <c r="A41" s="1">
        <f>IFERROR(__xludf.DUMMYFUNCTION("""COMPUTED_VALUE"""),43705.66666666667)</f>
        <v>43705.66667</v>
      </c>
      <c r="B41" s="2">
        <f>IFERROR(__xludf.DUMMYFUNCTION("""COMPUTED_VALUE"""),14.37)</f>
        <v>14.37</v>
      </c>
      <c r="C41" s="3">
        <v>12.5331291419661</v>
      </c>
    </row>
    <row r="42">
      <c r="A42" s="1">
        <f>IFERROR(__xludf.DUMMYFUNCTION("""COMPUTED_VALUE"""),43706.66666666667)</f>
        <v>43706.66667</v>
      </c>
      <c r="B42" s="2">
        <f>IFERROR(__xludf.DUMMYFUNCTION("""COMPUTED_VALUE"""),14.78)</f>
        <v>14.78</v>
      </c>
      <c r="C42" s="3">
        <v>12.1305409515689</v>
      </c>
    </row>
    <row r="43">
      <c r="A43" s="1">
        <f>IFERROR(__xludf.DUMMYFUNCTION("""COMPUTED_VALUE"""),43707.66666666667)</f>
        <v>43707.66667</v>
      </c>
      <c r="B43" s="2">
        <f>IFERROR(__xludf.DUMMYFUNCTION("""COMPUTED_VALUE"""),15.04)</f>
        <v>15.04</v>
      </c>
      <c r="C43" s="3">
        <v>12.3127440273583</v>
      </c>
    </row>
    <row r="44">
      <c r="A44" s="1">
        <f>IFERROR(__xludf.DUMMYFUNCTION("""COMPUTED_VALUE"""),43711.66666666667)</f>
        <v>43711.66667</v>
      </c>
      <c r="B44" s="2">
        <f>IFERROR(__xludf.DUMMYFUNCTION("""COMPUTED_VALUE"""),15.0)</f>
        <v>15</v>
      </c>
      <c r="C44" s="3">
        <v>16.2908524119235</v>
      </c>
    </row>
    <row r="45">
      <c r="A45" s="1">
        <f>IFERROR(__xludf.DUMMYFUNCTION("""COMPUTED_VALUE"""),43712.66666666667)</f>
        <v>43712.66667</v>
      </c>
      <c r="B45" s="2">
        <f>IFERROR(__xludf.DUMMYFUNCTION("""COMPUTED_VALUE"""),14.71)</f>
        <v>14.71</v>
      </c>
      <c r="C45" s="3">
        <v>17.3163064680769</v>
      </c>
    </row>
    <row r="46">
      <c r="A46" s="1">
        <f>IFERROR(__xludf.DUMMYFUNCTION("""COMPUTED_VALUE"""),43713.66666666667)</f>
        <v>43713.66667</v>
      </c>
      <c r="B46" s="2">
        <f>IFERROR(__xludf.DUMMYFUNCTION("""COMPUTED_VALUE"""),15.31)</f>
        <v>15.31</v>
      </c>
      <c r="C46" s="3">
        <v>17.200406315527</v>
      </c>
    </row>
    <row r="47">
      <c r="A47" s="1">
        <f>IFERROR(__xludf.DUMMYFUNCTION("""COMPUTED_VALUE"""),43714.66666666667)</f>
        <v>43714.66667</v>
      </c>
      <c r="B47" s="2">
        <f>IFERROR(__xludf.DUMMYFUNCTION("""COMPUTED_VALUE"""),15.16)</f>
        <v>15.16</v>
      </c>
      <c r="C47" s="3">
        <v>17.6375613565907</v>
      </c>
    </row>
    <row r="48">
      <c r="A48" s="1">
        <f>IFERROR(__xludf.DUMMYFUNCTION("""COMPUTED_VALUE"""),43717.66666666667)</f>
        <v>43717.66667</v>
      </c>
      <c r="B48" s="2">
        <f>IFERROR(__xludf.DUMMYFUNCTION("""COMPUTED_VALUE"""),15.45)</f>
        <v>15.45</v>
      </c>
      <c r="C48" s="3">
        <v>21.9938786969235</v>
      </c>
    </row>
    <row r="49">
      <c r="A49" s="1">
        <f>IFERROR(__xludf.DUMMYFUNCTION("""COMPUTED_VALUE"""),43718.66666666667)</f>
        <v>43718.66667</v>
      </c>
      <c r="B49" s="2">
        <f>IFERROR(__xludf.DUMMYFUNCTION("""COMPUTED_VALUE"""),15.7)</f>
        <v>15.7</v>
      </c>
      <c r="C49" s="3">
        <v>22.0937927075066</v>
      </c>
    </row>
    <row r="50">
      <c r="A50" s="1">
        <f>IFERROR(__xludf.DUMMYFUNCTION("""COMPUTED_VALUE"""),43719.66666666667)</f>
        <v>43719.66667</v>
      </c>
      <c r="B50" s="2">
        <f>IFERROR(__xludf.DUMMYFUNCTION("""COMPUTED_VALUE"""),16.47)</f>
        <v>16.47</v>
      </c>
      <c r="C50" s="3">
        <v>23.0551333969016</v>
      </c>
    </row>
    <row r="51">
      <c r="A51" s="1">
        <f>IFERROR(__xludf.DUMMYFUNCTION("""COMPUTED_VALUE"""),43720.66666666667)</f>
        <v>43720.66667</v>
      </c>
      <c r="B51" s="2">
        <f>IFERROR(__xludf.DUMMYFUNCTION("""COMPUTED_VALUE"""),16.39)</f>
        <v>16.39</v>
      </c>
      <c r="C51" s="3">
        <v>22.787446621451</v>
      </c>
    </row>
    <row r="52">
      <c r="A52" s="1">
        <f>IFERROR(__xludf.DUMMYFUNCTION("""COMPUTED_VALUE"""),43721.66666666667)</f>
        <v>43721.66667</v>
      </c>
      <c r="B52" s="2">
        <f>IFERROR(__xludf.DUMMYFUNCTION("""COMPUTED_VALUE"""),16.35)</f>
        <v>16.35</v>
      </c>
      <c r="C52" s="3">
        <v>22.9814029088228</v>
      </c>
    </row>
    <row r="53">
      <c r="A53" s="1">
        <f>IFERROR(__xludf.DUMMYFUNCTION("""COMPUTED_VALUE"""),43724.66666666667)</f>
        <v>43724.66667</v>
      </c>
      <c r="B53" s="2">
        <f>IFERROR(__xludf.DUMMYFUNCTION("""COMPUTED_VALUE"""),16.19)</f>
        <v>16.19</v>
      </c>
      <c r="C53" s="3">
        <v>26.0573870466478</v>
      </c>
    </row>
    <row r="54">
      <c r="A54" s="1">
        <f>IFERROR(__xludf.DUMMYFUNCTION("""COMPUTED_VALUE"""),43725.66666666667)</f>
        <v>43725.66667</v>
      </c>
      <c r="B54" s="2">
        <f>IFERROR(__xludf.DUMMYFUNCTION("""COMPUTED_VALUE"""),16.32)</f>
        <v>16.32</v>
      </c>
      <c r="C54" s="3">
        <v>25.5585636122215</v>
      </c>
    </row>
    <row r="55">
      <c r="A55" s="1">
        <f>IFERROR(__xludf.DUMMYFUNCTION("""COMPUTED_VALUE"""),43726.66666666667)</f>
        <v>43726.66667</v>
      </c>
      <c r="B55" s="2">
        <f>IFERROR(__xludf.DUMMYFUNCTION("""COMPUTED_VALUE"""),16.23)</f>
        <v>16.23</v>
      </c>
      <c r="C55" s="3">
        <v>25.8471890129137</v>
      </c>
    </row>
    <row r="56">
      <c r="A56" s="1">
        <f>IFERROR(__xludf.DUMMYFUNCTION("""COMPUTED_VALUE"""),43727.66666666667)</f>
        <v>43727.66667</v>
      </c>
      <c r="B56" s="2">
        <f>IFERROR(__xludf.DUMMYFUNCTION("""COMPUTED_VALUE"""),16.44)</f>
        <v>16.44</v>
      </c>
      <c r="C56" s="3">
        <v>24.843526355901</v>
      </c>
    </row>
    <row r="57">
      <c r="A57" s="1">
        <f>IFERROR(__xludf.DUMMYFUNCTION("""COMPUTED_VALUE"""),43728.66666666667)</f>
        <v>43728.66667</v>
      </c>
      <c r="B57" s="2">
        <f>IFERROR(__xludf.DUMMYFUNCTION("""COMPUTED_VALUE"""),16.04)</f>
        <v>16.04</v>
      </c>
      <c r="C57" s="3">
        <v>24.2510418268916</v>
      </c>
    </row>
    <row r="58">
      <c r="A58" s="1">
        <f>IFERROR(__xludf.DUMMYFUNCTION("""COMPUTED_VALUE"""),43731.66666666667)</f>
        <v>43731.66667</v>
      </c>
      <c r="B58" s="2">
        <f>IFERROR(__xludf.DUMMYFUNCTION("""COMPUTED_VALUE"""),16.08)</f>
        <v>16.08</v>
      </c>
      <c r="C58" s="3">
        <v>24.8178046931877</v>
      </c>
    </row>
    <row r="59">
      <c r="A59" s="1">
        <f>IFERROR(__xludf.DUMMYFUNCTION("""COMPUTED_VALUE"""),43732.66666666667)</f>
        <v>43732.66667</v>
      </c>
      <c r="B59" s="2">
        <f>IFERROR(__xludf.DUMMYFUNCTION("""COMPUTED_VALUE"""),14.88)</f>
        <v>14.88</v>
      </c>
      <c r="C59" s="3">
        <v>23.4893055531999</v>
      </c>
    </row>
    <row r="60">
      <c r="A60" s="1">
        <f>IFERROR(__xludf.DUMMYFUNCTION("""COMPUTED_VALUE"""),43733.66666666667)</f>
        <v>43733.66667</v>
      </c>
      <c r="B60" s="2">
        <f>IFERROR(__xludf.DUMMYFUNCTION("""COMPUTED_VALUE"""),15.25)</f>
        <v>15.25</v>
      </c>
      <c r="C60" s="3">
        <v>22.9813583952788</v>
      </c>
    </row>
    <row r="61">
      <c r="A61" s="1">
        <f>IFERROR(__xludf.DUMMYFUNCTION("""COMPUTED_VALUE"""),43734.66666666667)</f>
        <v>43734.66667</v>
      </c>
      <c r="B61" s="2">
        <f>IFERROR(__xludf.DUMMYFUNCTION("""COMPUTED_VALUE"""),16.17)</f>
        <v>16.17</v>
      </c>
      <c r="C61" s="3">
        <v>21.2319423275116</v>
      </c>
    </row>
    <row r="62">
      <c r="A62" s="1">
        <f>IFERROR(__xludf.DUMMYFUNCTION("""COMPUTED_VALUE"""),43735.66666666667)</f>
        <v>43735.66667</v>
      </c>
      <c r="B62" s="2">
        <f>IFERROR(__xludf.DUMMYFUNCTION("""COMPUTED_VALUE"""),16.14)</f>
        <v>16.14</v>
      </c>
      <c r="C62" s="3">
        <v>19.9614974104686</v>
      </c>
    </row>
    <row r="63">
      <c r="A63" s="1">
        <f>IFERROR(__xludf.DUMMYFUNCTION("""COMPUTED_VALUE"""),43738.66666666667)</f>
        <v>43738.66667</v>
      </c>
      <c r="B63" s="2">
        <f>IFERROR(__xludf.DUMMYFUNCTION("""COMPUTED_VALUE"""),16.06)</f>
        <v>16.06</v>
      </c>
      <c r="C63" s="3">
        <v>19.0502692789305</v>
      </c>
    </row>
    <row r="64">
      <c r="A64" s="1">
        <f>IFERROR(__xludf.DUMMYFUNCTION("""COMPUTED_VALUE"""),43739.66666666667)</f>
        <v>43739.66667</v>
      </c>
      <c r="B64" s="2">
        <f>IFERROR(__xludf.DUMMYFUNCTION("""COMPUTED_VALUE"""),16.31)</f>
        <v>16.31</v>
      </c>
      <c r="C64" s="3">
        <v>17.454383201668</v>
      </c>
    </row>
    <row r="65">
      <c r="A65" s="1">
        <f>IFERROR(__xludf.DUMMYFUNCTION("""COMPUTED_VALUE"""),43740.66666666667)</f>
        <v>43740.66667</v>
      </c>
      <c r="B65" s="2">
        <f>IFERROR(__xludf.DUMMYFUNCTION("""COMPUTED_VALUE"""),16.21)</f>
        <v>16.21</v>
      </c>
      <c r="C65" s="3">
        <v>16.8056017521736</v>
      </c>
    </row>
    <row r="66">
      <c r="A66" s="1">
        <f>IFERROR(__xludf.DUMMYFUNCTION("""COMPUTED_VALUE"""),43741.66666666667)</f>
        <v>43741.66667</v>
      </c>
      <c r="B66" s="2">
        <f>IFERROR(__xludf.DUMMYFUNCTION("""COMPUTED_VALUE"""),15.54)</f>
        <v>15.54</v>
      </c>
      <c r="C66" s="3">
        <v>15.0460510706311</v>
      </c>
    </row>
    <row r="67">
      <c r="A67" s="1">
        <f>IFERROR(__xludf.DUMMYFUNCTION("""COMPUTED_VALUE"""),43742.66666666667)</f>
        <v>43742.66667</v>
      </c>
      <c r="B67" s="2">
        <f>IFERROR(__xludf.DUMMYFUNCTION("""COMPUTED_VALUE"""),15.43)</f>
        <v>15.43</v>
      </c>
      <c r="C67" s="3">
        <v>13.8972802713894</v>
      </c>
    </row>
    <row r="68">
      <c r="A68" s="1">
        <f>IFERROR(__xludf.DUMMYFUNCTION("""COMPUTED_VALUE"""),43745.66666666667)</f>
        <v>43745.66667</v>
      </c>
      <c r="B68" s="2">
        <f>IFERROR(__xludf.DUMMYFUNCTION("""COMPUTED_VALUE"""),15.85)</f>
        <v>15.85</v>
      </c>
      <c r="C68" s="3">
        <v>14.1067040684064</v>
      </c>
    </row>
    <row r="69">
      <c r="A69" s="1">
        <f>IFERROR(__xludf.DUMMYFUNCTION("""COMPUTED_VALUE"""),43746.66666666667)</f>
        <v>43746.66667</v>
      </c>
      <c r="B69" s="2">
        <f>IFERROR(__xludf.DUMMYFUNCTION("""COMPUTED_VALUE"""),16.0)</f>
        <v>16</v>
      </c>
      <c r="C69" s="3">
        <v>13.1095991081725</v>
      </c>
    </row>
    <row r="70">
      <c r="A70" s="1">
        <f>IFERROR(__xludf.DUMMYFUNCTION("""COMPUTED_VALUE"""),43747.66666666667)</f>
        <v>43747.66667</v>
      </c>
      <c r="B70" s="2">
        <f>IFERROR(__xludf.DUMMYFUNCTION("""COMPUTED_VALUE"""),16.3)</f>
        <v>16.3</v>
      </c>
      <c r="C70" s="3">
        <v>13.1520863434195</v>
      </c>
    </row>
    <row r="71">
      <c r="A71" s="1">
        <f>IFERROR(__xludf.DUMMYFUNCTION("""COMPUTED_VALUE"""),43748.66666666667)</f>
        <v>43748.66667</v>
      </c>
      <c r="B71" s="2">
        <f>IFERROR(__xludf.DUMMYFUNCTION("""COMPUTED_VALUE"""),16.32)</f>
        <v>16.32</v>
      </c>
      <c r="C71" s="3">
        <v>12.1607343462798</v>
      </c>
    </row>
    <row r="72">
      <c r="A72" s="1">
        <f>IFERROR(__xludf.DUMMYFUNCTION("""COMPUTED_VALUE"""),43749.66666666667)</f>
        <v>43749.66667</v>
      </c>
      <c r="B72" s="2">
        <f>IFERROR(__xludf.DUMMYFUNCTION("""COMPUTED_VALUE"""),16.53)</f>
        <v>16.53</v>
      </c>
      <c r="C72" s="3">
        <v>11.8397399864283</v>
      </c>
    </row>
    <row r="73">
      <c r="A73" s="1">
        <f>IFERROR(__xludf.DUMMYFUNCTION("""COMPUTED_VALUE"""),43752.66666666667)</f>
        <v>43752.66667</v>
      </c>
      <c r="B73" s="2">
        <f>IFERROR(__xludf.DUMMYFUNCTION("""COMPUTED_VALUE"""),17.13)</f>
        <v>17.13</v>
      </c>
      <c r="C73" s="3">
        <v>14.6991884615565</v>
      </c>
    </row>
    <row r="74">
      <c r="A74" s="1">
        <f>IFERROR(__xludf.DUMMYFUNCTION("""COMPUTED_VALUE"""),43753.66666666667)</f>
        <v>43753.66667</v>
      </c>
      <c r="B74" s="2">
        <f>IFERROR(__xludf.DUMMYFUNCTION("""COMPUTED_VALUE"""),17.19)</f>
        <v>17.19</v>
      </c>
      <c r="C74" s="3">
        <v>14.5751665965454</v>
      </c>
    </row>
    <row r="75">
      <c r="A75" s="1">
        <f>IFERROR(__xludf.DUMMYFUNCTION("""COMPUTED_VALUE"""),43754.66666666667)</f>
        <v>43754.66667</v>
      </c>
      <c r="B75" s="2">
        <f>IFERROR(__xludf.DUMMYFUNCTION("""COMPUTED_VALUE"""),17.32)</f>
        <v>17.32</v>
      </c>
      <c r="C75" s="3">
        <v>15.4533996762365</v>
      </c>
    </row>
    <row r="76">
      <c r="A76" s="1">
        <f>IFERROR(__xludf.DUMMYFUNCTION("""COMPUTED_VALUE"""),43755.66666666667)</f>
        <v>43755.66667</v>
      </c>
      <c r="B76" s="2">
        <f>IFERROR(__xludf.DUMMYFUNCTION("""COMPUTED_VALUE"""),17.46)</f>
        <v>17.46</v>
      </c>
      <c r="C76" s="3">
        <v>15.2426306570074</v>
      </c>
    </row>
    <row r="77">
      <c r="A77" s="1">
        <f>IFERROR(__xludf.DUMMYFUNCTION("""COMPUTED_VALUE"""),43756.66666666667)</f>
        <v>43756.66667</v>
      </c>
      <c r="B77" s="2">
        <f>IFERROR(__xludf.DUMMYFUNCTION("""COMPUTED_VALUE"""),17.13)</f>
        <v>17.13</v>
      </c>
      <c r="C77" s="3">
        <v>15.6309030717483</v>
      </c>
    </row>
    <row r="78">
      <c r="A78" s="1">
        <f>IFERROR(__xludf.DUMMYFUNCTION("""COMPUTED_VALUE"""),43759.66666666667)</f>
        <v>43759.66667</v>
      </c>
      <c r="B78" s="2">
        <f>IFERROR(__xludf.DUMMYFUNCTION("""COMPUTED_VALUE"""),16.9)</f>
        <v>16.9</v>
      </c>
      <c r="C78" s="3">
        <v>20.0623040395076</v>
      </c>
    </row>
    <row r="79">
      <c r="A79" s="1">
        <f>IFERROR(__xludf.DUMMYFUNCTION("""COMPUTED_VALUE"""),43760.66666666667)</f>
        <v>43760.66667</v>
      </c>
      <c r="B79" s="2">
        <f>IFERROR(__xludf.DUMMYFUNCTION("""COMPUTED_VALUE"""),17.04)</f>
        <v>17.04</v>
      </c>
      <c r="C79" s="3">
        <v>20.2477632884041</v>
      </c>
    </row>
    <row r="80">
      <c r="A80" s="1">
        <f>IFERROR(__xludf.DUMMYFUNCTION("""COMPUTED_VALUE"""),43761.66666666667)</f>
        <v>43761.66667</v>
      </c>
      <c r="B80" s="2">
        <f>IFERROR(__xludf.DUMMYFUNCTION("""COMPUTED_VALUE"""),16.98)</f>
        <v>16.98</v>
      </c>
      <c r="C80" s="3">
        <v>21.3210947658674</v>
      </c>
    </row>
    <row r="81">
      <c r="A81" s="1">
        <f>IFERROR(__xludf.DUMMYFUNCTION("""COMPUTED_VALUE"""),43762.66666666667)</f>
        <v>43762.66667</v>
      </c>
      <c r="B81" s="2">
        <f>IFERROR(__xludf.DUMMYFUNCTION("""COMPUTED_VALUE"""),19.98)</f>
        <v>19.98</v>
      </c>
      <c r="C81" s="3">
        <v>21.1914731366387</v>
      </c>
    </row>
    <row r="82">
      <c r="A82" s="1">
        <f>IFERROR(__xludf.DUMMYFUNCTION("""COMPUTED_VALUE"""),43763.66666666667)</f>
        <v>43763.66667</v>
      </c>
      <c r="B82" s="2">
        <f>IFERROR(__xludf.DUMMYFUNCTION("""COMPUTED_VALUE"""),21.88)</f>
        <v>21.88</v>
      </c>
      <c r="C82" s="3">
        <v>21.5504972311989</v>
      </c>
    </row>
    <row r="83">
      <c r="A83" s="1">
        <f>IFERROR(__xludf.DUMMYFUNCTION("""COMPUTED_VALUE"""),43766.66666666667)</f>
        <v>43766.66667</v>
      </c>
      <c r="B83" s="2">
        <f>IFERROR(__xludf.DUMMYFUNCTION("""COMPUTED_VALUE"""),21.85)</f>
        <v>21.85</v>
      </c>
      <c r="C83" s="3">
        <v>25.3108537451064</v>
      </c>
    </row>
    <row r="84">
      <c r="A84" s="1">
        <f>IFERROR(__xludf.DUMMYFUNCTION("""COMPUTED_VALUE"""),43767.66666666667)</f>
        <v>43767.66667</v>
      </c>
      <c r="B84" s="2">
        <f>IFERROR(__xludf.DUMMYFUNCTION("""COMPUTED_VALUE"""),21.08)</f>
        <v>21.08</v>
      </c>
      <c r="C84" s="3">
        <v>25.1171903935259</v>
      </c>
    </row>
    <row r="85">
      <c r="A85" s="1">
        <f>IFERROR(__xludf.DUMMYFUNCTION("""COMPUTED_VALUE"""),43768.66666666667)</f>
        <v>43768.66667</v>
      </c>
      <c r="B85" s="2">
        <f>IFERROR(__xludf.DUMMYFUNCTION("""COMPUTED_VALUE"""),21.0)</f>
        <v>21</v>
      </c>
      <c r="C85" s="3">
        <v>25.7582217566005</v>
      </c>
    </row>
    <row r="86">
      <c r="A86" s="1">
        <f>IFERROR(__xludf.DUMMYFUNCTION("""COMPUTED_VALUE"""),43769.66666666667)</f>
        <v>43769.66667</v>
      </c>
      <c r="B86" s="2">
        <f>IFERROR(__xludf.DUMMYFUNCTION("""COMPUTED_VALUE"""),20.99)</f>
        <v>20.99</v>
      </c>
      <c r="C86" s="3">
        <v>25.1599509666918</v>
      </c>
    </row>
    <row r="87">
      <c r="A87" s="1">
        <f>IFERROR(__xludf.DUMMYFUNCTION("""COMPUTED_VALUE"""),43770.66666666667)</f>
        <v>43770.66667</v>
      </c>
      <c r="B87" s="2">
        <f>IFERROR(__xludf.DUMMYFUNCTION("""COMPUTED_VALUE"""),20.89)</f>
        <v>20.89</v>
      </c>
      <c r="C87" s="3">
        <v>25.0315114487418</v>
      </c>
    </row>
    <row r="88">
      <c r="A88" s="1">
        <f>IFERROR(__xludf.DUMMYFUNCTION("""COMPUTED_VALUE"""),43773.66666666667)</f>
        <v>43773.66667</v>
      </c>
      <c r="B88" s="2">
        <f>IFERROR(__xludf.DUMMYFUNCTION("""COMPUTED_VALUE"""),21.16)</f>
        <v>21.16</v>
      </c>
      <c r="C88" s="3">
        <v>27.3914098273363</v>
      </c>
    </row>
    <row r="89">
      <c r="A89" s="1">
        <f>IFERROR(__xludf.DUMMYFUNCTION("""COMPUTED_VALUE"""),43774.66666666667)</f>
        <v>43774.66667</v>
      </c>
      <c r="B89" s="2">
        <f>IFERROR(__xludf.DUMMYFUNCTION("""COMPUTED_VALUE"""),21.15)</f>
        <v>21.15</v>
      </c>
      <c r="C89" s="3">
        <v>26.8060072228088</v>
      </c>
    </row>
    <row r="90">
      <c r="A90" s="1">
        <f>IFERROR(__xludf.DUMMYFUNCTION("""COMPUTED_VALUE"""),43775.66666666667)</f>
        <v>43775.66667</v>
      </c>
      <c r="B90" s="2">
        <f>IFERROR(__xludf.DUMMYFUNCTION("""COMPUTED_VALUE"""),21.77)</f>
        <v>21.77</v>
      </c>
      <c r="C90" s="3">
        <v>27.1164201729543</v>
      </c>
    </row>
    <row r="91">
      <c r="A91" s="1">
        <f>IFERROR(__xludf.DUMMYFUNCTION("""COMPUTED_VALUE"""),43776.66666666667)</f>
        <v>43776.66667</v>
      </c>
      <c r="B91" s="2">
        <f>IFERROR(__xludf.DUMMYFUNCTION("""COMPUTED_VALUE"""),22.37)</f>
        <v>22.37</v>
      </c>
      <c r="C91" s="3">
        <v>26.2597075331586</v>
      </c>
    </row>
    <row r="92">
      <c r="A92" s="1">
        <f>IFERROR(__xludf.DUMMYFUNCTION("""COMPUTED_VALUE"""),43777.66666666667)</f>
        <v>43777.66667</v>
      </c>
      <c r="B92" s="2">
        <f>IFERROR(__xludf.DUMMYFUNCTION("""COMPUTED_VALUE"""),22.48)</f>
        <v>22.48</v>
      </c>
      <c r="C92" s="3">
        <v>25.9535009989712</v>
      </c>
    </row>
    <row r="93">
      <c r="A93" s="1">
        <f>IFERROR(__xludf.DUMMYFUNCTION("""COMPUTED_VALUE"""),43780.66666666667)</f>
        <v>43780.66667</v>
      </c>
      <c r="B93" s="2">
        <f>IFERROR(__xludf.DUMMYFUNCTION("""COMPUTED_VALUE"""),23.01)</f>
        <v>23.01</v>
      </c>
      <c r="C93" s="3">
        <v>28.3059959890244</v>
      </c>
    </row>
    <row r="94">
      <c r="A94" s="1">
        <f>IFERROR(__xludf.DUMMYFUNCTION("""COMPUTED_VALUE"""),43781.66666666667)</f>
        <v>43781.66667</v>
      </c>
      <c r="B94" s="2">
        <f>IFERROR(__xludf.DUMMYFUNCTION("""COMPUTED_VALUE"""),23.33)</f>
        <v>23.33</v>
      </c>
      <c r="C94" s="3">
        <v>27.8922203091311</v>
      </c>
    </row>
    <row r="95">
      <c r="A95" s="1">
        <f>IFERROR(__xludf.DUMMYFUNCTION("""COMPUTED_VALUE"""),43782.66666666667)</f>
        <v>43782.66667</v>
      </c>
      <c r="B95" s="2">
        <f>IFERROR(__xludf.DUMMYFUNCTION("""COMPUTED_VALUE"""),23.07)</f>
        <v>23.07</v>
      </c>
      <c r="C95" s="3">
        <v>28.4531679379163</v>
      </c>
    </row>
    <row r="96">
      <c r="A96" s="1">
        <f>IFERROR(__xludf.DUMMYFUNCTION("""COMPUTED_VALUE"""),43783.66666666667)</f>
        <v>43783.66667</v>
      </c>
      <c r="B96" s="2">
        <f>IFERROR(__xludf.DUMMYFUNCTION("""COMPUTED_VALUE"""),23.29)</f>
        <v>23.29</v>
      </c>
      <c r="C96" s="3">
        <v>27.9167720784035</v>
      </c>
    </row>
    <row r="97">
      <c r="A97" s="1">
        <f>IFERROR(__xludf.DUMMYFUNCTION("""COMPUTED_VALUE"""),43784.66666666667)</f>
        <v>43784.66667</v>
      </c>
      <c r="B97" s="2">
        <f>IFERROR(__xludf.DUMMYFUNCTION("""COMPUTED_VALUE"""),23.48)</f>
        <v>23.48</v>
      </c>
      <c r="C97" s="3">
        <v>27.9890609740822</v>
      </c>
    </row>
    <row r="98">
      <c r="A98" s="1">
        <f>IFERROR(__xludf.DUMMYFUNCTION("""COMPUTED_VALUE"""),43787.66666666667)</f>
        <v>43787.66667</v>
      </c>
      <c r="B98" s="2">
        <f>IFERROR(__xludf.DUMMYFUNCTION("""COMPUTED_VALUE"""),23.33)</f>
        <v>23.33</v>
      </c>
      <c r="C98" s="3">
        <v>31.6808266705394</v>
      </c>
    </row>
    <row r="99">
      <c r="A99" s="1">
        <f>IFERROR(__xludf.DUMMYFUNCTION("""COMPUTED_VALUE"""),43788.66666666667)</f>
        <v>43788.66667</v>
      </c>
      <c r="B99" s="2">
        <f>IFERROR(__xludf.DUMMYFUNCTION("""COMPUTED_VALUE"""),23.97)</f>
        <v>23.97</v>
      </c>
      <c r="C99" s="3">
        <v>31.7264146752974</v>
      </c>
    </row>
    <row r="100">
      <c r="A100" s="1">
        <f>IFERROR(__xludf.DUMMYFUNCTION("""COMPUTED_VALUE"""),43789.66666666667)</f>
        <v>43789.66667</v>
      </c>
      <c r="B100" s="2">
        <f>IFERROR(__xludf.DUMMYFUNCTION("""COMPUTED_VALUE"""),23.48)</f>
        <v>23.48</v>
      </c>
      <c r="C100" s="3">
        <v>32.7242153058433</v>
      </c>
    </row>
    <row r="101">
      <c r="A101" s="1">
        <f>IFERROR(__xludf.DUMMYFUNCTION("""COMPUTED_VALUE"""),43790.66666666667)</f>
        <v>43790.66667</v>
      </c>
      <c r="B101" s="2">
        <f>IFERROR(__xludf.DUMMYFUNCTION("""COMPUTED_VALUE"""),23.66)</f>
        <v>23.66</v>
      </c>
      <c r="C101" s="3">
        <v>32.5850207307284</v>
      </c>
    </row>
    <row r="102">
      <c r="A102" s="1">
        <f>IFERROR(__xludf.DUMMYFUNCTION("""COMPUTED_VALUE"""),43791.66666666667)</f>
        <v>43791.66667</v>
      </c>
      <c r="B102" s="2">
        <f>IFERROR(__xludf.DUMMYFUNCTION("""COMPUTED_VALUE"""),22.2)</f>
        <v>22.2</v>
      </c>
      <c r="C102" s="3">
        <v>32.9986468281686</v>
      </c>
    </row>
    <row r="103">
      <c r="A103" s="1">
        <f>IFERROR(__xludf.DUMMYFUNCTION("""COMPUTED_VALUE"""),43794.66666666667)</f>
        <v>43794.66667</v>
      </c>
      <c r="B103" s="2">
        <f>IFERROR(__xludf.DUMMYFUNCTION("""COMPUTED_VALUE"""),22.42)</f>
        <v>22.42</v>
      </c>
      <c r="C103" s="3">
        <v>37.24168855819</v>
      </c>
    </row>
    <row r="104">
      <c r="A104" s="1">
        <f>IFERROR(__xludf.DUMMYFUNCTION("""COMPUTED_VALUE"""),43795.66666666667)</f>
        <v>43795.66667</v>
      </c>
      <c r="B104" s="2">
        <f>IFERROR(__xludf.DUMMYFUNCTION("""COMPUTED_VALUE"""),21.93)</f>
        <v>21.93</v>
      </c>
      <c r="C104" s="3">
        <v>37.278903074321</v>
      </c>
    </row>
    <row r="105">
      <c r="A105" s="1">
        <f>IFERROR(__xludf.DUMMYFUNCTION("""COMPUTED_VALUE"""),43796.66666666667)</f>
        <v>43796.66667</v>
      </c>
      <c r="B105" s="2">
        <f>IFERROR(__xludf.DUMMYFUNCTION("""COMPUTED_VALUE"""),22.09)</f>
        <v>22.09</v>
      </c>
      <c r="C105" s="3">
        <v>38.1618868975273</v>
      </c>
    </row>
    <row r="106">
      <c r="A106" s="1">
        <f>IFERROR(__xludf.DUMMYFUNCTION("""COMPUTED_VALUE"""),43798.54166666667)</f>
        <v>43798.54167</v>
      </c>
      <c r="B106" s="2">
        <f>IFERROR(__xludf.DUMMYFUNCTION("""COMPUTED_VALUE"""),22.0)</f>
        <v>22</v>
      </c>
      <c r="C106" s="3">
        <v>37.8844239764284</v>
      </c>
    </row>
    <row r="107">
      <c r="A107" s="1">
        <f>IFERROR(__xludf.DUMMYFUNCTION("""COMPUTED_VALUE"""),43801.66666666667)</f>
        <v>43801.66667</v>
      </c>
      <c r="B107" s="2">
        <f>IFERROR(__xludf.DUMMYFUNCTION("""COMPUTED_VALUE"""),22.32)</f>
        <v>22.32</v>
      </c>
      <c r="C107" s="3">
        <v>40.5689367814348</v>
      </c>
    </row>
    <row r="108">
      <c r="A108" s="1">
        <f>IFERROR(__xludf.DUMMYFUNCTION("""COMPUTED_VALUE"""),43802.66666666667)</f>
        <v>43802.66667</v>
      </c>
      <c r="B108" s="2">
        <f>IFERROR(__xludf.DUMMYFUNCTION("""COMPUTED_VALUE"""),22.41)</f>
        <v>22.41</v>
      </c>
      <c r="C108" s="3">
        <v>39.9334664957023</v>
      </c>
    </row>
    <row r="109">
      <c r="A109" s="1">
        <f>IFERROR(__xludf.DUMMYFUNCTION("""COMPUTED_VALUE"""),43803.66666666667)</f>
        <v>43803.66667</v>
      </c>
      <c r="B109" s="2">
        <f>IFERROR(__xludf.DUMMYFUNCTION("""COMPUTED_VALUE"""),22.2)</f>
        <v>22.2</v>
      </c>
      <c r="C109" s="3">
        <v>40.0924040356644</v>
      </c>
    </row>
    <row r="110">
      <c r="A110" s="1">
        <f>IFERROR(__xludf.DUMMYFUNCTION("""COMPUTED_VALUE"""),43804.66666666667)</f>
        <v>43804.66667</v>
      </c>
      <c r="B110" s="2">
        <f>IFERROR(__xludf.DUMMYFUNCTION("""COMPUTED_VALUE"""),22.02)</f>
        <v>22.02</v>
      </c>
      <c r="C110" s="3">
        <v>38.9732541340836</v>
      </c>
    </row>
    <row r="111">
      <c r="A111" s="1">
        <f>IFERROR(__xludf.DUMMYFUNCTION("""COMPUTED_VALUE"""),43805.66666666667)</f>
        <v>43805.66667</v>
      </c>
      <c r="B111" s="2">
        <f>IFERROR(__xludf.DUMMYFUNCTION("""COMPUTED_VALUE"""),22.39)</f>
        <v>22.39</v>
      </c>
      <c r="C111" s="3">
        <v>38.287253831542</v>
      </c>
    </row>
    <row r="112">
      <c r="A112" s="1">
        <f>IFERROR(__xludf.DUMMYFUNCTION("""COMPUTED_VALUE"""),43808.66666666667)</f>
        <v>43808.66667</v>
      </c>
      <c r="B112" s="2">
        <f>IFERROR(__xludf.DUMMYFUNCTION("""COMPUTED_VALUE"""),22.64)</f>
        <v>22.64</v>
      </c>
      <c r="C112" s="3">
        <v>38.785761195313</v>
      </c>
    </row>
    <row r="113">
      <c r="A113" s="1">
        <f>IFERROR(__xludf.DUMMYFUNCTION("""COMPUTED_VALUE"""),43809.66666666667)</f>
        <v>43809.66667</v>
      </c>
      <c r="B113" s="2">
        <f>IFERROR(__xludf.DUMMYFUNCTION("""COMPUTED_VALUE"""),23.26)</f>
        <v>23.26</v>
      </c>
      <c r="C113" s="3">
        <v>37.5311443142961</v>
      </c>
    </row>
    <row r="114">
      <c r="A114" s="1">
        <f>IFERROR(__xludf.DUMMYFUNCTION("""COMPUTED_VALUE"""),43810.66666666667)</f>
        <v>43810.66667</v>
      </c>
      <c r="B114" s="2">
        <f>IFERROR(__xludf.DUMMYFUNCTION("""COMPUTED_VALUE"""),23.51)</f>
        <v>23.51</v>
      </c>
      <c r="C114" s="3">
        <v>37.1569001026978</v>
      </c>
    </row>
    <row r="115">
      <c r="A115" s="1">
        <f>IFERROR(__xludf.DUMMYFUNCTION("""COMPUTED_VALUE"""),43811.66666666667)</f>
        <v>43811.66667</v>
      </c>
      <c r="B115" s="2">
        <f>IFERROR(__xludf.DUMMYFUNCTION("""COMPUTED_VALUE"""),23.98)</f>
        <v>23.98</v>
      </c>
      <c r="C115" s="3">
        <v>35.606494923672</v>
      </c>
    </row>
    <row r="116">
      <c r="A116" s="1">
        <f>IFERROR(__xludf.DUMMYFUNCTION("""COMPUTED_VALUE"""),43812.66666666667)</f>
        <v>43812.66667</v>
      </c>
      <c r="B116" s="2">
        <f>IFERROR(__xludf.DUMMYFUNCTION("""COMPUTED_VALUE"""),23.89)</f>
        <v>23.89</v>
      </c>
      <c r="C116" s="3">
        <v>34.6045738711</v>
      </c>
    </row>
    <row r="117">
      <c r="A117" s="1">
        <f>IFERROR(__xludf.DUMMYFUNCTION("""COMPUTED_VALUE"""),43815.66666666667)</f>
        <v>43815.66667</v>
      </c>
      <c r="B117" s="2">
        <f>IFERROR(__xludf.DUMMYFUNCTION("""COMPUTED_VALUE"""),25.43)</f>
        <v>25.43</v>
      </c>
      <c r="C117" s="3">
        <v>34.9347484130723</v>
      </c>
    </row>
    <row r="118">
      <c r="A118" s="1">
        <f>IFERROR(__xludf.DUMMYFUNCTION("""COMPUTED_VALUE"""),43816.66666666667)</f>
        <v>43816.66667</v>
      </c>
      <c r="B118" s="2">
        <f>IFERROR(__xludf.DUMMYFUNCTION("""COMPUTED_VALUE"""),25.27)</f>
        <v>25.27</v>
      </c>
      <c r="C118" s="3">
        <v>33.8954393770008</v>
      </c>
    </row>
    <row r="119">
      <c r="A119" s="1">
        <f>IFERROR(__xludf.DUMMYFUNCTION("""COMPUTED_VALUE"""),43817.66666666667)</f>
        <v>43817.66667</v>
      </c>
      <c r="B119" s="2">
        <f>IFERROR(__xludf.DUMMYFUNCTION("""COMPUTED_VALUE"""),26.21)</f>
        <v>26.21</v>
      </c>
      <c r="C119" s="3">
        <v>33.8687175340791</v>
      </c>
    </row>
    <row r="120">
      <c r="A120" s="1">
        <f>IFERROR(__xludf.DUMMYFUNCTION("""COMPUTED_VALUE"""),43818.66666666667)</f>
        <v>43818.66667</v>
      </c>
      <c r="B120" s="2">
        <f>IFERROR(__xludf.DUMMYFUNCTION("""COMPUTED_VALUE"""),26.94)</f>
        <v>26.94</v>
      </c>
      <c r="C120" s="3">
        <v>32.7903457549054</v>
      </c>
    </row>
    <row r="121">
      <c r="A121" s="1">
        <f>IFERROR(__xludf.DUMMYFUNCTION("""COMPUTED_VALUE"""),43819.66666666667)</f>
        <v>43819.66667</v>
      </c>
      <c r="B121" s="2">
        <f>IFERROR(__xludf.DUMMYFUNCTION("""COMPUTED_VALUE"""),27.04)</f>
        <v>27.04</v>
      </c>
      <c r="C121" s="3">
        <v>32.3737094727159</v>
      </c>
    </row>
    <row r="122">
      <c r="A122" s="1">
        <f>IFERROR(__xludf.DUMMYFUNCTION("""COMPUTED_VALUE"""),43822.66666666667)</f>
        <v>43822.66667</v>
      </c>
      <c r="B122" s="2">
        <f>IFERROR(__xludf.DUMMYFUNCTION("""COMPUTED_VALUE"""),27.95)</f>
        <v>27.95</v>
      </c>
      <c r="C122" s="3">
        <v>34.9796138993257</v>
      </c>
    </row>
    <row r="123">
      <c r="A123" s="1">
        <f>IFERROR(__xludf.DUMMYFUNCTION("""COMPUTED_VALUE"""),43823.54166666667)</f>
        <v>43823.54167</v>
      </c>
      <c r="B123" s="2">
        <f>IFERROR(__xludf.DUMMYFUNCTION("""COMPUTED_VALUE"""),28.35)</f>
        <v>28.35</v>
      </c>
      <c r="C123" s="3">
        <v>34.8062343737037</v>
      </c>
    </row>
    <row r="124">
      <c r="A124" s="1">
        <f>IFERROR(__xludf.DUMMYFUNCTION("""COMPUTED_VALUE"""),43825.66666666667)</f>
        <v>43825.66667</v>
      </c>
      <c r="B124" s="2">
        <f>IFERROR(__xludf.DUMMYFUNCTION("""COMPUTED_VALUE"""),28.73)</f>
        <v>28.73</v>
      </c>
      <c r="C124" s="3">
        <v>35.5378983745885</v>
      </c>
    </row>
    <row r="125">
      <c r="A125" s="1">
        <f>IFERROR(__xludf.DUMMYFUNCTION("""COMPUTED_VALUE"""),43826.66666666667)</f>
        <v>43826.66667</v>
      </c>
      <c r="B125" s="2">
        <f>IFERROR(__xludf.DUMMYFUNCTION("""COMPUTED_VALUE"""),28.69)</f>
        <v>28.69</v>
      </c>
      <c r="C125" s="3">
        <v>36.0039422466035</v>
      </c>
    </row>
    <row r="126">
      <c r="A126" s="1">
        <f>IFERROR(__xludf.DUMMYFUNCTION("""COMPUTED_VALUE"""),43829.66666666667)</f>
        <v>43829.66667</v>
      </c>
      <c r="B126" s="2">
        <f>IFERROR(__xludf.DUMMYFUNCTION("""COMPUTED_VALUE"""),27.65)</f>
        <v>27.65</v>
      </c>
      <c r="C126" s="3">
        <v>40.8398564771213</v>
      </c>
    </row>
    <row r="127">
      <c r="A127" s="1">
        <f>IFERROR(__xludf.DUMMYFUNCTION("""COMPUTED_VALUE"""),43830.66666666667)</f>
        <v>43830.66667</v>
      </c>
      <c r="B127" s="2">
        <f>IFERROR(__xludf.DUMMYFUNCTION("""COMPUTED_VALUE"""),27.89)</f>
        <v>27.89</v>
      </c>
      <c r="C127" s="3">
        <v>41.2035335848537</v>
      </c>
    </row>
    <row r="128">
      <c r="A128" s="1">
        <f>IFERROR(__xludf.DUMMYFUNCTION("""COMPUTED_VALUE"""),43832.66666666667)</f>
        <v>43832.66667</v>
      </c>
      <c r="B128" s="2">
        <f>IFERROR(__xludf.DUMMYFUNCTION("""COMPUTED_VALUE"""),28.68)</f>
        <v>28.68</v>
      </c>
      <c r="C128" s="3">
        <v>42.5270584289016</v>
      </c>
    </row>
    <row r="129">
      <c r="A129" s="1">
        <f>IFERROR(__xludf.DUMMYFUNCTION("""COMPUTED_VALUE"""),43833.66666666667)</f>
        <v>43833.66667</v>
      </c>
      <c r="B129" s="2">
        <f>IFERROR(__xludf.DUMMYFUNCTION("""COMPUTED_VALUE"""),29.53)</f>
        <v>29.53</v>
      </c>
      <c r="C129" s="3">
        <v>43.0691570396692</v>
      </c>
    </row>
    <row r="130">
      <c r="A130" s="1">
        <f>IFERROR(__xludf.DUMMYFUNCTION("""COMPUTED_VALUE"""),43836.66666666667)</f>
        <v>43836.66667</v>
      </c>
      <c r="B130" s="2">
        <f>IFERROR(__xludf.DUMMYFUNCTION("""COMPUTED_VALUE"""),30.1)</f>
        <v>30.1</v>
      </c>
      <c r="C130" s="3">
        <v>47.224013065738</v>
      </c>
    </row>
    <row r="131">
      <c r="A131" s="1">
        <f>IFERROR(__xludf.DUMMYFUNCTION("""COMPUTED_VALUE"""),43837.66666666667)</f>
        <v>43837.66667</v>
      </c>
      <c r="B131" s="2">
        <f>IFERROR(__xludf.DUMMYFUNCTION("""COMPUTED_VALUE"""),31.27)</f>
        <v>31.27</v>
      </c>
      <c r="C131" s="3">
        <v>47.0734999249858</v>
      </c>
    </row>
    <row r="132">
      <c r="A132" s="1">
        <f>IFERROR(__xludf.DUMMYFUNCTION("""COMPUTED_VALUE"""),43838.66666666667)</f>
        <v>43838.66667</v>
      </c>
      <c r="B132" s="2">
        <f>IFERROR(__xludf.DUMMYFUNCTION("""COMPUTED_VALUE"""),32.81)</f>
        <v>32.81</v>
      </c>
      <c r="C132" s="3">
        <v>47.6959686275376</v>
      </c>
    </row>
    <row r="133">
      <c r="A133" s="1">
        <f>IFERROR(__xludf.DUMMYFUNCTION("""COMPUTED_VALUE"""),43839.66666666667)</f>
        <v>43839.66667</v>
      </c>
      <c r="B133" s="2">
        <f>IFERROR(__xludf.DUMMYFUNCTION("""COMPUTED_VALUE"""),32.09)</f>
        <v>32.09</v>
      </c>
      <c r="C133" s="3">
        <v>47.0081757197444</v>
      </c>
    </row>
    <row r="134">
      <c r="A134" s="1">
        <f>IFERROR(__xludf.DUMMYFUNCTION("""COMPUTED_VALUE"""),43840.66666666667)</f>
        <v>43840.66667</v>
      </c>
      <c r="B134" s="2">
        <f>IFERROR(__xludf.DUMMYFUNCTION("""COMPUTED_VALUE"""),31.88)</f>
        <v>31.88</v>
      </c>
      <c r="C134" s="3">
        <v>46.7113455244481</v>
      </c>
    </row>
    <row r="135">
      <c r="A135" s="1">
        <f>IFERROR(__xludf.DUMMYFUNCTION("""COMPUTED_VALUE"""),43843.66666666667)</f>
        <v>43843.66667</v>
      </c>
      <c r="B135" s="2">
        <f>IFERROR(__xludf.DUMMYFUNCTION("""COMPUTED_VALUE"""),34.99)</f>
        <v>34.99</v>
      </c>
      <c r="C135" s="3">
        <v>48.0400917575142</v>
      </c>
    </row>
    <row r="136">
      <c r="A136" s="1">
        <f>IFERROR(__xludf.DUMMYFUNCTION("""COMPUTED_VALUE"""),43844.66666666667)</f>
        <v>43844.66667</v>
      </c>
      <c r="B136" s="2">
        <f>IFERROR(__xludf.DUMMYFUNCTION("""COMPUTED_VALUE"""),35.86)</f>
        <v>35.86</v>
      </c>
      <c r="C136" s="3">
        <v>46.928497766377</v>
      </c>
    </row>
    <row r="137">
      <c r="A137" s="1">
        <f>IFERROR(__xludf.DUMMYFUNCTION("""COMPUTED_VALUE"""),43845.66666666667)</f>
        <v>43845.66667</v>
      </c>
      <c r="B137" s="2">
        <f>IFERROR(__xludf.DUMMYFUNCTION("""COMPUTED_VALUE"""),34.57)</f>
        <v>34.57</v>
      </c>
      <c r="C137" s="3">
        <v>46.6237065195701</v>
      </c>
    </row>
    <row r="138">
      <c r="A138" s="1">
        <f>IFERROR(__xludf.DUMMYFUNCTION("""COMPUTED_VALUE"""),43846.66666666667)</f>
        <v>43846.66667</v>
      </c>
      <c r="B138" s="2">
        <f>IFERROR(__xludf.DUMMYFUNCTION("""COMPUTED_VALUE"""),34.23)</f>
        <v>34.23</v>
      </c>
      <c r="C138" s="3">
        <v>45.0677592064646</v>
      </c>
    </row>
    <row r="139">
      <c r="A139" s="1">
        <f>IFERROR(__xludf.DUMMYFUNCTION("""COMPUTED_VALUE"""),43847.66666666667)</f>
        <v>43847.66667</v>
      </c>
      <c r="B139" s="2">
        <f>IFERROR(__xludf.DUMMYFUNCTION("""COMPUTED_VALUE"""),34.03)</f>
        <v>34.03</v>
      </c>
      <c r="C139" s="3">
        <v>43.9856865897217</v>
      </c>
    </row>
    <row r="140">
      <c r="A140" s="1">
        <f>IFERROR(__xludf.DUMMYFUNCTION("""COMPUTED_VALUE"""),43851.66666666667)</f>
        <v>43851.66667</v>
      </c>
      <c r="B140" s="2">
        <f>IFERROR(__xludf.DUMMYFUNCTION("""COMPUTED_VALUE"""),36.48)</f>
        <v>36.48</v>
      </c>
      <c r="C140" s="3">
        <v>42.2793637858563</v>
      </c>
    </row>
    <row r="141">
      <c r="A141" s="1">
        <f>IFERROR(__xludf.DUMMYFUNCTION("""COMPUTED_VALUE"""),43852.66666666667)</f>
        <v>43852.66667</v>
      </c>
      <c r="B141" s="2">
        <f>IFERROR(__xludf.DUMMYFUNCTION("""COMPUTED_VALUE"""),37.97)</f>
        <v>37.97</v>
      </c>
      <c r="C141" s="3">
        <v>41.8656701045157</v>
      </c>
    </row>
    <row r="142">
      <c r="A142" s="1">
        <f>IFERROR(__xludf.DUMMYFUNCTION("""COMPUTED_VALUE"""),43853.66666666667)</f>
        <v>43853.66667</v>
      </c>
      <c r="B142" s="2">
        <f>IFERROR(__xludf.DUMMYFUNCTION("""COMPUTED_VALUE"""),38.15)</f>
        <v>38.15</v>
      </c>
      <c r="C142" s="3">
        <v>40.3625768381525</v>
      </c>
    </row>
    <row r="143">
      <c r="A143" s="1">
        <f>IFERROR(__xludf.DUMMYFUNCTION("""COMPUTED_VALUE"""),43854.66666666667)</f>
        <v>43854.66667</v>
      </c>
      <c r="B143" s="2">
        <f>IFERROR(__xludf.DUMMYFUNCTION("""COMPUTED_VALUE"""),37.65)</f>
        <v>37.65</v>
      </c>
      <c r="C143" s="3">
        <v>39.4938826502949</v>
      </c>
    </row>
    <row r="144">
      <c r="A144" s="1">
        <f>IFERROR(__xludf.DUMMYFUNCTION("""COMPUTED_VALUE"""),43857.66666666667)</f>
        <v>43857.66667</v>
      </c>
      <c r="B144" s="2">
        <f>IFERROR(__xludf.DUMMYFUNCTION("""COMPUTED_VALUE"""),37.2)</f>
        <v>37.2</v>
      </c>
      <c r="C144" s="3">
        <v>40.6905756273106</v>
      </c>
    </row>
    <row r="145">
      <c r="A145" s="1">
        <f>IFERROR(__xludf.DUMMYFUNCTION("""COMPUTED_VALUE"""),43858.66666666667)</f>
        <v>43858.66667</v>
      </c>
      <c r="B145" s="2">
        <f>IFERROR(__xludf.DUMMYFUNCTION("""COMPUTED_VALUE"""),37.79)</f>
        <v>37.79</v>
      </c>
      <c r="C145" s="3">
        <v>40.066916373155</v>
      </c>
    </row>
    <row r="146">
      <c r="A146" s="1">
        <f>IFERROR(__xludf.DUMMYFUNCTION("""COMPUTED_VALUE"""),43859.66666666667)</f>
        <v>43859.66667</v>
      </c>
      <c r="B146" s="2">
        <f>IFERROR(__xludf.DUMMYFUNCTION("""COMPUTED_VALUE"""),38.73)</f>
        <v>38.73</v>
      </c>
      <c r="C146" s="3">
        <v>40.4992937241303</v>
      </c>
    </row>
    <row r="147">
      <c r="A147" s="1">
        <f>IFERROR(__xludf.DUMMYFUNCTION("""COMPUTED_VALUE"""),43860.66666666667)</f>
        <v>43860.66667</v>
      </c>
      <c r="B147" s="2">
        <f>IFERROR(__xludf.DUMMYFUNCTION("""COMPUTED_VALUE"""),42.72)</f>
        <v>42.72</v>
      </c>
      <c r="C147" s="3">
        <v>39.9087847249868</v>
      </c>
    </row>
    <row r="148">
      <c r="A148" s="1">
        <f>IFERROR(__xludf.DUMMYFUNCTION("""COMPUTED_VALUE"""),43861.66666666667)</f>
        <v>43861.66667</v>
      </c>
      <c r="B148" s="2">
        <f>IFERROR(__xludf.DUMMYFUNCTION("""COMPUTED_VALUE"""),43.37)</f>
        <v>43.37</v>
      </c>
      <c r="C148" s="3">
        <v>39.9927927735175</v>
      </c>
    </row>
    <row r="149">
      <c r="A149" s="1">
        <f>IFERROR(__xludf.DUMMYFUNCTION("""COMPUTED_VALUE"""),43864.66666666667)</f>
        <v>43864.66667</v>
      </c>
      <c r="B149" s="2">
        <f>IFERROR(__xludf.DUMMYFUNCTION("""COMPUTED_VALUE"""),52.0)</f>
        <v>52</v>
      </c>
      <c r="C149" s="3">
        <v>44.0070088094234</v>
      </c>
    </row>
    <row r="150">
      <c r="A150" s="1">
        <f>IFERROR(__xludf.DUMMYFUNCTION("""COMPUTED_VALUE"""),43865.66666666667)</f>
        <v>43865.66667</v>
      </c>
      <c r="B150" s="2">
        <f>IFERROR(__xludf.DUMMYFUNCTION("""COMPUTED_VALUE"""),59.14)</f>
        <v>59.14</v>
      </c>
      <c r="C150" s="3">
        <v>44.214741289821</v>
      </c>
    </row>
    <row r="151">
      <c r="A151" s="1">
        <f>IFERROR(__xludf.DUMMYFUNCTION("""COMPUTED_VALUE"""),43866.66666666667)</f>
        <v>43866.66667</v>
      </c>
      <c r="B151" s="2">
        <f>IFERROR(__xludf.DUMMYFUNCTION("""COMPUTED_VALUE"""),48.98)</f>
        <v>48.98</v>
      </c>
      <c r="C151" s="3">
        <v>45.3799208471146</v>
      </c>
    </row>
    <row r="152">
      <c r="A152" s="1">
        <f>IFERROR(__xludf.DUMMYFUNCTION("""COMPUTED_VALUE"""),43867.66666666667)</f>
        <v>43867.66667</v>
      </c>
      <c r="B152" s="2">
        <f>IFERROR(__xludf.DUMMYFUNCTION("""COMPUTED_VALUE"""),49.93)</f>
        <v>49.93</v>
      </c>
      <c r="C152" s="3">
        <v>45.3998116171677</v>
      </c>
    </row>
    <row r="153">
      <c r="A153" s="1">
        <f>IFERROR(__xludf.DUMMYFUNCTION("""COMPUTED_VALUE"""),43868.66666666667)</f>
        <v>43868.66667</v>
      </c>
      <c r="B153" s="2">
        <f>IFERROR(__xludf.DUMMYFUNCTION("""COMPUTED_VALUE"""),49.87)</f>
        <v>49.87</v>
      </c>
      <c r="C153" s="3">
        <v>45.9509548115568</v>
      </c>
    </row>
    <row r="154">
      <c r="A154" s="1">
        <f>IFERROR(__xludf.DUMMYFUNCTION("""COMPUTED_VALUE"""),43871.66666666667)</f>
        <v>43871.66667</v>
      </c>
      <c r="B154" s="2">
        <f>IFERROR(__xludf.DUMMYFUNCTION("""COMPUTED_VALUE"""),51.42)</f>
        <v>51.42</v>
      </c>
      <c r="C154" s="3">
        <v>50.3542228818546</v>
      </c>
    </row>
    <row r="155">
      <c r="A155" s="1">
        <f>IFERROR(__xludf.DUMMYFUNCTION("""COMPUTED_VALUE"""),43872.66666666667)</f>
        <v>43872.66667</v>
      </c>
      <c r="B155" s="2">
        <f>IFERROR(__xludf.DUMMYFUNCTION("""COMPUTED_VALUE"""),51.63)</f>
        <v>51.63</v>
      </c>
      <c r="C155" s="3">
        <v>50.3248325639702</v>
      </c>
    </row>
    <row r="156">
      <c r="A156" s="1">
        <f>IFERROR(__xludf.DUMMYFUNCTION("""COMPUTED_VALUE"""),43873.66666666667)</f>
        <v>43873.66667</v>
      </c>
      <c r="B156" s="2">
        <f>IFERROR(__xludf.DUMMYFUNCTION("""COMPUTED_VALUE"""),51.15)</f>
        <v>51.15</v>
      </c>
      <c r="C156" s="3">
        <v>51.0665382042724</v>
      </c>
    </row>
    <row r="157">
      <c r="A157" s="1">
        <f>IFERROR(__xludf.DUMMYFUNCTION("""COMPUTED_VALUE"""),43874.66666666667)</f>
        <v>43874.66667</v>
      </c>
      <c r="B157" s="2">
        <f>IFERROR(__xludf.DUMMYFUNCTION("""COMPUTED_VALUE"""),53.6)</f>
        <v>53.6</v>
      </c>
      <c r="C157" s="3">
        <v>50.4820985484613</v>
      </c>
    </row>
    <row r="158">
      <c r="A158" s="1">
        <f>IFERROR(__xludf.DUMMYFUNCTION("""COMPUTED_VALUE"""),43875.66666666667)</f>
        <v>43875.66667</v>
      </c>
      <c r="B158" s="2">
        <f>IFERROR(__xludf.DUMMYFUNCTION("""COMPUTED_VALUE"""),53.34)</f>
        <v>53.34</v>
      </c>
      <c r="C158" s="3">
        <v>50.2583048819323</v>
      </c>
    </row>
    <row r="159">
      <c r="A159" s="1">
        <f>IFERROR(__xludf.DUMMYFUNCTION("""COMPUTED_VALUE"""),43879.66666666667)</f>
        <v>43879.66667</v>
      </c>
      <c r="B159" s="2">
        <f>IFERROR(__xludf.DUMMYFUNCTION("""COMPUTED_VALUE"""),57.23)</f>
        <v>57.23</v>
      </c>
      <c r="C159" s="3">
        <v>50.1817009637321</v>
      </c>
    </row>
    <row r="160">
      <c r="A160" s="1">
        <f>IFERROR(__xludf.DUMMYFUNCTION("""COMPUTED_VALUE"""),43880.66666666667)</f>
        <v>43880.66667</v>
      </c>
      <c r="B160" s="2">
        <f>IFERROR(__xludf.DUMMYFUNCTION("""COMPUTED_VALUE"""),61.16)</f>
        <v>61.16</v>
      </c>
      <c r="C160" s="3">
        <v>49.5931728876345</v>
      </c>
    </row>
    <row r="161">
      <c r="A161" s="1">
        <f>IFERROR(__xludf.DUMMYFUNCTION("""COMPUTED_VALUE"""),43881.66666666667)</f>
        <v>43881.66667</v>
      </c>
      <c r="B161" s="2">
        <f>IFERROR(__xludf.DUMMYFUNCTION("""COMPUTED_VALUE"""),59.96)</f>
        <v>59.96</v>
      </c>
      <c r="C161" s="3">
        <v>47.6486610047361</v>
      </c>
    </row>
    <row r="162">
      <c r="A162" s="1">
        <f>IFERROR(__xludf.DUMMYFUNCTION("""COMPUTED_VALUE"""),43882.66666666667)</f>
        <v>43882.66667</v>
      </c>
      <c r="B162" s="2">
        <f>IFERROR(__xludf.DUMMYFUNCTION("""COMPUTED_VALUE"""),60.07)</f>
        <v>60.07</v>
      </c>
      <c r="C162" s="3">
        <v>46.0661960450558</v>
      </c>
    </row>
    <row r="163">
      <c r="A163" s="1">
        <f>IFERROR(__xludf.DUMMYFUNCTION("""COMPUTED_VALUE"""),43885.66666666667)</f>
        <v>43885.66667</v>
      </c>
      <c r="B163" s="2">
        <f>IFERROR(__xludf.DUMMYFUNCTION("""COMPUTED_VALUE"""),55.59)</f>
        <v>55.59</v>
      </c>
      <c r="C163" s="3">
        <v>43.5335408799436</v>
      </c>
    </row>
    <row r="164">
      <c r="A164" s="1">
        <f>IFERROR(__xludf.DUMMYFUNCTION("""COMPUTED_VALUE"""),43886.66666666667)</f>
        <v>43886.66667</v>
      </c>
      <c r="B164" s="2">
        <f>IFERROR(__xludf.DUMMYFUNCTION("""COMPUTED_VALUE"""),53.33)</f>
        <v>53.33</v>
      </c>
      <c r="C164" s="3">
        <v>41.26679565145</v>
      </c>
    </row>
    <row r="165">
      <c r="A165" s="1">
        <f>IFERROR(__xludf.DUMMYFUNCTION("""COMPUTED_VALUE"""),43887.66666666667)</f>
        <v>43887.66667</v>
      </c>
      <c r="B165" s="2">
        <f>IFERROR(__xludf.DUMMYFUNCTION("""COMPUTED_VALUE"""),51.92)</f>
        <v>51.92</v>
      </c>
      <c r="C165" s="3">
        <v>39.857573503259</v>
      </c>
    </row>
    <row r="166">
      <c r="A166" s="1">
        <f>IFERROR(__xludf.DUMMYFUNCTION("""COMPUTED_VALUE"""),43888.66666666667)</f>
        <v>43888.66667</v>
      </c>
      <c r="B166" s="2">
        <f>IFERROR(__xludf.DUMMYFUNCTION("""COMPUTED_VALUE"""),45.27)</f>
        <v>45.27</v>
      </c>
      <c r="C166" s="3">
        <v>37.2605149216999</v>
      </c>
    </row>
    <row r="167">
      <c r="A167" s="1">
        <f>IFERROR(__xludf.DUMMYFUNCTION("""COMPUTED_VALUE"""),43889.66666666667)</f>
        <v>43889.66667</v>
      </c>
      <c r="B167" s="2">
        <f>IFERROR(__xludf.DUMMYFUNCTION("""COMPUTED_VALUE"""),44.53)</f>
        <v>44.53</v>
      </c>
      <c r="C167" s="3">
        <v>35.21151127856</v>
      </c>
    </row>
    <row r="168">
      <c r="A168" s="1">
        <f>IFERROR(__xludf.DUMMYFUNCTION("""COMPUTED_VALUE"""),43892.66666666667)</f>
        <v>43892.66667</v>
      </c>
      <c r="B168" s="2">
        <f>IFERROR(__xludf.DUMMYFUNCTION("""COMPUTED_VALUE"""),49.57)</f>
        <v>49.57</v>
      </c>
      <c r="C168" s="3">
        <v>32.5079902397548</v>
      </c>
    </row>
    <row r="169">
      <c r="A169" s="1">
        <f>IFERROR(__xludf.DUMMYFUNCTION("""COMPUTED_VALUE"""),43893.66666666667)</f>
        <v>43893.66667</v>
      </c>
      <c r="B169" s="2">
        <f>IFERROR(__xludf.DUMMYFUNCTION("""COMPUTED_VALUE"""),49.7)</f>
        <v>49.7</v>
      </c>
      <c r="C169" s="3">
        <v>30.5282433054131</v>
      </c>
    </row>
    <row r="170">
      <c r="A170" s="1">
        <f>IFERROR(__xludf.DUMMYFUNCTION("""COMPUTED_VALUE"""),43894.66666666667)</f>
        <v>43894.66667</v>
      </c>
      <c r="B170" s="2">
        <f>IFERROR(__xludf.DUMMYFUNCTION("""COMPUTED_VALUE"""),49.97)</f>
        <v>49.97</v>
      </c>
      <c r="C170" s="3">
        <v>29.6126603235227</v>
      </c>
    </row>
    <row r="171">
      <c r="A171" s="1">
        <f>IFERROR(__xludf.DUMMYFUNCTION("""COMPUTED_VALUE"""),43895.66666666667)</f>
        <v>43895.66667</v>
      </c>
      <c r="B171" s="2">
        <f>IFERROR(__xludf.DUMMYFUNCTION("""COMPUTED_VALUE"""),48.3)</f>
        <v>48.3</v>
      </c>
      <c r="C171" s="3">
        <v>27.7057444115791</v>
      </c>
    </row>
    <row r="172">
      <c r="A172" s="1">
        <f>IFERROR(__xludf.DUMMYFUNCTION("""COMPUTED_VALUE"""),43896.66666666667)</f>
        <v>43896.66667</v>
      </c>
      <c r="B172" s="2">
        <f>IFERROR(__xludf.DUMMYFUNCTION("""COMPUTED_VALUE"""),46.9)</f>
        <v>46.9</v>
      </c>
      <c r="C172" s="3">
        <v>26.5288822038107</v>
      </c>
    </row>
    <row r="173">
      <c r="A173" s="1">
        <f>IFERROR(__xludf.DUMMYFUNCTION("""COMPUTED_VALUE"""),43899.66666666667)</f>
        <v>43899.66667</v>
      </c>
      <c r="B173" s="2">
        <f>IFERROR(__xludf.DUMMYFUNCTION("""COMPUTED_VALUE"""),40.53)</f>
        <v>40.53</v>
      </c>
      <c r="C173" s="3">
        <v>27.3321094726086</v>
      </c>
    </row>
    <row r="174">
      <c r="A174" s="1">
        <f>IFERROR(__xludf.DUMMYFUNCTION("""COMPUTED_VALUE"""),43900.66666666667)</f>
        <v>43900.66667</v>
      </c>
      <c r="B174" s="2">
        <f>IFERROR(__xludf.DUMMYFUNCTION("""COMPUTED_VALUE"""),43.02)</f>
        <v>43.02</v>
      </c>
      <c r="C174" s="3">
        <v>26.7357402741464</v>
      </c>
    </row>
    <row r="175">
      <c r="A175" s="1">
        <f>IFERROR(__xludf.DUMMYFUNCTION("""COMPUTED_VALUE"""),43901.66666666667)</f>
        <v>43901.66667</v>
      </c>
      <c r="B175" s="2">
        <f>IFERROR(__xludf.DUMMYFUNCTION("""COMPUTED_VALUE"""),42.28)</f>
        <v>42.28</v>
      </c>
      <c r="C175" s="3">
        <v>27.264274507762</v>
      </c>
    </row>
    <row r="176">
      <c r="A176" s="1">
        <f>IFERROR(__xludf.DUMMYFUNCTION("""COMPUTED_VALUE"""),43902.66666666667)</f>
        <v>43902.66667</v>
      </c>
      <c r="B176" s="2">
        <f>IFERROR(__xludf.DUMMYFUNCTION("""COMPUTED_VALUE"""),37.37)</f>
        <v>37.37</v>
      </c>
      <c r="C176" s="3">
        <v>26.8325743556334</v>
      </c>
    </row>
    <row r="177">
      <c r="A177" s="1">
        <f>IFERROR(__xludf.DUMMYFUNCTION("""COMPUTED_VALUE"""),43903.66666666667)</f>
        <v>43903.66667</v>
      </c>
      <c r="B177" s="2">
        <f>IFERROR(__xludf.DUMMYFUNCTION("""COMPUTED_VALUE"""),36.44)</f>
        <v>36.44</v>
      </c>
      <c r="C177" s="3">
        <v>27.1322321834945</v>
      </c>
    </row>
    <row r="178">
      <c r="A178" s="1">
        <f>IFERROR(__xludf.DUMMYFUNCTION("""COMPUTED_VALUE"""),43906.66666666667)</f>
        <v>43906.66667</v>
      </c>
      <c r="B178" s="2">
        <f>IFERROR(__xludf.DUMMYFUNCTION("""COMPUTED_VALUE"""),29.67)</f>
        <v>29.67</v>
      </c>
      <c r="C178" s="3">
        <v>32.0874792843777</v>
      </c>
    </row>
    <row r="179">
      <c r="A179" s="1">
        <f>IFERROR(__xludf.DUMMYFUNCTION("""COMPUTED_VALUE"""),43907.66666666667)</f>
        <v>43907.66667</v>
      </c>
      <c r="B179" s="2">
        <f>IFERROR(__xludf.DUMMYFUNCTION("""COMPUTED_VALUE"""),28.68)</f>
        <v>28.68</v>
      </c>
      <c r="C179" s="3">
        <v>32.6962862252484</v>
      </c>
    </row>
    <row r="180">
      <c r="A180" s="1">
        <f>IFERROR(__xludf.DUMMYFUNCTION("""COMPUTED_VALUE"""),43908.66666666667)</f>
        <v>43908.66667</v>
      </c>
      <c r="B180" s="2">
        <f>IFERROR(__xludf.DUMMYFUNCTION("""COMPUTED_VALUE"""),24.08)</f>
        <v>24.08</v>
      </c>
      <c r="C180" s="3">
        <v>34.303858571674</v>
      </c>
    </row>
    <row r="181">
      <c r="A181" s="1">
        <f>IFERROR(__xludf.DUMMYFUNCTION("""COMPUTED_VALUE"""),43909.66666666667)</f>
        <v>43909.66667</v>
      </c>
      <c r="B181" s="2">
        <f>IFERROR(__xludf.DUMMYFUNCTION("""COMPUTED_VALUE"""),28.51)</f>
        <v>28.51</v>
      </c>
      <c r="C181" s="3">
        <v>34.8078906626565</v>
      </c>
    </row>
    <row r="182">
      <c r="A182" s="1">
        <f>IFERROR(__xludf.DUMMYFUNCTION("""COMPUTED_VALUE"""),43910.66666666667)</f>
        <v>43910.66667</v>
      </c>
      <c r="B182" s="2">
        <f>IFERROR(__xludf.DUMMYFUNCTION("""COMPUTED_VALUE"""),28.5)</f>
        <v>28.5</v>
      </c>
      <c r="C182" s="3">
        <v>35.8865491767109</v>
      </c>
    </row>
    <row r="183">
      <c r="A183" s="1">
        <f>IFERROR(__xludf.DUMMYFUNCTION("""COMPUTED_VALUE"""),43913.66666666667)</f>
        <v>43913.66667</v>
      </c>
      <c r="B183" s="2">
        <f>IFERROR(__xludf.DUMMYFUNCTION("""COMPUTED_VALUE"""),28.95)</f>
        <v>28.95</v>
      </c>
      <c r="C183" s="3">
        <v>42.16413535134</v>
      </c>
    </row>
    <row r="184">
      <c r="A184" s="1">
        <f>IFERROR(__xludf.DUMMYFUNCTION("""COMPUTED_VALUE"""),43914.66666666667)</f>
        <v>43914.66667</v>
      </c>
      <c r="B184" s="2">
        <f>IFERROR(__xludf.DUMMYFUNCTION("""COMPUTED_VALUE"""),33.67)</f>
        <v>33.67</v>
      </c>
      <c r="C184" s="3">
        <v>42.8710099777187</v>
      </c>
    </row>
    <row r="185">
      <c r="A185" s="1">
        <f>IFERROR(__xludf.DUMMYFUNCTION("""COMPUTED_VALUE"""),43915.66666666667)</f>
        <v>43915.66667</v>
      </c>
      <c r="B185" s="2">
        <f>IFERROR(__xludf.DUMMYFUNCTION("""COMPUTED_VALUE"""),35.95)</f>
        <v>35.95</v>
      </c>
      <c r="C185" s="3">
        <v>44.412821233083</v>
      </c>
    </row>
    <row r="186">
      <c r="A186" s="1">
        <f>IFERROR(__xludf.DUMMYFUNCTION("""COMPUTED_VALUE"""),43916.66666666667)</f>
        <v>43916.66667</v>
      </c>
      <c r="B186" s="2">
        <f>IFERROR(__xludf.DUMMYFUNCTION("""COMPUTED_VALUE"""),35.21)</f>
        <v>35.21</v>
      </c>
      <c r="C186" s="3">
        <v>44.6971471213429</v>
      </c>
    </row>
    <row r="187">
      <c r="A187" s="1">
        <f>IFERROR(__xludf.DUMMYFUNCTION("""COMPUTED_VALUE"""),43917.66666666667)</f>
        <v>43917.66667</v>
      </c>
      <c r="B187" s="2">
        <f>IFERROR(__xludf.DUMMYFUNCTION("""COMPUTED_VALUE"""),34.29)</f>
        <v>34.29</v>
      </c>
      <c r="C187" s="3">
        <v>45.4151189739796</v>
      </c>
    </row>
    <row r="188">
      <c r="A188" s="1">
        <f>IFERROR(__xludf.DUMMYFUNCTION("""COMPUTED_VALUE"""),43920.66666666667)</f>
        <v>43920.66667</v>
      </c>
      <c r="B188" s="2">
        <f>IFERROR(__xludf.DUMMYFUNCTION("""COMPUTED_VALUE"""),33.48)</f>
        <v>33.48</v>
      </c>
      <c r="C188" s="3">
        <v>49.9306973598692</v>
      </c>
    </row>
    <row r="189">
      <c r="A189" s="1">
        <f>IFERROR(__xludf.DUMMYFUNCTION("""COMPUTED_VALUE"""),43921.66666666667)</f>
        <v>43921.66667</v>
      </c>
      <c r="B189" s="2">
        <f>IFERROR(__xludf.DUMMYFUNCTION("""COMPUTED_VALUE"""),34.93)</f>
        <v>34.93</v>
      </c>
      <c r="C189" s="3">
        <v>49.887239663706</v>
      </c>
    </row>
    <row r="190">
      <c r="A190" s="1">
        <f>IFERROR(__xludf.DUMMYFUNCTION("""COMPUTED_VALUE"""),43922.66666666667)</f>
        <v>43922.66667</v>
      </c>
      <c r="B190" s="2">
        <f>IFERROR(__xludf.DUMMYFUNCTION("""COMPUTED_VALUE"""),32.1)</f>
        <v>32.1</v>
      </c>
      <c r="C190" s="3">
        <v>50.6312137429365</v>
      </c>
    </row>
    <row r="191">
      <c r="A191" s="1">
        <f>IFERROR(__xludf.DUMMYFUNCTION("""COMPUTED_VALUE"""),43923.66666666667)</f>
        <v>43923.66667</v>
      </c>
      <c r="B191" s="2">
        <f>IFERROR(__xludf.DUMMYFUNCTION("""COMPUTED_VALUE"""),30.3)</f>
        <v>30.3</v>
      </c>
      <c r="C191" s="3">
        <v>50.0906758451579</v>
      </c>
    </row>
    <row r="192">
      <c r="A192" s="1">
        <f>IFERROR(__xludf.DUMMYFUNCTION("""COMPUTED_VALUE"""),43924.66666666667)</f>
        <v>43924.66667</v>
      </c>
      <c r="B192" s="2">
        <f>IFERROR(__xludf.DUMMYFUNCTION("""COMPUTED_VALUE"""),32.0)</f>
        <v>32</v>
      </c>
      <c r="C192" s="3">
        <v>49.9765075843618</v>
      </c>
    </row>
    <row r="193">
      <c r="A193" s="1">
        <f>IFERROR(__xludf.DUMMYFUNCTION("""COMPUTED_VALUE"""),43927.66666666667)</f>
        <v>43927.66667</v>
      </c>
      <c r="B193" s="2">
        <f>IFERROR(__xludf.DUMMYFUNCTION("""COMPUTED_VALUE"""),34.42)</f>
        <v>34.42</v>
      </c>
      <c r="C193" s="3">
        <v>52.1282358757466</v>
      </c>
    </row>
    <row r="194">
      <c r="A194" s="1">
        <f>IFERROR(__xludf.DUMMYFUNCTION("""COMPUTED_VALUE"""),43928.66666666667)</f>
        <v>43928.66667</v>
      </c>
      <c r="B194" s="2">
        <f>IFERROR(__xludf.DUMMYFUNCTION("""COMPUTED_VALUE"""),36.36)</f>
        <v>36.36</v>
      </c>
      <c r="C194" s="3">
        <v>51.3897800412505</v>
      </c>
    </row>
    <row r="195">
      <c r="A195" s="1">
        <f>IFERROR(__xludf.DUMMYFUNCTION("""COMPUTED_VALUE"""),43929.66666666667)</f>
        <v>43929.66667</v>
      </c>
      <c r="B195" s="2">
        <f>IFERROR(__xludf.DUMMYFUNCTION("""COMPUTED_VALUE"""),36.59)</f>
        <v>36.59</v>
      </c>
      <c r="C195" s="3">
        <v>51.5035201352348</v>
      </c>
    </row>
    <row r="196">
      <c r="A196" s="1">
        <f>IFERROR(__xludf.DUMMYFUNCTION("""COMPUTED_VALUE"""),43930.66666666667)</f>
        <v>43930.66667</v>
      </c>
      <c r="B196" s="2">
        <f>IFERROR(__xludf.DUMMYFUNCTION("""COMPUTED_VALUE"""),38.2)</f>
        <v>38.2</v>
      </c>
      <c r="C196" s="3">
        <v>50.4044000873332</v>
      </c>
    </row>
    <row r="197">
      <c r="A197" s="1">
        <f>IFERROR(__xludf.DUMMYFUNCTION("""COMPUTED_VALUE"""),43934.66666666667)</f>
        <v>43934.66667</v>
      </c>
      <c r="B197" s="2">
        <f>IFERROR(__xludf.DUMMYFUNCTION("""COMPUTED_VALUE"""),43.4)</f>
        <v>43.4</v>
      </c>
      <c r="C197" s="3">
        <v>50.9635638170685</v>
      </c>
    </row>
    <row r="198">
      <c r="A198" s="1">
        <f>IFERROR(__xludf.DUMMYFUNCTION("""COMPUTED_VALUE"""),43935.66666666667)</f>
        <v>43935.66667</v>
      </c>
      <c r="B198" s="2">
        <f>IFERROR(__xludf.DUMMYFUNCTION("""COMPUTED_VALUE"""),47.33)</f>
        <v>47.33</v>
      </c>
      <c r="C198" s="3">
        <v>50.0313660408021</v>
      </c>
    </row>
    <row r="199">
      <c r="A199" s="1">
        <f>IFERROR(__xludf.DUMMYFUNCTION("""COMPUTED_VALUE"""),43936.66666666667)</f>
        <v>43936.66667</v>
      </c>
      <c r="B199" s="2">
        <f>IFERROR(__xludf.DUMMYFUNCTION("""COMPUTED_VALUE"""),48.66)</f>
        <v>48.66</v>
      </c>
      <c r="C199" s="3">
        <v>50.0085543533198</v>
      </c>
    </row>
    <row r="200">
      <c r="A200" s="1">
        <f>IFERROR(__xludf.DUMMYFUNCTION("""COMPUTED_VALUE"""),43937.66666666667)</f>
        <v>43937.66667</v>
      </c>
      <c r="B200" s="2">
        <f>IFERROR(__xludf.DUMMYFUNCTION("""COMPUTED_VALUE"""),49.68)</f>
        <v>49.68</v>
      </c>
      <c r="C200" s="3">
        <v>48.8204603588568</v>
      </c>
    </row>
    <row r="201">
      <c r="A201" s="1">
        <f>IFERROR(__xludf.DUMMYFUNCTION("""COMPUTED_VALUE"""),43938.66666666667)</f>
        <v>43938.66667</v>
      </c>
      <c r="B201" s="2">
        <f>IFERROR(__xludf.DUMMYFUNCTION("""COMPUTED_VALUE"""),50.26)</f>
        <v>50.26</v>
      </c>
      <c r="C201" s="3">
        <v>48.1712993105307</v>
      </c>
    </row>
    <row r="202">
      <c r="A202" s="1">
        <f>IFERROR(__xludf.DUMMYFUNCTION("""COMPUTED_VALUE"""),43941.66666666667)</f>
        <v>43941.66667</v>
      </c>
      <c r="B202" s="2">
        <f>IFERROR(__xludf.DUMMYFUNCTION("""COMPUTED_VALUE"""),49.76)</f>
        <v>49.76</v>
      </c>
      <c r="C202" s="3">
        <v>49.2782594221977</v>
      </c>
    </row>
    <row r="203">
      <c r="A203" s="1">
        <f>IFERROR(__xludf.DUMMYFUNCTION("""COMPUTED_VALUE"""),43942.66666666667)</f>
        <v>43942.66667</v>
      </c>
      <c r="B203" s="2">
        <f>IFERROR(__xludf.DUMMYFUNCTION("""COMPUTED_VALUE"""),45.78)</f>
        <v>45.78</v>
      </c>
      <c r="C203" s="3">
        <v>48.3280439294107</v>
      </c>
    </row>
    <row r="204">
      <c r="A204" s="1">
        <f>IFERROR(__xludf.DUMMYFUNCTION("""COMPUTED_VALUE"""),43943.66666666667)</f>
        <v>43943.66667</v>
      </c>
      <c r="B204" s="2">
        <f>IFERROR(__xludf.DUMMYFUNCTION("""COMPUTED_VALUE"""),48.81)</f>
        <v>48.81</v>
      </c>
      <c r="C204" s="3">
        <v>48.3911778436586</v>
      </c>
    </row>
    <row r="205">
      <c r="A205" s="1">
        <f>IFERROR(__xludf.DUMMYFUNCTION("""COMPUTED_VALUE"""),43944.66666666667)</f>
        <v>43944.66667</v>
      </c>
      <c r="B205" s="2">
        <f>IFERROR(__xludf.DUMMYFUNCTION("""COMPUTED_VALUE"""),47.04)</f>
        <v>47.04</v>
      </c>
      <c r="C205" s="3">
        <v>47.2633215513237</v>
      </c>
    </row>
    <row r="206">
      <c r="A206" s="1">
        <f>IFERROR(__xludf.DUMMYFUNCTION("""COMPUTED_VALUE"""),43945.66666666667)</f>
        <v>43945.66667</v>
      </c>
      <c r="B206" s="2">
        <f>IFERROR(__xludf.DUMMYFUNCTION("""COMPUTED_VALUE"""),48.34)</f>
        <v>48.34</v>
      </c>
      <c r="C206" s="3">
        <v>46.6422707032364</v>
      </c>
    </row>
    <row r="207">
      <c r="A207" s="1">
        <f>IFERROR(__xludf.DUMMYFUNCTION("""COMPUTED_VALUE"""),43948.66666666667)</f>
        <v>43948.66667</v>
      </c>
      <c r="B207" s="2">
        <f>IFERROR(__xludf.DUMMYFUNCTION("""COMPUTED_VALUE"""),53.25)</f>
        <v>53.25</v>
      </c>
      <c r="C207" s="3">
        <v>47.606816229825</v>
      </c>
    </row>
    <row r="208">
      <c r="A208" s="1">
        <f>IFERROR(__xludf.DUMMYFUNCTION("""COMPUTED_VALUE"""),43949.66666666667)</f>
        <v>43949.66667</v>
      </c>
      <c r="B208" s="2">
        <f>IFERROR(__xludf.DUMMYFUNCTION("""COMPUTED_VALUE"""),51.27)</f>
        <v>51.27</v>
      </c>
      <c r="C208" s="3">
        <v>46.5330849384564</v>
      </c>
    </row>
    <row r="209">
      <c r="A209" s="1">
        <f>IFERROR(__xludf.DUMMYFUNCTION("""COMPUTED_VALUE"""),43950.66666666667)</f>
        <v>43950.66667</v>
      </c>
      <c r="B209" s="2">
        <f>IFERROR(__xludf.DUMMYFUNCTION("""COMPUTED_VALUE"""),53.37)</f>
        <v>53.37</v>
      </c>
      <c r="C209" s="3">
        <v>46.318394189261</v>
      </c>
    </row>
    <row r="210">
      <c r="A210" s="1">
        <f>IFERROR(__xludf.DUMMYFUNCTION("""COMPUTED_VALUE"""),43951.66666666667)</f>
        <v>43951.66667</v>
      </c>
      <c r="B210" s="2">
        <f>IFERROR(__xludf.DUMMYFUNCTION("""COMPUTED_VALUE"""),52.13)</f>
        <v>52.13</v>
      </c>
      <c r="C210" s="3">
        <v>44.886182340164</v>
      </c>
    </row>
    <row r="211">
      <c r="A211" s="1">
        <f>IFERROR(__xludf.DUMMYFUNCTION("""COMPUTED_VALUE"""),43952.66666666667)</f>
        <v>43952.66667</v>
      </c>
      <c r="B211" s="2">
        <f>IFERROR(__xludf.DUMMYFUNCTION("""COMPUTED_VALUE"""),46.75)</f>
        <v>46.75</v>
      </c>
      <c r="C211" s="3">
        <v>43.9423044464678</v>
      </c>
    </row>
    <row r="212">
      <c r="A212" s="1">
        <f>IFERROR(__xludf.DUMMYFUNCTION("""COMPUTED_VALUE"""),43955.66666666667)</f>
        <v>43955.66667</v>
      </c>
      <c r="B212" s="2">
        <f>IFERROR(__xludf.DUMMYFUNCTION("""COMPUTED_VALUE"""),50.75)</f>
        <v>50.75</v>
      </c>
      <c r="C212" s="3">
        <v>43.9293717036263</v>
      </c>
    </row>
    <row r="213">
      <c r="A213" s="1">
        <f>IFERROR(__xludf.DUMMYFUNCTION("""COMPUTED_VALUE"""),43956.66666666667)</f>
        <v>43956.66667</v>
      </c>
      <c r="B213" s="2">
        <f>IFERROR(__xludf.DUMMYFUNCTION("""COMPUTED_VALUE"""),51.21)</f>
        <v>51.21</v>
      </c>
      <c r="C213" s="3">
        <v>42.5654274921625</v>
      </c>
    </row>
    <row r="214">
      <c r="A214" s="1">
        <f>IFERROR(__xludf.DUMMYFUNCTION("""COMPUTED_VALUE"""),43957.66666666667)</f>
        <v>43957.66667</v>
      </c>
      <c r="B214" s="2">
        <f>IFERROR(__xludf.DUMMYFUNCTION("""COMPUTED_VALUE"""),52.17)</f>
        <v>52.17</v>
      </c>
      <c r="C214" s="3">
        <v>42.0986184513572</v>
      </c>
    </row>
    <row r="215">
      <c r="A215" s="1">
        <f>IFERROR(__xludf.DUMMYFUNCTION("""COMPUTED_VALUE"""),43958.66666666667)</f>
        <v>43958.66667</v>
      </c>
      <c r="B215" s="2">
        <f>IFERROR(__xludf.DUMMYFUNCTION("""COMPUTED_VALUE"""),52.0)</f>
        <v>52</v>
      </c>
      <c r="C215" s="3">
        <v>40.4642903125979</v>
      </c>
    </row>
    <row r="216">
      <c r="A216" s="1">
        <f>IFERROR(__xludf.DUMMYFUNCTION("""COMPUTED_VALUE"""),43959.66666666667)</f>
        <v>43959.66667</v>
      </c>
      <c r="B216" s="2">
        <f>IFERROR(__xludf.DUMMYFUNCTION("""COMPUTED_VALUE"""),54.63)</f>
        <v>54.63</v>
      </c>
      <c r="C216" s="3">
        <v>39.3794609743316</v>
      </c>
    </row>
    <row r="217">
      <c r="A217" s="1">
        <f>IFERROR(__xludf.DUMMYFUNCTION("""COMPUTED_VALUE"""),43962.66666666667)</f>
        <v>43962.66667</v>
      </c>
      <c r="B217" s="2">
        <f>IFERROR(__xludf.DUMMYFUNCTION("""COMPUTED_VALUE"""),54.09)</f>
        <v>54.09</v>
      </c>
      <c r="C217" s="3">
        <v>39.4033485269853</v>
      </c>
    </row>
    <row r="218">
      <c r="A218" s="1">
        <f>IFERROR(__xludf.DUMMYFUNCTION("""COMPUTED_VALUE"""),43963.66666666667)</f>
        <v>43963.66667</v>
      </c>
      <c r="B218" s="2">
        <f>IFERROR(__xludf.DUMMYFUNCTION("""COMPUTED_VALUE"""),53.96)</f>
        <v>53.96</v>
      </c>
      <c r="C218" s="3">
        <v>38.2272589603995</v>
      </c>
    </row>
    <row r="219">
      <c r="A219" s="1">
        <f>IFERROR(__xludf.DUMMYFUNCTION("""COMPUTED_VALUE"""),43964.66666666667)</f>
        <v>43964.66667</v>
      </c>
      <c r="B219" s="2">
        <f>IFERROR(__xludf.DUMMYFUNCTION("""COMPUTED_VALUE"""),52.73)</f>
        <v>52.73</v>
      </c>
      <c r="C219" s="3">
        <v>38.0421337393284</v>
      </c>
    </row>
    <row r="220">
      <c r="A220" s="1">
        <f>IFERROR(__xludf.DUMMYFUNCTION("""COMPUTED_VALUE"""),43965.66666666667)</f>
        <v>43965.66667</v>
      </c>
      <c r="B220" s="2">
        <f>IFERROR(__xludf.DUMMYFUNCTION("""COMPUTED_VALUE"""),53.56)</f>
        <v>53.56</v>
      </c>
      <c r="C220" s="3">
        <v>36.7835088327206</v>
      </c>
    </row>
    <row r="221">
      <c r="A221" s="1">
        <f>IFERROR(__xludf.DUMMYFUNCTION("""COMPUTED_VALUE"""),43966.66666666667)</f>
        <v>43966.66667</v>
      </c>
      <c r="B221" s="2">
        <f>IFERROR(__xludf.DUMMYFUNCTION("""COMPUTED_VALUE"""),53.28)</f>
        <v>53.28</v>
      </c>
      <c r="C221" s="3">
        <v>36.1661990046747</v>
      </c>
    </row>
    <row r="222">
      <c r="A222" s="1">
        <f>IFERROR(__xludf.DUMMYFUNCTION("""COMPUTED_VALUE"""),43969.66666666667)</f>
        <v>43969.66667</v>
      </c>
      <c r="B222" s="2">
        <f>IFERROR(__xludf.DUMMYFUNCTION("""COMPUTED_VALUE"""),54.24)</f>
        <v>54.24</v>
      </c>
      <c r="C222" s="3">
        <v>38.0865542312486</v>
      </c>
    </row>
    <row r="223">
      <c r="A223" s="1">
        <f>IFERROR(__xludf.DUMMYFUNCTION("""COMPUTED_VALUE"""),43970.66666666667)</f>
        <v>43970.66667</v>
      </c>
      <c r="B223" s="2">
        <f>IFERROR(__xludf.DUMMYFUNCTION("""COMPUTED_VALUE"""),53.87)</f>
        <v>53.87</v>
      </c>
      <c r="C223" s="3">
        <v>37.6775758217882</v>
      </c>
    </row>
    <row r="224">
      <c r="A224" s="1">
        <f>IFERROR(__xludf.DUMMYFUNCTION("""COMPUTED_VALUE"""),43971.66666666667)</f>
        <v>43971.66667</v>
      </c>
      <c r="B224" s="2">
        <f>IFERROR(__xludf.DUMMYFUNCTION("""COMPUTED_VALUE"""),54.37)</f>
        <v>54.37</v>
      </c>
      <c r="C224" s="3">
        <v>38.3076401673649</v>
      </c>
    </row>
    <row r="225">
      <c r="A225" s="1">
        <f>IFERROR(__xludf.DUMMYFUNCTION("""COMPUTED_VALUE"""),43972.66666666667)</f>
        <v>43972.66667</v>
      </c>
      <c r="B225" s="2">
        <f>IFERROR(__xludf.DUMMYFUNCTION("""COMPUTED_VALUE"""),55.17)</f>
        <v>55.17</v>
      </c>
      <c r="C225" s="3">
        <v>37.8985342680928</v>
      </c>
    </row>
    <row r="226">
      <c r="A226" s="1">
        <f>IFERROR(__xludf.DUMMYFUNCTION("""COMPUTED_VALUE"""),43973.66666666667)</f>
        <v>43973.66667</v>
      </c>
      <c r="B226" s="2">
        <f>IFERROR(__xludf.DUMMYFUNCTION("""COMPUTED_VALUE"""),54.46)</f>
        <v>54.46</v>
      </c>
      <c r="C226" s="3">
        <v>38.1504170715631</v>
      </c>
    </row>
    <row r="227">
      <c r="A227" s="1">
        <f>IFERROR(__xludf.DUMMYFUNCTION("""COMPUTED_VALUE"""),43977.66666666667)</f>
        <v>43977.66667</v>
      </c>
      <c r="B227" s="2">
        <f>IFERROR(__xludf.DUMMYFUNCTION("""COMPUTED_VALUE"""),54.59)</f>
        <v>54.59</v>
      </c>
      <c r="C227" s="3">
        <v>43.0330285465499</v>
      </c>
    </row>
    <row r="228">
      <c r="A228" s="1">
        <f>IFERROR(__xludf.DUMMYFUNCTION("""COMPUTED_VALUE"""),43978.66666666667)</f>
        <v>43978.66667</v>
      </c>
      <c r="B228" s="2">
        <f>IFERROR(__xludf.DUMMYFUNCTION("""COMPUTED_VALUE"""),54.68)</f>
        <v>54.68</v>
      </c>
      <c r="C228" s="3">
        <v>44.4074065140189</v>
      </c>
    </row>
    <row r="229">
      <c r="A229" s="1">
        <f>IFERROR(__xludf.DUMMYFUNCTION("""COMPUTED_VALUE"""),43979.66666666667)</f>
        <v>43979.66667</v>
      </c>
      <c r="B229" s="2">
        <f>IFERROR(__xludf.DUMMYFUNCTION("""COMPUTED_VALUE"""),53.72)</f>
        <v>53.72</v>
      </c>
      <c r="C229" s="3">
        <v>44.6779460303662</v>
      </c>
    </row>
    <row r="230">
      <c r="A230" s="1">
        <f>IFERROR(__xludf.DUMMYFUNCTION("""COMPUTED_VALUE"""),43980.66666666667)</f>
        <v>43980.66667</v>
      </c>
      <c r="B230" s="2">
        <f>IFERROR(__xludf.DUMMYFUNCTION("""COMPUTED_VALUE"""),55.67)</f>
        <v>55.67</v>
      </c>
      <c r="C230" s="3">
        <v>45.5349306118411</v>
      </c>
    </row>
    <row r="231">
      <c r="A231" s="1">
        <f>IFERROR(__xludf.DUMMYFUNCTION("""COMPUTED_VALUE"""),43983.66666666667)</f>
        <v>43983.66667</v>
      </c>
      <c r="B231" s="2">
        <f>IFERROR(__xludf.DUMMYFUNCTION("""COMPUTED_VALUE"""),59.87)</f>
        <v>59.87</v>
      </c>
      <c r="C231" s="3">
        <v>51.329989424989</v>
      </c>
    </row>
    <row r="232">
      <c r="A232" s="1">
        <f>IFERROR(__xludf.DUMMYFUNCTION("""COMPUTED_VALUE"""),43984.66666666667)</f>
        <v>43984.66667</v>
      </c>
      <c r="B232" s="2">
        <f>IFERROR(__xludf.DUMMYFUNCTION("""COMPUTED_VALUE"""),58.77)</f>
        <v>58.77</v>
      </c>
      <c r="C232" s="3">
        <v>51.9696088941736</v>
      </c>
    </row>
    <row r="233">
      <c r="A233" s="1">
        <f>IFERROR(__xludf.DUMMYFUNCTION("""COMPUTED_VALUE"""),43985.66666666667)</f>
        <v>43985.66667</v>
      </c>
      <c r="B233" s="2">
        <f>IFERROR(__xludf.DUMMYFUNCTION("""COMPUTED_VALUE"""),58.86)</f>
        <v>58.86</v>
      </c>
      <c r="C233" s="3">
        <v>53.5046630736815</v>
      </c>
    </row>
    <row r="234">
      <c r="A234" s="1">
        <f>IFERROR(__xludf.DUMMYFUNCTION("""COMPUTED_VALUE"""),43986.66666666667)</f>
        <v>43986.66667</v>
      </c>
      <c r="B234" s="2">
        <f>IFERROR(__xludf.DUMMYFUNCTION("""COMPUTED_VALUE"""),57.63)</f>
        <v>57.63</v>
      </c>
      <c r="C234" s="3">
        <v>53.8491806806038</v>
      </c>
    </row>
    <row r="235">
      <c r="A235" s="1">
        <f>IFERROR(__xludf.DUMMYFUNCTION("""COMPUTED_VALUE"""),43987.66666666667)</f>
        <v>43987.66667</v>
      </c>
      <c r="B235" s="2">
        <f>IFERROR(__xludf.DUMMYFUNCTION("""COMPUTED_VALUE"""),59.04)</f>
        <v>59.04</v>
      </c>
      <c r="C235" s="3">
        <v>54.6995198014486</v>
      </c>
    </row>
    <row r="236">
      <c r="A236" s="1">
        <f>IFERROR(__xludf.DUMMYFUNCTION("""COMPUTED_VALUE"""),43990.66666666667)</f>
        <v>43990.66667</v>
      </c>
      <c r="B236" s="2">
        <f>IFERROR(__xludf.DUMMYFUNCTION("""COMPUTED_VALUE"""),63.33)</f>
        <v>63.33</v>
      </c>
      <c r="C236" s="3">
        <v>60.0797190572613</v>
      </c>
    </row>
    <row r="237">
      <c r="A237" s="1">
        <f>IFERROR(__xludf.DUMMYFUNCTION("""COMPUTED_VALUE"""),43991.66666666667)</f>
        <v>43991.66667</v>
      </c>
      <c r="B237" s="2">
        <f>IFERROR(__xludf.DUMMYFUNCTION("""COMPUTED_VALUE"""),62.71)</f>
        <v>62.71</v>
      </c>
      <c r="C237" s="3">
        <v>60.4863206748874</v>
      </c>
    </row>
    <row r="238">
      <c r="A238" s="1">
        <f>IFERROR(__xludf.DUMMYFUNCTION("""COMPUTED_VALUE"""),43992.66666666667)</f>
        <v>43992.66667</v>
      </c>
      <c r="B238" s="2">
        <f>IFERROR(__xludf.DUMMYFUNCTION("""COMPUTED_VALUE"""),68.34)</f>
        <v>68.34</v>
      </c>
      <c r="C238" s="3">
        <v>61.7618878269664</v>
      </c>
    </row>
    <row r="239">
      <c r="A239" s="1">
        <f>IFERROR(__xludf.DUMMYFUNCTION("""COMPUTED_VALUE"""),43993.66666666667)</f>
        <v>43993.66667</v>
      </c>
      <c r="B239" s="2">
        <f>IFERROR(__xludf.DUMMYFUNCTION("""COMPUTED_VALUE"""),64.86)</f>
        <v>64.86</v>
      </c>
      <c r="C239" s="3">
        <v>61.8336539250258</v>
      </c>
    </row>
    <row r="240">
      <c r="A240" s="1">
        <f>IFERROR(__xludf.DUMMYFUNCTION("""COMPUTED_VALUE"""),43994.66666666667)</f>
        <v>43994.66667</v>
      </c>
      <c r="B240" s="2">
        <f>IFERROR(__xludf.DUMMYFUNCTION("""COMPUTED_VALUE"""),62.35)</f>
        <v>62.35</v>
      </c>
      <c r="C240" s="3">
        <v>62.411073575008</v>
      </c>
    </row>
    <row r="241">
      <c r="A241" s="1">
        <f>IFERROR(__xludf.DUMMYFUNCTION("""COMPUTED_VALUE"""),43997.66666666667)</f>
        <v>43997.66667</v>
      </c>
      <c r="B241" s="2">
        <f>IFERROR(__xludf.DUMMYFUNCTION("""COMPUTED_VALUE"""),66.06)</f>
        <v>66.06</v>
      </c>
      <c r="C241" s="3">
        <v>67.0928187541049</v>
      </c>
    </row>
    <row r="242">
      <c r="A242" s="1">
        <f>IFERROR(__xludf.DUMMYFUNCTION("""COMPUTED_VALUE"""),43998.66666666667)</f>
        <v>43998.66667</v>
      </c>
      <c r="B242" s="2">
        <f>IFERROR(__xludf.DUMMYFUNCTION("""COMPUTED_VALUE"""),65.48)</f>
        <v>65.48</v>
      </c>
      <c r="C242" s="3">
        <v>67.3414817466786</v>
      </c>
    </row>
    <row r="243">
      <c r="A243" s="1">
        <f>IFERROR(__xludf.DUMMYFUNCTION("""COMPUTED_VALUE"""),43999.66666666667)</f>
        <v>43999.66667</v>
      </c>
      <c r="B243" s="2">
        <f>IFERROR(__xludf.DUMMYFUNCTION("""COMPUTED_VALUE"""),66.12)</f>
        <v>66.12</v>
      </c>
      <c r="C243" s="3">
        <v>68.5100666243005</v>
      </c>
    </row>
    <row r="244">
      <c r="A244" s="1">
        <f>IFERROR(__xludf.DUMMYFUNCTION("""COMPUTED_VALUE"""),44000.66666666667)</f>
        <v>44000.66667</v>
      </c>
      <c r="B244" s="2">
        <f>IFERROR(__xludf.DUMMYFUNCTION("""COMPUTED_VALUE"""),66.93)</f>
        <v>66.93</v>
      </c>
      <c r="C244" s="3">
        <v>68.6228417139845</v>
      </c>
    </row>
    <row r="245">
      <c r="A245" s="1">
        <f>IFERROR(__xludf.DUMMYFUNCTION("""COMPUTED_VALUE"""),44001.66666666667)</f>
        <v>44001.66667</v>
      </c>
      <c r="B245" s="2">
        <f>IFERROR(__xludf.DUMMYFUNCTION("""COMPUTED_VALUE"""),66.73)</f>
        <v>66.73</v>
      </c>
      <c r="C245" s="3">
        <v>69.3007330270496</v>
      </c>
    </row>
    <row r="246">
      <c r="A246" s="1">
        <f>IFERROR(__xludf.DUMMYFUNCTION("""COMPUTED_VALUE"""),44004.66666666667)</f>
        <v>44004.66667</v>
      </c>
      <c r="B246" s="2">
        <f>IFERROR(__xludf.DUMMYFUNCTION("""COMPUTED_VALUE"""),66.29)</f>
        <v>66.29</v>
      </c>
      <c r="C246" s="3">
        <v>74.6403543042295</v>
      </c>
    </row>
    <row r="247">
      <c r="A247" s="1">
        <f>IFERROR(__xludf.DUMMYFUNCTION("""COMPUTED_VALUE"""),44005.66666666667)</f>
        <v>44005.66667</v>
      </c>
      <c r="B247" s="2">
        <f>IFERROR(__xludf.DUMMYFUNCTION("""COMPUTED_VALUE"""),66.79)</f>
        <v>66.79</v>
      </c>
      <c r="C247" s="3">
        <v>75.2165012099823</v>
      </c>
    </row>
    <row r="248">
      <c r="A248" s="1">
        <f>IFERROR(__xludf.DUMMYFUNCTION("""COMPUTED_VALUE"""),44006.66666666667)</f>
        <v>44006.66667</v>
      </c>
      <c r="B248" s="2">
        <f>IFERROR(__xludf.DUMMYFUNCTION("""COMPUTED_VALUE"""),64.06)</f>
        <v>64.06</v>
      </c>
      <c r="C248" s="3">
        <v>76.7565211561353</v>
      </c>
    </row>
    <row r="249">
      <c r="A249" s="1">
        <f>IFERROR(__xludf.DUMMYFUNCTION("""COMPUTED_VALUE"""),44007.66666666667)</f>
        <v>44007.66667</v>
      </c>
      <c r="B249" s="2">
        <f>IFERROR(__xludf.DUMMYFUNCTION("""COMPUTED_VALUE"""),65.73)</f>
        <v>65.73</v>
      </c>
      <c r="C249" s="3">
        <v>77.1843812901781</v>
      </c>
    </row>
    <row r="250">
      <c r="A250" s="1">
        <f>IFERROR(__xludf.DUMMYFUNCTION("""COMPUTED_VALUE"""),44008.66666666667)</f>
        <v>44008.66667</v>
      </c>
      <c r="B250" s="2">
        <f>IFERROR(__xludf.DUMMYFUNCTION("""COMPUTED_VALUE"""),63.98)</f>
        <v>63.98</v>
      </c>
      <c r="C250" s="3">
        <v>78.2028985661966</v>
      </c>
    </row>
    <row r="251">
      <c r="A251" s="1">
        <f>IFERROR(__xludf.DUMMYFUNCTION("""COMPUTED_VALUE"""),44011.66666666667)</f>
        <v>44011.66667</v>
      </c>
      <c r="B251" s="2">
        <f>IFERROR(__xludf.DUMMYFUNCTION("""COMPUTED_VALUE"""),67.29)</f>
        <v>67.29</v>
      </c>
      <c r="C251" s="3">
        <v>84.606830973762</v>
      </c>
    </row>
    <row r="252">
      <c r="A252" s="1">
        <f>IFERROR(__xludf.DUMMYFUNCTION("""COMPUTED_VALUE"""),44012.66666666667)</f>
        <v>44012.66667</v>
      </c>
      <c r="B252" s="2">
        <f>IFERROR(__xludf.DUMMYFUNCTION("""COMPUTED_VALUE"""),71.99)</f>
        <v>71.99</v>
      </c>
      <c r="C252" s="3">
        <v>85.5133019355394</v>
      </c>
    </row>
    <row r="253">
      <c r="A253" s="1">
        <f>IFERROR(__xludf.DUMMYFUNCTION("""COMPUTED_VALUE"""),44013.66666666667)</f>
        <v>44013.66667</v>
      </c>
      <c r="B253" s="2">
        <f>IFERROR(__xludf.DUMMYFUNCTION("""COMPUTED_VALUE"""),74.64)</f>
        <v>74.64</v>
      </c>
      <c r="C253" s="3">
        <v>87.3525624413158</v>
      </c>
    </row>
    <row r="254">
      <c r="A254" s="1">
        <f>IFERROR(__xludf.DUMMYFUNCTION("""COMPUTED_VALUE"""),44014.66666666667)</f>
        <v>44014.66667</v>
      </c>
      <c r="B254" s="2">
        <f>IFERROR(__xludf.DUMMYFUNCTION("""COMPUTED_VALUE"""),80.58)</f>
        <v>80.58</v>
      </c>
      <c r="C254" s="3">
        <v>88.038258690732</v>
      </c>
    </row>
    <row r="255">
      <c r="A255" s="1">
        <f>IFERROR(__xludf.DUMMYFUNCTION("""COMPUTED_VALUE"""),44018.66666666667)</f>
        <v>44018.66667</v>
      </c>
      <c r="B255" s="2">
        <f>IFERROR(__xludf.DUMMYFUNCTION("""COMPUTED_VALUE"""),91.44)</f>
        <v>91.44</v>
      </c>
      <c r="C255" s="3">
        <v>95.9159741062821</v>
      </c>
    </row>
    <row r="256">
      <c r="A256" s="1">
        <f>IFERROR(__xludf.DUMMYFUNCTION("""COMPUTED_VALUE"""),44019.66666666667)</f>
        <v>44019.66667</v>
      </c>
      <c r="B256" s="2">
        <f>IFERROR(__xludf.DUMMYFUNCTION("""COMPUTED_VALUE"""),92.66)</f>
        <v>92.66</v>
      </c>
      <c r="C256" s="3">
        <v>96.766011094085</v>
      </c>
    </row>
    <row r="257">
      <c r="A257" s="1">
        <f>IFERROR(__xludf.DUMMYFUNCTION("""COMPUTED_VALUE"""),44020.66666666667)</f>
        <v>44020.66667</v>
      </c>
      <c r="B257" s="2">
        <f>IFERROR(__xludf.DUMMYFUNCTION("""COMPUTED_VALUE"""),91.06)</f>
        <v>91.06</v>
      </c>
      <c r="C257" s="3">
        <v>98.4767889751058</v>
      </c>
    </row>
    <row r="258">
      <c r="A258" s="1">
        <f>IFERROR(__xludf.DUMMYFUNCTION("""COMPUTED_VALUE"""),44021.66666666667)</f>
        <v>44021.66667</v>
      </c>
      <c r="B258" s="2">
        <f>IFERROR(__xludf.DUMMYFUNCTION("""COMPUTED_VALUE"""),92.95)</f>
        <v>92.95</v>
      </c>
      <c r="C258" s="3">
        <v>98.9634237767854</v>
      </c>
    </row>
    <row r="259">
      <c r="A259" s="1">
        <f>IFERROR(__xludf.DUMMYFUNCTION("""COMPUTED_VALUE"""),44022.66666666667)</f>
        <v>44022.66667</v>
      </c>
      <c r="B259" s="2">
        <f>IFERROR(__xludf.DUMMYFUNCTION("""COMPUTED_VALUE"""),102.98)</f>
        <v>102.98</v>
      </c>
      <c r="C259" s="3">
        <v>99.9229153685687</v>
      </c>
    </row>
    <row r="260">
      <c r="A260" s="1">
        <f>IFERROR(__xludf.DUMMYFUNCTION("""COMPUTED_VALUE"""),44025.66666666667)</f>
        <v>44025.66667</v>
      </c>
      <c r="B260" s="2">
        <f>IFERROR(__xludf.DUMMYFUNCTION("""COMPUTED_VALUE"""),99.8)</f>
        <v>99.8</v>
      </c>
      <c r="C260" s="3">
        <v>105.432929802204</v>
      </c>
    </row>
    <row r="261">
      <c r="A261" s="1">
        <f>IFERROR(__xludf.DUMMYFUNCTION("""COMPUTED_VALUE"""),44026.66666666667)</f>
        <v>44026.66667</v>
      </c>
      <c r="B261" s="2">
        <f>IFERROR(__xludf.DUMMYFUNCTION("""COMPUTED_VALUE"""),101.12)</f>
        <v>101.12</v>
      </c>
      <c r="C261" s="3">
        <v>105.81513073249</v>
      </c>
    </row>
    <row r="262">
      <c r="A262" s="1">
        <f>IFERROR(__xludf.DUMMYFUNCTION("""COMPUTED_VALUE"""),44027.66666666667)</f>
        <v>44027.66667</v>
      </c>
      <c r="B262" s="2">
        <f>IFERROR(__xludf.DUMMYFUNCTION("""COMPUTED_VALUE"""),103.07)</f>
        <v>103.07</v>
      </c>
      <c r="C262" s="3">
        <v>107.030819543948</v>
      </c>
    </row>
    <row r="263">
      <c r="A263" s="1">
        <f>IFERROR(__xludf.DUMMYFUNCTION("""COMPUTED_VALUE"""),44028.66666666667)</f>
        <v>44028.66667</v>
      </c>
      <c r="B263" s="2">
        <f>IFERROR(__xludf.DUMMYFUNCTION("""COMPUTED_VALUE"""),100.04)</f>
        <v>100.04</v>
      </c>
      <c r="C263" s="3">
        <v>107.005926566949</v>
      </c>
    </row>
    <row r="264">
      <c r="A264" s="1">
        <f>IFERROR(__xludf.DUMMYFUNCTION("""COMPUTED_VALUE"""),44029.66666666667)</f>
        <v>44029.66667</v>
      </c>
      <c r="B264" s="2">
        <f>IFERROR(__xludf.DUMMYFUNCTION("""COMPUTED_VALUE"""),100.06)</f>
        <v>100.06</v>
      </c>
      <c r="C264" s="3">
        <v>107.448489527817</v>
      </c>
    </row>
    <row r="265">
      <c r="A265" s="1">
        <f>IFERROR(__xludf.DUMMYFUNCTION("""COMPUTED_VALUE"""),44032.66666666667)</f>
        <v>44032.66667</v>
      </c>
      <c r="B265" s="2">
        <f>IFERROR(__xludf.DUMMYFUNCTION("""COMPUTED_VALUE"""),109.53)</f>
        <v>109.53</v>
      </c>
      <c r="C265" s="3">
        <v>111.482206829745</v>
      </c>
    </row>
    <row r="266">
      <c r="A266" s="1">
        <f>IFERROR(__xludf.DUMMYFUNCTION("""COMPUTED_VALUE"""),44033.66666666667)</f>
        <v>44033.66667</v>
      </c>
      <c r="B266" s="2">
        <f>IFERROR(__xludf.DUMMYFUNCTION("""COMPUTED_VALUE"""),104.56)</f>
        <v>104.56</v>
      </c>
      <c r="C266" s="3">
        <v>111.42945722069</v>
      </c>
    </row>
    <row r="267">
      <c r="A267" s="1">
        <f>IFERROR(__xludf.DUMMYFUNCTION("""COMPUTED_VALUE"""),44034.66666666667)</f>
        <v>44034.66667</v>
      </c>
      <c r="B267" s="2">
        <f>IFERROR(__xludf.DUMMYFUNCTION("""COMPUTED_VALUE"""),106.16)</f>
        <v>106.16</v>
      </c>
      <c r="C267" s="3">
        <v>112.252318627541</v>
      </c>
    </row>
    <row r="268">
      <c r="A268" s="1">
        <f>IFERROR(__xludf.DUMMYFUNCTION("""COMPUTED_VALUE"""),44035.66666666667)</f>
        <v>44035.66667</v>
      </c>
      <c r="B268" s="2">
        <f>IFERROR(__xludf.DUMMYFUNCTION("""COMPUTED_VALUE"""),100.87)</f>
        <v>100.87</v>
      </c>
      <c r="C268" s="3">
        <v>111.882814305841</v>
      </c>
    </row>
    <row r="269">
      <c r="A269" s="1">
        <f>IFERROR(__xludf.DUMMYFUNCTION("""COMPUTED_VALUE"""),44036.66666666667)</f>
        <v>44036.66667</v>
      </c>
      <c r="B269" s="2">
        <f>IFERROR(__xludf.DUMMYFUNCTION("""COMPUTED_VALUE"""),94.47)</f>
        <v>94.47</v>
      </c>
      <c r="C269" s="3">
        <v>112.033488624508</v>
      </c>
    </row>
    <row r="270">
      <c r="A270" s="1">
        <f>IFERROR(__xludf.DUMMYFUNCTION("""COMPUTED_VALUE"""),44039.66666666667)</f>
        <v>44039.66667</v>
      </c>
      <c r="B270" s="2">
        <f>IFERROR(__xludf.DUMMYFUNCTION("""COMPUTED_VALUE"""),102.64)</f>
        <v>102.64</v>
      </c>
      <c r="C270" s="3">
        <v>115.527555106857</v>
      </c>
    </row>
    <row r="271">
      <c r="A271" s="1">
        <f>IFERROR(__xludf.DUMMYFUNCTION("""COMPUTED_VALUE"""),44040.66666666667)</f>
        <v>44040.66667</v>
      </c>
      <c r="B271" s="2">
        <f>IFERROR(__xludf.DUMMYFUNCTION("""COMPUTED_VALUE"""),98.43)</f>
        <v>98.43</v>
      </c>
      <c r="C271" s="3">
        <v>115.405011648801</v>
      </c>
    </row>
    <row r="272">
      <c r="A272" s="1">
        <f>IFERROR(__xludf.DUMMYFUNCTION("""COMPUTED_VALUE"""),44041.66666666667)</f>
        <v>44041.66667</v>
      </c>
      <c r="B272" s="2">
        <f>IFERROR(__xludf.DUMMYFUNCTION("""COMPUTED_VALUE"""),99.94)</f>
        <v>99.94</v>
      </c>
      <c r="C272" s="3">
        <v>116.208177857318</v>
      </c>
    </row>
    <row r="273">
      <c r="A273" s="1">
        <f>IFERROR(__xludf.DUMMYFUNCTION("""COMPUTED_VALUE"""),44042.66666666667)</f>
        <v>44042.66667</v>
      </c>
      <c r="B273" s="2">
        <f>IFERROR(__xludf.DUMMYFUNCTION("""COMPUTED_VALUE"""),99.17)</f>
        <v>99.17</v>
      </c>
      <c r="C273" s="3">
        <v>115.864007979199</v>
      </c>
    </row>
    <row r="274">
      <c r="A274" s="1">
        <f>IFERROR(__xludf.DUMMYFUNCTION("""COMPUTED_VALUE"""),44043.66666666667)</f>
        <v>44043.66667</v>
      </c>
      <c r="B274" s="2">
        <f>IFERROR(__xludf.DUMMYFUNCTION("""COMPUTED_VALUE"""),95.38)</f>
        <v>95.38</v>
      </c>
      <c r="C274" s="3">
        <v>116.078854267058</v>
      </c>
    </row>
    <row r="275">
      <c r="A275" s="1">
        <f>IFERROR(__xludf.DUMMYFUNCTION("""COMPUTED_VALUE"""),44046.66666666667)</f>
        <v>44046.66667</v>
      </c>
      <c r="B275" s="2">
        <f>IFERROR(__xludf.DUMMYFUNCTION("""COMPUTED_VALUE"""),99.0)</f>
        <v>99</v>
      </c>
      <c r="C275" s="3">
        <v>119.925032282774</v>
      </c>
    </row>
    <row r="276">
      <c r="A276" s="1">
        <f>IFERROR(__xludf.DUMMYFUNCTION("""COMPUTED_VALUE"""),44047.66666666667)</f>
        <v>44047.66667</v>
      </c>
      <c r="B276" s="2">
        <f>IFERROR(__xludf.DUMMYFUNCTION("""COMPUTED_VALUE"""),99.13)</f>
        <v>99.13</v>
      </c>
      <c r="C276" s="3">
        <v>119.946710849214</v>
      </c>
    </row>
    <row r="277">
      <c r="A277" s="1">
        <f>IFERROR(__xludf.DUMMYFUNCTION("""COMPUTED_VALUE"""),44048.66666666667)</f>
        <v>44048.66667</v>
      </c>
      <c r="B277" s="2">
        <f>IFERROR(__xludf.DUMMYFUNCTION("""COMPUTED_VALUE"""),99.0)</f>
        <v>99</v>
      </c>
      <c r="C277" s="3">
        <v>120.894434379163</v>
      </c>
    </row>
    <row r="278">
      <c r="A278" s="1">
        <f>IFERROR(__xludf.DUMMYFUNCTION("""COMPUTED_VALUE"""),44049.66666666667)</f>
        <v>44049.66667</v>
      </c>
      <c r="B278" s="2">
        <f>IFERROR(__xludf.DUMMYFUNCTION("""COMPUTED_VALUE"""),99.31)</f>
        <v>99.31</v>
      </c>
      <c r="C278" s="3">
        <v>120.687949485372</v>
      </c>
    </row>
    <row r="279">
      <c r="A279" s="1">
        <f>IFERROR(__xludf.DUMMYFUNCTION("""COMPUTED_VALUE"""),44050.66666666667)</f>
        <v>44050.66667</v>
      </c>
      <c r="B279" s="2">
        <f>IFERROR(__xludf.DUMMYFUNCTION("""COMPUTED_VALUE"""),96.85)</f>
        <v>96.85</v>
      </c>
      <c r="C279" s="3">
        <v>121.027197186772</v>
      </c>
    </row>
    <row r="280">
      <c r="A280" s="1">
        <f>IFERROR(__xludf.DUMMYFUNCTION("""COMPUTED_VALUE"""),44053.66666666667)</f>
        <v>44053.66667</v>
      </c>
      <c r="B280" s="2">
        <f>IFERROR(__xludf.DUMMYFUNCTION("""COMPUTED_VALUE"""),94.57)</f>
        <v>94.57</v>
      </c>
      <c r="C280" s="3">
        <v>125.119102741181</v>
      </c>
    </row>
    <row r="281">
      <c r="A281" s="1">
        <f>IFERROR(__xludf.DUMMYFUNCTION("""COMPUTED_VALUE"""),44054.66666666667)</f>
        <v>44054.66667</v>
      </c>
      <c r="B281" s="2">
        <f>IFERROR(__xludf.DUMMYFUNCTION("""COMPUTED_VALUE"""),91.63)</f>
        <v>91.63</v>
      </c>
      <c r="C281" s="3">
        <v>125.170787541946</v>
      </c>
    </row>
    <row r="282">
      <c r="A282" s="1">
        <f>IFERROR(__xludf.DUMMYFUNCTION("""COMPUTED_VALUE"""),44055.66666666667)</f>
        <v>44055.66667</v>
      </c>
      <c r="B282" s="2">
        <f>IFERROR(__xludf.DUMMYFUNCTION("""COMPUTED_VALUE"""),103.65)</f>
        <v>103.65</v>
      </c>
      <c r="C282" s="3">
        <v>126.121424033007</v>
      </c>
    </row>
    <row r="283">
      <c r="A283" s="1">
        <f>IFERROR(__xludf.DUMMYFUNCTION("""COMPUTED_VALUE"""),44056.66666666667)</f>
        <v>44056.66667</v>
      </c>
      <c r="B283" s="2">
        <f>IFERROR(__xludf.DUMMYFUNCTION("""COMPUTED_VALUE"""),108.07)</f>
        <v>108.07</v>
      </c>
      <c r="C283" s="3">
        <v>125.892247930839</v>
      </c>
    </row>
    <row r="284">
      <c r="A284" s="1">
        <f>IFERROR(__xludf.DUMMYFUNCTION("""COMPUTED_VALUE"""),44057.66666666667)</f>
        <v>44057.66667</v>
      </c>
      <c r="B284" s="2">
        <f>IFERROR(__xludf.DUMMYFUNCTION("""COMPUTED_VALUE"""),110.05)</f>
        <v>110.05</v>
      </c>
      <c r="C284" s="3">
        <v>126.198088451994</v>
      </c>
    </row>
    <row r="285">
      <c r="A285" s="1">
        <f>IFERROR(__xludf.DUMMYFUNCTION("""COMPUTED_VALUE"""),44060.66666666667)</f>
        <v>44060.66667</v>
      </c>
      <c r="B285" s="2">
        <f>IFERROR(__xludf.DUMMYFUNCTION("""COMPUTED_VALUE"""),122.38)</f>
        <v>122.38</v>
      </c>
      <c r="C285" s="3">
        <v>130.099600282584</v>
      </c>
    </row>
    <row r="286">
      <c r="A286" s="1">
        <f>IFERROR(__xludf.DUMMYFUNCTION("""COMPUTED_VALUE"""),44061.66666666667)</f>
        <v>44061.66667</v>
      </c>
      <c r="B286" s="2">
        <f>IFERROR(__xludf.DUMMYFUNCTION("""COMPUTED_VALUE"""),125.81)</f>
        <v>125.81</v>
      </c>
      <c r="C286" s="3">
        <v>130.077687504977</v>
      </c>
    </row>
    <row r="287">
      <c r="A287" s="1">
        <f>IFERROR(__xludf.DUMMYFUNCTION("""COMPUTED_VALUE"""),44062.66666666667)</f>
        <v>44062.66667</v>
      </c>
      <c r="B287" s="2">
        <f>IFERROR(__xludf.DUMMYFUNCTION("""COMPUTED_VALUE"""),125.24)</f>
        <v>125.24</v>
      </c>
      <c r="C287" s="3">
        <v>130.961010494635</v>
      </c>
    </row>
    <row r="288">
      <c r="A288" s="1">
        <f>IFERROR(__xludf.DUMMYFUNCTION("""COMPUTED_VALUE"""),44063.66666666667)</f>
        <v>44063.66667</v>
      </c>
      <c r="B288" s="2">
        <f>IFERROR(__xludf.DUMMYFUNCTION("""COMPUTED_VALUE"""),133.46)</f>
        <v>133.46</v>
      </c>
      <c r="C288" s="3">
        <v>130.677862326231</v>
      </c>
    </row>
    <row r="289">
      <c r="A289" s="1">
        <f>IFERROR(__xludf.DUMMYFUNCTION("""COMPUTED_VALUE"""),44064.66666666667)</f>
        <v>44064.66667</v>
      </c>
      <c r="B289" s="2">
        <f>IFERROR(__xludf.DUMMYFUNCTION("""COMPUTED_VALUE"""),136.67)</f>
        <v>136.67</v>
      </c>
      <c r="C289" s="3">
        <v>130.937853355864</v>
      </c>
    </row>
    <row r="290">
      <c r="A290" s="1">
        <f>IFERROR(__xludf.DUMMYFUNCTION("""COMPUTED_VALUE"""),44067.66666666667)</f>
        <v>44067.66667</v>
      </c>
      <c r="B290" s="2">
        <f>IFERROR(__xludf.DUMMYFUNCTION("""COMPUTED_VALUE"""),134.28)</f>
        <v>134.28</v>
      </c>
      <c r="C290" s="3">
        <v>134.880915881658</v>
      </c>
    </row>
    <row r="291">
      <c r="A291" s="1">
        <f>IFERROR(__xludf.DUMMYFUNCTION("""COMPUTED_VALUE"""),44068.66666666667)</f>
        <v>44068.66667</v>
      </c>
      <c r="B291" s="2">
        <f>IFERROR(__xludf.DUMMYFUNCTION("""COMPUTED_VALUE"""),134.89)</f>
        <v>134.89</v>
      </c>
      <c r="C291" s="3">
        <v>134.946804377992</v>
      </c>
    </row>
    <row r="292">
      <c r="A292" s="1">
        <f>IFERROR(__xludf.DUMMYFUNCTION("""COMPUTED_VALUE"""),44069.66666666667)</f>
        <v>44069.66667</v>
      </c>
      <c r="B292" s="2">
        <f>IFERROR(__xludf.DUMMYFUNCTION("""COMPUTED_VALUE"""),143.54)</f>
        <v>143.54</v>
      </c>
      <c r="C292" s="3">
        <v>135.958668287383</v>
      </c>
    </row>
    <row r="293">
      <c r="A293" s="1">
        <f>IFERROR(__xludf.DUMMYFUNCTION("""COMPUTED_VALUE"""),44070.66666666667)</f>
        <v>44070.66667</v>
      </c>
      <c r="B293" s="2">
        <f>IFERROR(__xludf.DUMMYFUNCTION("""COMPUTED_VALUE"""),149.25)</f>
        <v>149.25</v>
      </c>
      <c r="C293" s="3">
        <v>135.844687495163</v>
      </c>
    </row>
    <row r="294">
      <c r="A294" s="1">
        <f>IFERROR(__xludf.DUMMYFUNCTION("""COMPUTED_VALUE"""),44071.66666666667)</f>
        <v>44071.66667</v>
      </c>
      <c r="B294" s="2">
        <f>IFERROR(__xludf.DUMMYFUNCTION("""COMPUTED_VALUE"""),147.56)</f>
        <v>147.56</v>
      </c>
      <c r="C294" s="3">
        <v>136.312635721728</v>
      </c>
    </row>
    <row r="295">
      <c r="A295" s="1">
        <f>IFERROR(__xludf.DUMMYFUNCTION("""COMPUTED_VALUE"""),44074.66666666667)</f>
        <v>44074.66667</v>
      </c>
      <c r="B295" s="2">
        <f>IFERROR(__xludf.DUMMYFUNCTION("""COMPUTED_VALUE"""),166.11)</f>
        <v>166.11</v>
      </c>
      <c r="C295" s="3">
        <v>141.06796335294</v>
      </c>
    </row>
    <row r="296">
      <c r="A296" s="1">
        <f>IFERROR(__xludf.DUMMYFUNCTION("""COMPUTED_VALUE"""),44075.66666666667)</f>
        <v>44075.66667</v>
      </c>
      <c r="B296" s="2">
        <f>IFERROR(__xludf.DUMMYFUNCTION("""COMPUTED_VALUE"""),158.35)</f>
        <v>158.35</v>
      </c>
      <c r="C296" s="3">
        <v>141.444481231379</v>
      </c>
    </row>
    <row r="297">
      <c r="A297" s="1">
        <f>IFERROR(__xludf.DUMMYFUNCTION("""COMPUTED_VALUE"""),44076.66666666667)</f>
        <v>44076.66667</v>
      </c>
      <c r="B297" s="2">
        <f>IFERROR(__xludf.DUMMYFUNCTION("""COMPUTED_VALUE"""),149.12)</f>
        <v>149.12</v>
      </c>
      <c r="C297" s="3">
        <v>142.771911364328</v>
      </c>
    </row>
    <row r="298">
      <c r="A298" s="1">
        <f>IFERROR(__xludf.DUMMYFUNCTION("""COMPUTED_VALUE"""),44077.66666666667)</f>
        <v>44077.66667</v>
      </c>
      <c r="B298" s="2">
        <f>IFERROR(__xludf.DUMMYFUNCTION("""COMPUTED_VALUE"""),135.67)</f>
        <v>135.67</v>
      </c>
      <c r="C298" s="3">
        <v>142.967780825091</v>
      </c>
    </row>
    <row r="299">
      <c r="A299" s="1">
        <f>IFERROR(__xludf.DUMMYFUNCTION("""COMPUTED_VALUE"""),44078.66666666667)</f>
        <v>44078.66667</v>
      </c>
      <c r="B299" s="2">
        <f>IFERROR(__xludf.DUMMYFUNCTION("""COMPUTED_VALUE"""),139.44)</f>
        <v>139.44</v>
      </c>
      <c r="C299" s="3">
        <v>143.728509335912</v>
      </c>
    </row>
    <row r="300">
      <c r="A300" s="1">
        <f>IFERROR(__xludf.DUMMYFUNCTION("""COMPUTED_VALUE"""),44082.66666666667)</f>
        <v>44082.66667</v>
      </c>
      <c r="B300" s="2">
        <f>IFERROR(__xludf.DUMMYFUNCTION("""COMPUTED_VALUE"""),110.07)</f>
        <v>110.07</v>
      </c>
      <c r="C300" s="3">
        <v>149.62849328773</v>
      </c>
    </row>
    <row r="301">
      <c r="A301" s="1">
        <f>IFERROR(__xludf.DUMMYFUNCTION("""COMPUTED_VALUE"""),44083.66666666667)</f>
        <v>44083.66667</v>
      </c>
      <c r="B301" s="2">
        <f>IFERROR(__xludf.DUMMYFUNCTION("""COMPUTED_VALUE"""),122.09)</f>
        <v>122.09</v>
      </c>
      <c r="C301" s="3">
        <v>150.992987090399</v>
      </c>
    </row>
    <row r="302">
      <c r="A302" s="1">
        <f>IFERROR(__xludf.DUMMYFUNCTION("""COMPUTED_VALUE"""),44084.66666666667)</f>
        <v>44084.66667</v>
      </c>
      <c r="B302" s="2">
        <f>IFERROR(__xludf.DUMMYFUNCTION("""COMPUTED_VALUE"""),123.78)</f>
        <v>123.78</v>
      </c>
      <c r="C302" s="3">
        <v>151.145827396024</v>
      </c>
    </row>
    <row r="303">
      <c r="A303" s="1">
        <f>IFERROR(__xludf.DUMMYFUNCTION("""COMPUTED_VALUE"""),44085.66666666667)</f>
        <v>44085.66667</v>
      </c>
      <c r="B303" s="2">
        <f>IFERROR(__xludf.DUMMYFUNCTION("""COMPUTED_VALUE"""),124.24)</f>
        <v>124.24</v>
      </c>
      <c r="C303" s="3">
        <v>151.777123569266</v>
      </c>
    </row>
    <row r="304">
      <c r="A304" s="1">
        <f>IFERROR(__xludf.DUMMYFUNCTION("""COMPUTED_VALUE"""),44088.66666666667)</f>
        <v>44088.66667</v>
      </c>
      <c r="B304" s="2">
        <f>IFERROR(__xludf.DUMMYFUNCTION("""COMPUTED_VALUE"""),139.87)</f>
        <v>139.87</v>
      </c>
      <c r="C304" s="3">
        <v>156.253347965371</v>
      </c>
    </row>
    <row r="305">
      <c r="A305" s="1">
        <f>IFERROR(__xludf.DUMMYFUNCTION("""COMPUTED_VALUE"""),44089.66666666667)</f>
        <v>44089.66667</v>
      </c>
      <c r="B305" s="2">
        <f>IFERROR(__xludf.DUMMYFUNCTION("""COMPUTED_VALUE"""),149.92)</f>
        <v>149.92</v>
      </c>
      <c r="C305" s="3">
        <v>156.244252523971</v>
      </c>
    </row>
    <row r="306">
      <c r="A306" s="1">
        <f>IFERROR(__xludf.DUMMYFUNCTION("""COMPUTED_VALUE"""),44090.66666666667)</f>
        <v>44090.66667</v>
      </c>
      <c r="B306" s="2">
        <f>IFERROR(__xludf.DUMMYFUNCTION("""COMPUTED_VALUE"""),147.25)</f>
        <v>147.25</v>
      </c>
      <c r="C306" s="3">
        <v>157.029913073723</v>
      </c>
    </row>
    <row r="307">
      <c r="A307" s="1">
        <f>IFERROR(__xludf.DUMMYFUNCTION("""COMPUTED_VALUE"""),44091.66666666667)</f>
        <v>44091.66667</v>
      </c>
      <c r="B307" s="2">
        <f>IFERROR(__xludf.DUMMYFUNCTION("""COMPUTED_VALUE"""),141.14)</f>
        <v>141.14</v>
      </c>
      <c r="C307" s="3">
        <v>156.527614203794</v>
      </c>
    </row>
    <row r="308">
      <c r="A308" s="1">
        <f>IFERROR(__xludf.DUMMYFUNCTION("""COMPUTED_VALUE"""),44092.66666666667)</f>
        <v>44092.66667</v>
      </c>
      <c r="B308" s="2">
        <f>IFERROR(__xludf.DUMMYFUNCTION("""COMPUTED_VALUE"""),147.38)</f>
        <v>147.38</v>
      </c>
      <c r="C308" s="3">
        <v>156.437626963833</v>
      </c>
    </row>
    <row r="309">
      <c r="A309" s="1">
        <f>IFERROR(__xludf.DUMMYFUNCTION("""COMPUTED_VALUE"""),44095.66666666667)</f>
        <v>44095.66667</v>
      </c>
      <c r="B309" s="2">
        <f>IFERROR(__xludf.DUMMYFUNCTION("""COMPUTED_VALUE"""),149.8)</f>
        <v>149.8</v>
      </c>
      <c r="C309" s="3">
        <v>158.48518756418</v>
      </c>
    </row>
    <row r="310">
      <c r="A310" s="1">
        <f>IFERROR(__xludf.DUMMYFUNCTION("""COMPUTED_VALUE"""),44096.66666666667)</f>
        <v>44096.66667</v>
      </c>
      <c r="B310" s="2">
        <f>IFERROR(__xludf.DUMMYFUNCTION("""COMPUTED_VALUE"""),141.41)</f>
        <v>141.41</v>
      </c>
      <c r="C310" s="3">
        <v>157.63031848339</v>
      </c>
    </row>
    <row r="311">
      <c r="A311" s="1">
        <f>IFERROR(__xludf.DUMMYFUNCTION("""COMPUTED_VALUE"""),44097.66666666667)</f>
        <v>44097.66667</v>
      </c>
      <c r="B311" s="2">
        <f>IFERROR(__xludf.DUMMYFUNCTION("""COMPUTED_VALUE"""),126.79)</f>
        <v>126.79</v>
      </c>
      <c r="C311" s="3">
        <v>157.580837790351</v>
      </c>
    </row>
    <row r="312">
      <c r="A312" s="1">
        <f>IFERROR(__xludf.DUMMYFUNCTION("""COMPUTED_VALUE"""),44098.66666666667)</f>
        <v>44098.66667</v>
      </c>
      <c r="B312" s="2">
        <f>IFERROR(__xludf.DUMMYFUNCTION("""COMPUTED_VALUE"""),129.26)</f>
        <v>129.26</v>
      </c>
      <c r="C312" s="3">
        <v>156.272011034432</v>
      </c>
    </row>
    <row r="313">
      <c r="A313" s="1">
        <f>IFERROR(__xludf.DUMMYFUNCTION("""COMPUTED_VALUE"""),44099.66666666667)</f>
        <v>44099.66667</v>
      </c>
      <c r="B313" s="2">
        <f>IFERROR(__xludf.DUMMYFUNCTION("""COMPUTED_VALUE"""),135.78)</f>
        <v>135.78</v>
      </c>
      <c r="C313" s="3">
        <v>155.421937311731</v>
      </c>
    </row>
    <row r="314">
      <c r="A314" s="1">
        <f>IFERROR(__xludf.DUMMYFUNCTION("""COMPUTED_VALUE"""),44102.66666666667)</f>
        <v>44102.66667</v>
      </c>
      <c r="B314" s="2">
        <f>IFERROR(__xludf.DUMMYFUNCTION("""COMPUTED_VALUE"""),140.4)</f>
        <v>140.4</v>
      </c>
      <c r="C314" s="3">
        <v>155.634031595796</v>
      </c>
    </row>
    <row r="315">
      <c r="A315" s="1">
        <f>IFERROR(__xludf.DUMMYFUNCTION("""COMPUTED_VALUE"""),44103.66666666667)</f>
        <v>44103.66667</v>
      </c>
      <c r="B315" s="2">
        <f>IFERROR(__xludf.DUMMYFUNCTION("""COMPUTED_VALUE"""),139.69)</f>
        <v>139.69</v>
      </c>
      <c r="C315" s="3">
        <v>154.363804954619</v>
      </c>
    </row>
    <row r="316">
      <c r="A316" s="1">
        <f>IFERROR(__xludf.DUMMYFUNCTION("""COMPUTED_VALUE"""),44104.66666666667)</f>
        <v>44104.66667</v>
      </c>
      <c r="B316" s="2">
        <f>IFERROR(__xludf.DUMMYFUNCTION("""COMPUTED_VALUE"""),143.0)</f>
        <v>143</v>
      </c>
      <c r="C316" s="3">
        <v>154.01629052326</v>
      </c>
    </row>
    <row r="317">
      <c r="A317" s="1">
        <f>IFERROR(__xludf.DUMMYFUNCTION("""COMPUTED_VALUE"""),44105.66666666667)</f>
        <v>44105.66667</v>
      </c>
      <c r="B317" s="2">
        <f>IFERROR(__xludf.DUMMYFUNCTION("""COMPUTED_VALUE"""),149.39)</f>
        <v>149.39</v>
      </c>
      <c r="C317" s="3">
        <v>152.534486423948</v>
      </c>
    </row>
    <row r="318">
      <c r="A318" s="1">
        <f>IFERROR(__xludf.DUMMYFUNCTION("""COMPUTED_VALUE"""),44106.66666666667)</f>
        <v>44106.66667</v>
      </c>
      <c r="B318" s="2">
        <f>IFERROR(__xludf.DUMMYFUNCTION("""COMPUTED_VALUE"""),138.36)</f>
        <v>138.36</v>
      </c>
      <c r="C318" s="3">
        <v>151.641378804945</v>
      </c>
    </row>
    <row r="319">
      <c r="A319" s="1">
        <f>IFERROR(__xludf.DUMMYFUNCTION("""COMPUTED_VALUE"""),44109.66666666667)</f>
        <v>44109.66667</v>
      </c>
      <c r="B319" s="2">
        <f>IFERROR(__xludf.DUMMYFUNCTION("""COMPUTED_VALUE"""),141.89)</f>
        <v>141.89</v>
      </c>
      <c r="C319" s="3">
        <v>152.507342256659</v>
      </c>
    </row>
    <row r="320">
      <c r="A320" s="1">
        <f>IFERROR(__xludf.DUMMYFUNCTION("""COMPUTED_VALUE"""),44110.66666666667)</f>
        <v>44110.66667</v>
      </c>
      <c r="B320" s="2">
        <f>IFERROR(__xludf.DUMMYFUNCTION("""COMPUTED_VALUE"""),137.99)</f>
        <v>137.99</v>
      </c>
      <c r="C320" s="3">
        <v>151.701780852531</v>
      </c>
    </row>
    <row r="321">
      <c r="A321" s="1">
        <f>IFERROR(__xludf.DUMMYFUNCTION("""COMPUTED_VALUE"""),44111.66666666667)</f>
        <v>44111.66667</v>
      </c>
      <c r="B321" s="2">
        <f>IFERROR(__xludf.DUMMYFUNCTION("""COMPUTED_VALUE"""),141.77)</f>
        <v>141.77</v>
      </c>
      <c r="C321" s="3">
        <v>151.927743715682</v>
      </c>
    </row>
    <row r="322">
      <c r="A322" s="1">
        <f>IFERROR(__xludf.DUMMYFUNCTION("""COMPUTED_VALUE"""),44112.66666666667)</f>
        <v>44112.66667</v>
      </c>
      <c r="B322" s="2">
        <f>IFERROR(__xludf.DUMMYFUNCTION("""COMPUTED_VALUE"""),141.97)</f>
        <v>141.97</v>
      </c>
      <c r="C322" s="3">
        <v>151.115465665969</v>
      </c>
    </row>
    <row r="323">
      <c r="A323" s="1">
        <f>IFERROR(__xludf.DUMMYFUNCTION("""COMPUTED_VALUE"""),44113.66666666667)</f>
        <v>44113.66667</v>
      </c>
      <c r="B323" s="2">
        <f>IFERROR(__xludf.DUMMYFUNCTION("""COMPUTED_VALUE"""),144.67)</f>
        <v>144.67</v>
      </c>
      <c r="C323" s="3">
        <v>150.972888204388</v>
      </c>
    </row>
    <row r="324">
      <c r="A324" s="1">
        <f>IFERROR(__xludf.DUMMYFUNCTION("""COMPUTED_VALUE"""),44116.66666666667)</f>
        <v>44116.66667</v>
      </c>
      <c r="B324" s="2">
        <f>IFERROR(__xludf.DUMMYFUNCTION("""COMPUTED_VALUE"""),147.43)</f>
        <v>147.43</v>
      </c>
      <c r="C324" s="3">
        <v>154.400193978443</v>
      </c>
    </row>
    <row r="325">
      <c r="A325" s="1">
        <f>IFERROR(__xludf.DUMMYFUNCTION("""COMPUTED_VALUE"""),44117.66666666667)</f>
        <v>44117.66667</v>
      </c>
      <c r="B325" s="2">
        <f>IFERROR(__xludf.DUMMYFUNCTION("""COMPUTED_VALUE"""),148.88)</f>
        <v>148.88</v>
      </c>
      <c r="C325" s="3">
        <v>154.495541326297</v>
      </c>
    </row>
    <row r="326">
      <c r="A326" s="1">
        <f>IFERROR(__xludf.DUMMYFUNCTION("""COMPUTED_VALUE"""),44118.66666666667)</f>
        <v>44118.66667</v>
      </c>
      <c r="B326" s="2">
        <f>IFERROR(__xludf.DUMMYFUNCTION("""COMPUTED_VALUE"""),153.77)</f>
        <v>153.77</v>
      </c>
      <c r="C326" s="3">
        <v>155.608989346107</v>
      </c>
    </row>
    <row r="327">
      <c r="A327" s="1">
        <f>IFERROR(__xludf.DUMMYFUNCTION("""COMPUTED_VALUE"""),44119.66666666667)</f>
        <v>44119.66667</v>
      </c>
      <c r="B327" s="2">
        <f>IFERROR(__xludf.DUMMYFUNCTION("""COMPUTED_VALUE"""),149.63)</f>
        <v>149.63</v>
      </c>
      <c r="C327" s="3">
        <v>155.651522587481</v>
      </c>
    </row>
    <row r="328">
      <c r="A328" s="1">
        <f>IFERROR(__xludf.DUMMYFUNCTION("""COMPUTED_VALUE"""),44120.66666666667)</f>
        <v>44120.66667</v>
      </c>
      <c r="B328" s="2">
        <f>IFERROR(__xludf.DUMMYFUNCTION("""COMPUTED_VALUE"""),146.56)</f>
        <v>146.56</v>
      </c>
      <c r="C328" s="3">
        <v>156.312910871415</v>
      </c>
    </row>
    <row r="329">
      <c r="A329" s="1">
        <f>IFERROR(__xludf.DUMMYFUNCTION("""COMPUTED_VALUE"""),44123.66666666667)</f>
        <v>44123.66667</v>
      </c>
      <c r="B329" s="2">
        <f>IFERROR(__xludf.DUMMYFUNCTION("""COMPUTED_VALUE"""),143.61)</f>
        <v>143.61</v>
      </c>
      <c r="C329" s="3">
        <v>161.69126896043</v>
      </c>
    </row>
    <row r="330">
      <c r="A330" s="1">
        <f>IFERROR(__xludf.DUMMYFUNCTION("""COMPUTED_VALUE"""),44124.66666666667)</f>
        <v>44124.66667</v>
      </c>
      <c r="B330" s="2">
        <f>IFERROR(__xludf.DUMMYFUNCTION("""COMPUTED_VALUE"""),140.65)</f>
        <v>140.65</v>
      </c>
      <c r="C330" s="3">
        <v>162.234863973194</v>
      </c>
    </row>
    <row r="331">
      <c r="A331" s="1">
        <f>IFERROR(__xludf.DUMMYFUNCTION("""COMPUTED_VALUE"""),44125.66666666667)</f>
        <v>44125.66667</v>
      </c>
      <c r="B331" s="2">
        <f>IFERROR(__xludf.DUMMYFUNCTION("""COMPUTED_VALUE"""),140.88)</f>
        <v>140.88</v>
      </c>
      <c r="C331" s="3">
        <v>163.686084932444</v>
      </c>
    </row>
    <row r="332">
      <c r="A332" s="1">
        <f>IFERROR(__xludf.DUMMYFUNCTION("""COMPUTED_VALUE"""),44126.66666666667)</f>
        <v>44126.66667</v>
      </c>
      <c r="B332" s="2">
        <f>IFERROR(__xludf.DUMMYFUNCTION("""COMPUTED_VALUE"""),141.93)</f>
        <v>141.93</v>
      </c>
      <c r="C332" s="3">
        <v>163.952395402368</v>
      </c>
    </row>
    <row r="333">
      <c r="A333" s="1">
        <f>IFERROR(__xludf.DUMMYFUNCTION("""COMPUTED_VALUE"""),44127.66666666667)</f>
        <v>44127.66667</v>
      </c>
      <c r="B333" s="2">
        <f>IFERROR(__xludf.DUMMYFUNCTION("""COMPUTED_VALUE"""),140.21)</f>
        <v>140.21</v>
      </c>
      <c r="C333" s="3">
        <v>164.723205977273</v>
      </c>
    </row>
    <row r="334">
      <c r="A334" s="1">
        <f>IFERROR(__xludf.DUMMYFUNCTION("""COMPUTED_VALUE"""),44130.66666666667)</f>
        <v>44130.66667</v>
      </c>
      <c r="B334" s="2">
        <f>IFERROR(__xludf.DUMMYFUNCTION("""COMPUTED_VALUE"""),140.09)</f>
        <v>140.09</v>
      </c>
      <c r="C334" s="3">
        <v>169.786507579016</v>
      </c>
    </row>
    <row r="335">
      <c r="A335" s="1">
        <f>IFERROR(__xludf.DUMMYFUNCTION("""COMPUTED_VALUE"""),44131.66666666667)</f>
        <v>44131.66667</v>
      </c>
      <c r="B335" s="2">
        <f>IFERROR(__xludf.DUMMYFUNCTION("""COMPUTED_VALUE"""),141.56)</f>
        <v>141.56</v>
      </c>
      <c r="C335" s="3">
        <v>170.039219529312</v>
      </c>
    </row>
    <row r="336">
      <c r="A336" s="1">
        <f>IFERROR(__xludf.DUMMYFUNCTION("""COMPUTED_VALUE"""),44132.66666666667)</f>
        <v>44132.66667</v>
      </c>
      <c r="B336" s="2">
        <f>IFERROR(__xludf.DUMMYFUNCTION("""COMPUTED_VALUE"""),135.34)</f>
        <v>135.34</v>
      </c>
      <c r="C336" s="3">
        <v>171.127109700741</v>
      </c>
    </row>
    <row r="337">
      <c r="A337" s="1">
        <f>IFERROR(__xludf.DUMMYFUNCTION("""COMPUTED_VALUE"""),44133.66666666667)</f>
        <v>44133.66667</v>
      </c>
      <c r="B337" s="2">
        <f>IFERROR(__xludf.DUMMYFUNCTION("""COMPUTED_VALUE"""),136.94)</f>
        <v>136.94</v>
      </c>
      <c r="C337" s="3">
        <v>170.972875382642</v>
      </c>
    </row>
    <row r="338">
      <c r="A338" s="1">
        <f>IFERROR(__xludf.DUMMYFUNCTION("""COMPUTED_VALUE"""),44134.66666666667)</f>
        <v>44134.66667</v>
      </c>
      <c r="B338" s="2">
        <f>IFERROR(__xludf.DUMMYFUNCTION("""COMPUTED_VALUE"""),129.35)</f>
        <v>129.35</v>
      </c>
      <c r="C338" s="3">
        <v>171.282498470228</v>
      </c>
    </row>
    <row r="339">
      <c r="A339" s="1">
        <f>IFERROR(__xludf.DUMMYFUNCTION("""COMPUTED_VALUE"""),44137.66666666667)</f>
        <v>44137.66667</v>
      </c>
      <c r="B339" s="2">
        <f>IFERROR(__xludf.DUMMYFUNCTION("""COMPUTED_VALUE"""),133.5)</f>
        <v>133.5</v>
      </c>
      <c r="C339" s="3">
        <v>174.893472244675</v>
      </c>
    </row>
    <row r="340">
      <c r="A340" s="1">
        <f>IFERROR(__xludf.DUMMYFUNCTION("""COMPUTED_VALUE"""),44138.66666666667)</f>
        <v>44138.66667</v>
      </c>
      <c r="B340" s="2">
        <f>IFERROR(__xludf.DUMMYFUNCTION("""COMPUTED_VALUE"""),141.3)</f>
        <v>141.3</v>
      </c>
      <c r="C340" s="3">
        <v>174.696943629494</v>
      </c>
    </row>
    <row r="341">
      <c r="A341" s="1">
        <f>IFERROR(__xludf.DUMMYFUNCTION("""COMPUTED_VALUE"""),44139.66666666667)</f>
        <v>44139.66667</v>
      </c>
      <c r="B341" s="2">
        <f>IFERROR(__xludf.DUMMYFUNCTION("""COMPUTED_VALUE"""),140.33)</f>
        <v>140.33</v>
      </c>
      <c r="C341" s="3">
        <v>175.379810849241</v>
      </c>
    </row>
    <row r="342">
      <c r="A342" s="1">
        <f>IFERROR(__xludf.DUMMYFUNCTION("""COMPUTED_VALUE"""),44140.66666666667)</f>
        <v>44140.66667</v>
      </c>
      <c r="B342" s="2">
        <f>IFERROR(__xludf.DUMMYFUNCTION("""COMPUTED_VALUE"""),146.03)</f>
        <v>146.03</v>
      </c>
      <c r="C342" s="3">
        <v>174.878548285198</v>
      </c>
    </row>
    <row r="343">
      <c r="A343" s="1">
        <f>IFERROR(__xludf.DUMMYFUNCTION("""COMPUTED_VALUE"""),44141.66666666667)</f>
        <v>44141.66667</v>
      </c>
      <c r="B343" s="2">
        <f>IFERROR(__xludf.DUMMYFUNCTION("""COMPUTED_VALUE"""),143.32)</f>
        <v>143.32</v>
      </c>
      <c r="C343" s="3">
        <v>174.910783778221</v>
      </c>
    </row>
    <row r="344">
      <c r="A344" s="1">
        <f>IFERROR(__xludf.DUMMYFUNCTION("""COMPUTED_VALUE"""),44144.66666666667)</f>
        <v>44144.66667</v>
      </c>
      <c r="B344" s="2">
        <f>IFERROR(__xludf.DUMMYFUNCTION("""COMPUTED_VALUE"""),140.42)</f>
        <v>140.42</v>
      </c>
      <c r="C344" s="3">
        <v>178.185108955418</v>
      </c>
    </row>
    <row r="345">
      <c r="A345" s="1">
        <f>IFERROR(__xludf.DUMMYFUNCTION("""COMPUTED_VALUE"""),44145.66666666667)</f>
        <v>44145.66667</v>
      </c>
      <c r="B345" s="2">
        <f>IFERROR(__xludf.DUMMYFUNCTION("""COMPUTED_VALUE"""),136.79)</f>
        <v>136.79</v>
      </c>
      <c r="C345" s="3">
        <v>178.052958479682</v>
      </c>
    </row>
    <row r="346">
      <c r="A346" s="1">
        <f>IFERROR(__xludf.DUMMYFUNCTION("""COMPUTED_VALUE"""),44146.66666666667)</f>
        <v>44146.66667</v>
      </c>
      <c r="B346" s="2">
        <f>IFERROR(__xludf.DUMMYFUNCTION("""COMPUTED_VALUE"""),139.04)</f>
        <v>139.04</v>
      </c>
      <c r="C346" s="3">
        <v>178.886617872939</v>
      </c>
    </row>
    <row r="347">
      <c r="A347" s="1">
        <f>IFERROR(__xludf.DUMMYFUNCTION("""COMPUTED_VALUE"""),44147.66666666667)</f>
        <v>44147.66667</v>
      </c>
      <c r="B347" s="2">
        <f>IFERROR(__xludf.DUMMYFUNCTION("""COMPUTED_VALUE"""),137.25)</f>
        <v>137.25</v>
      </c>
      <c r="C347" s="3">
        <v>178.616915042667</v>
      </c>
    </row>
    <row r="348">
      <c r="A348" s="1">
        <f>IFERROR(__xludf.DUMMYFUNCTION("""COMPUTED_VALUE"""),44148.66666666667)</f>
        <v>44148.66667</v>
      </c>
      <c r="B348" s="2">
        <f>IFERROR(__xludf.DUMMYFUNCTION("""COMPUTED_VALUE"""),136.17)</f>
        <v>136.17</v>
      </c>
      <c r="C348" s="3">
        <v>178.953018338855</v>
      </c>
    </row>
    <row r="349">
      <c r="A349" s="1">
        <f>IFERROR(__xludf.DUMMYFUNCTION("""COMPUTED_VALUE"""),44151.66666666667)</f>
        <v>44151.66667</v>
      </c>
      <c r="B349" s="2">
        <f>IFERROR(__xludf.DUMMYFUNCTION("""COMPUTED_VALUE"""),136.03)</f>
        <v>136.03</v>
      </c>
      <c r="C349" s="3">
        <v>183.451966770824</v>
      </c>
    </row>
    <row r="350">
      <c r="A350" s="1">
        <f>IFERROR(__xludf.DUMMYFUNCTION("""COMPUTED_VALUE"""),44152.66666666667)</f>
        <v>44152.66667</v>
      </c>
      <c r="B350" s="2">
        <f>IFERROR(__xludf.DUMMYFUNCTION("""COMPUTED_VALUE"""),147.2)</f>
        <v>147.2</v>
      </c>
      <c r="C350" s="3">
        <v>183.782680153778</v>
      </c>
    </row>
    <row r="351">
      <c r="A351" s="1">
        <f>IFERROR(__xludf.DUMMYFUNCTION("""COMPUTED_VALUE"""),44153.66666666667)</f>
        <v>44153.66667</v>
      </c>
      <c r="B351" s="2">
        <f>IFERROR(__xludf.DUMMYFUNCTION("""COMPUTED_VALUE"""),162.21)</f>
        <v>162.21</v>
      </c>
      <c r="C351" s="3">
        <v>185.078595406895</v>
      </c>
    </row>
    <row r="352">
      <c r="A352" s="1">
        <f>IFERROR(__xludf.DUMMYFUNCTION("""COMPUTED_VALUE"""),44154.66666666667)</f>
        <v>44154.66667</v>
      </c>
      <c r="B352" s="2">
        <f>IFERROR(__xludf.DUMMYFUNCTION("""COMPUTED_VALUE"""),166.42)</f>
        <v>166.42</v>
      </c>
      <c r="C352" s="3">
        <v>185.253004658431</v>
      </c>
    </row>
    <row r="353">
      <c r="A353" s="1">
        <f>IFERROR(__xludf.DUMMYFUNCTION("""COMPUTED_VALUE"""),44155.66666666667)</f>
        <v>44155.66667</v>
      </c>
      <c r="B353" s="2">
        <f>IFERROR(__xludf.DUMMYFUNCTION("""COMPUTED_VALUE"""),163.2)</f>
        <v>163.2</v>
      </c>
      <c r="C353" s="3">
        <v>185.997787486025</v>
      </c>
    </row>
    <row r="354">
      <c r="A354" s="1">
        <f>IFERROR(__xludf.DUMMYFUNCTION("""COMPUTED_VALUE"""),44158.66666666667)</f>
        <v>44158.66667</v>
      </c>
      <c r="B354" s="2">
        <f>IFERROR(__xludf.DUMMYFUNCTION("""COMPUTED_VALUE"""),173.95)</f>
        <v>173.95</v>
      </c>
      <c r="C354" s="3">
        <v>191.352337255905</v>
      </c>
    </row>
    <row r="355">
      <c r="A355" s="1">
        <f>IFERROR(__xludf.DUMMYFUNCTION("""COMPUTED_VALUE"""),44159.66666666667)</f>
        <v>44159.66667</v>
      </c>
      <c r="B355" s="2">
        <f>IFERROR(__xludf.DUMMYFUNCTION("""COMPUTED_VALUE"""),185.13)</f>
        <v>185.13</v>
      </c>
      <c r="C355" s="3">
        <v>191.800688886747</v>
      </c>
    </row>
    <row r="356">
      <c r="A356" s="1">
        <f>IFERROR(__xludf.DUMMYFUNCTION("""COMPUTED_VALUE"""),44160.66666666667)</f>
        <v>44160.66667</v>
      </c>
      <c r="B356" s="2">
        <f>IFERROR(__xludf.DUMMYFUNCTION("""COMPUTED_VALUE"""),191.33)</f>
        <v>191.33</v>
      </c>
      <c r="C356" s="3">
        <v>193.114219970733</v>
      </c>
    </row>
    <row r="357">
      <c r="A357" s="1">
        <f>IFERROR(__xludf.DUMMYFUNCTION("""COMPUTED_VALUE"""),44162.54166666667)</f>
        <v>44162.54167</v>
      </c>
      <c r="B357" s="2">
        <f>IFERROR(__xludf.DUMMYFUNCTION("""COMPUTED_VALUE"""),195.25)</f>
        <v>195.25</v>
      </c>
      <c r="C357" s="3">
        <v>193.749628653749</v>
      </c>
    </row>
    <row r="358">
      <c r="A358" s="1">
        <f>IFERROR(__xludf.DUMMYFUNCTION("""COMPUTED_VALUE"""),44165.66666666667)</f>
        <v>44165.66667</v>
      </c>
      <c r="B358" s="2">
        <f>IFERROR(__xludf.DUMMYFUNCTION("""COMPUTED_VALUE"""),189.2)</f>
        <v>189.2</v>
      </c>
      <c r="C358" s="3">
        <v>197.894716923821</v>
      </c>
    </row>
    <row r="359">
      <c r="A359" s="1">
        <f>IFERROR(__xludf.DUMMYFUNCTION("""COMPUTED_VALUE"""),44166.66666666667)</f>
        <v>44166.66667</v>
      </c>
      <c r="B359" s="2">
        <f>IFERROR(__xludf.DUMMYFUNCTION("""COMPUTED_VALUE"""),194.92)</f>
        <v>194.92</v>
      </c>
      <c r="C359" s="3">
        <v>197.757313951817</v>
      </c>
    </row>
    <row r="360">
      <c r="A360" s="1">
        <f>IFERROR(__xludf.DUMMYFUNCTION("""COMPUTED_VALUE"""),44167.66666666667)</f>
        <v>44167.66667</v>
      </c>
      <c r="B360" s="2">
        <f>IFERROR(__xludf.DUMMYFUNCTION("""COMPUTED_VALUE"""),189.61)</f>
        <v>189.61</v>
      </c>
      <c r="C360" s="3">
        <v>198.413640907618</v>
      </c>
    </row>
    <row r="361">
      <c r="A361" s="1">
        <f>IFERROR(__xludf.DUMMYFUNCTION("""COMPUTED_VALUE"""),44168.66666666667)</f>
        <v>44168.66667</v>
      </c>
      <c r="B361" s="2">
        <f>IFERROR(__xludf.DUMMYFUNCTION("""COMPUTED_VALUE"""),197.79)</f>
        <v>197.79</v>
      </c>
      <c r="C361" s="3">
        <v>197.787265465808</v>
      </c>
    </row>
    <row r="362">
      <c r="A362" s="1">
        <f>IFERROR(__xludf.DUMMYFUNCTION("""COMPUTED_VALUE"""),44169.66666666667)</f>
        <v>44169.66667</v>
      </c>
      <c r="B362" s="2">
        <f>IFERROR(__xludf.DUMMYFUNCTION("""COMPUTED_VALUE"""),199.68)</f>
        <v>199.68</v>
      </c>
      <c r="C362" s="3">
        <v>197.585533384279</v>
      </c>
    </row>
    <row r="363">
      <c r="A363" s="1">
        <f>IFERROR(__xludf.DUMMYFUNCTION("""COMPUTED_VALUE"""),44172.66666666667)</f>
        <v>44172.66667</v>
      </c>
      <c r="B363" s="2">
        <f>IFERROR(__xludf.DUMMYFUNCTION("""COMPUTED_VALUE"""),213.92)</f>
        <v>213.92</v>
      </c>
      <c r="C363" s="3">
        <v>199.449949779514</v>
      </c>
    </row>
    <row r="364">
      <c r="A364" s="1">
        <f>IFERROR(__xludf.DUMMYFUNCTION("""COMPUTED_VALUE"""),44173.66666666667)</f>
        <v>44173.66667</v>
      </c>
      <c r="B364" s="2">
        <f>IFERROR(__xludf.DUMMYFUNCTION("""COMPUTED_VALUE"""),216.63)</f>
        <v>216.63</v>
      </c>
      <c r="C364" s="3">
        <v>198.61147865194</v>
      </c>
    </row>
    <row r="365">
      <c r="A365" s="1">
        <f>IFERROR(__xludf.DUMMYFUNCTION("""COMPUTED_VALUE"""),44174.66666666667)</f>
        <v>44174.66667</v>
      </c>
      <c r="B365" s="2">
        <f>IFERROR(__xludf.DUMMYFUNCTION("""COMPUTED_VALUE"""),201.49)</f>
        <v>201.49</v>
      </c>
      <c r="C365" s="3">
        <v>198.629914972647</v>
      </c>
    </row>
    <row r="366">
      <c r="A366" s="1">
        <f>IFERROR(__xludf.DUMMYFUNCTION("""COMPUTED_VALUE"""),44175.66666666667)</f>
        <v>44175.66667</v>
      </c>
      <c r="B366" s="2">
        <f>IFERROR(__xludf.DUMMYFUNCTION("""COMPUTED_VALUE"""),209.02)</f>
        <v>209.02</v>
      </c>
      <c r="C366" s="3">
        <v>197.447280785468</v>
      </c>
    </row>
    <row r="367">
      <c r="A367" s="1">
        <f>IFERROR(__xludf.DUMMYFUNCTION("""COMPUTED_VALUE"""),44176.66666666667)</f>
        <v>44176.66667</v>
      </c>
      <c r="B367" s="2">
        <f>IFERROR(__xludf.DUMMYFUNCTION("""COMPUTED_VALUE"""),203.33)</f>
        <v>203.33</v>
      </c>
      <c r="C367" s="3">
        <v>196.787447224886</v>
      </c>
    </row>
    <row r="368">
      <c r="A368" s="1">
        <f>IFERROR(__xludf.DUMMYFUNCTION("""COMPUTED_VALUE"""),44179.66666666667)</f>
        <v>44179.66667</v>
      </c>
      <c r="B368" s="2">
        <f>IFERROR(__xludf.DUMMYFUNCTION("""COMPUTED_VALUE"""),213.28)</f>
        <v>213.28</v>
      </c>
      <c r="C368" s="3">
        <v>197.992631026339</v>
      </c>
    </row>
    <row r="369">
      <c r="A369" s="1">
        <f>IFERROR(__xludf.DUMMYFUNCTION("""COMPUTED_VALUE"""),44180.66666666667)</f>
        <v>44180.66667</v>
      </c>
      <c r="B369" s="2">
        <f>IFERROR(__xludf.DUMMYFUNCTION("""COMPUTED_VALUE"""),211.08)</f>
        <v>211.08</v>
      </c>
      <c r="C369" s="3">
        <v>197.199043133973</v>
      </c>
    </row>
    <row r="370">
      <c r="A370" s="1">
        <f>IFERROR(__xludf.DUMMYFUNCTION("""COMPUTED_VALUE"""),44181.66666666667)</f>
        <v>44181.66667</v>
      </c>
      <c r="B370" s="2">
        <f>IFERROR(__xludf.DUMMYFUNCTION("""COMPUTED_VALUE"""),207.59)</f>
        <v>207.59</v>
      </c>
      <c r="C370" s="3">
        <v>197.398963997535</v>
      </c>
    </row>
    <row r="371">
      <c r="A371" s="1">
        <f>IFERROR(__xludf.DUMMYFUNCTION("""COMPUTED_VALUE"""),44182.66666666667)</f>
        <v>44182.66667</v>
      </c>
      <c r="B371" s="2">
        <f>IFERROR(__xludf.DUMMYFUNCTION("""COMPUTED_VALUE"""),218.63)</f>
        <v>218.63</v>
      </c>
      <c r="C371" s="3">
        <v>196.531377390832</v>
      </c>
    </row>
    <row r="372">
      <c r="A372" s="1">
        <f>IFERROR(__xludf.DUMMYFUNCTION("""COMPUTED_VALUE"""),44183.66666666667)</f>
        <v>44183.66667</v>
      </c>
      <c r="B372" s="2">
        <f>IFERROR(__xludf.DUMMYFUNCTION("""COMPUTED_VALUE"""),231.67)</f>
        <v>231.67</v>
      </c>
      <c r="C372" s="3">
        <v>196.313369967104</v>
      </c>
    </row>
    <row r="373">
      <c r="A373" s="1">
        <f>IFERROR(__xludf.DUMMYFUNCTION("""COMPUTED_VALUE"""),44186.66666666667)</f>
        <v>44186.66667</v>
      </c>
      <c r="B373" s="2">
        <f>IFERROR(__xludf.DUMMYFUNCTION("""COMPUTED_VALUE"""),216.62)</f>
        <v>216.62</v>
      </c>
      <c r="C373" s="3">
        <v>199.484306202205</v>
      </c>
    </row>
    <row r="374">
      <c r="A374" s="1">
        <f>IFERROR(__xludf.DUMMYFUNCTION("""COMPUTED_VALUE"""),44187.66666666667)</f>
        <v>44187.66667</v>
      </c>
      <c r="B374" s="2">
        <f>IFERROR(__xludf.DUMMYFUNCTION("""COMPUTED_VALUE"""),213.45)</f>
        <v>213.45</v>
      </c>
      <c r="C374" s="3">
        <v>199.50389768814</v>
      </c>
    </row>
    <row r="375">
      <c r="A375" s="1">
        <f>IFERROR(__xludf.DUMMYFUNCTION("""COMPUTED_VALUE"""),44188.66666666667)</f>
        <v>44188.66667</v>
      </c>
      <c r="B375" s="2">
        <f>IFERROR(__xludf.DUMMYFUNCTION("""COMPUTED_VALUE"""),215.33)</f>
        <v>215.33</v>
      </c>
      <c r="C375" s="3">
        <v>200.562031241973</v>
      </c>
    </row>
    <row r="376">
      <c r="A376" s="1">
        <f>IFERROR(__xludf.DUMMYFUNCTION("""COMPUTED_VALUE"""),44189.54166666667)</f>
        <v>44189.54167</v>
      </c>
      <c r="B376" s="2">
        <f>IFERROR(__xludf.DUMMYFUNCTION("""COMPUTED_VALUE"""),220.59)</f>
        <v>220.59</v>
      </c>
      <c r="C376" s="3">
        <v>200.574734032163</v>
      </c>
    </row>
    <row r="377">
      <c r="A377" s="1">
        <f>IFERROR(__xludf.DUMMYFUNCTION("""COMPUTED_VALUE"""),44193.66666666667)</f>
        <v>44193.66667</v>
      </c>
      <c r="B377" s="2">
        <f>IFERROR(__xludf.DUMMYFUNCTION("""COMPUTED_VALUE"""),221.23)</f>
        <v>221.23</v>
      </c>
      <c r="C377" s="3">
        <v>206.793364696699</v>
      </c>
    </row>
    <row r="378">
      <c r="A378" s="1">
        <f>IFERROR(__xludf.DUMMYFUNCTION("""COMPUTED_VALUE"""),44194.66666666667)</f>
        <v>44194.66667</v>
      </c>
      <c r="B378" s="2">
        <f>IFERROR(__xludf.DUMMYFUNCTION("""COMPUTED_VALUE"""),222.0)</f>
        <v>222</v>
      </c>
      <c r="C378" s="3">
        <v>207.451430393254</v>
      </c>
    </row>
    <row r="379">
      <c r="A379" s="1">
        <f>IFERROR(__xludf.DUMMYFUNCTION("""COMPUTED_VALUE"""),44195.66666666667)</f>
        <v>44195.66667</v>
      </c>
      <c r="B379" s="2">
        <f>IFERROR(__xludf.DUMMYFUNCTION("""COMPUTED_VALUE"""),231.59)</f>
        <v>231.59</v>
      </c>
      <c r="C379" s="3">
        <v>209.036815696242</v>
      </c>
    </row>
    <row r="380">
      <c r="A380" s="1">
        <f>IFERROR(__xludf.DUMMYFUNCTION("""COMPUTED_VALUE"""),44196.66666666667)</f>
        <v>44196.66667</v>
      </c>
      <c r="B380" s="2">
        <f>IFERROR(__xludf.DUMMYFUNCTION("""COMPUTED_VALUE"""),235.22)</f>
        <v>235.22</v>
      </c>
      <c r="C380" s="3">
        <v>209.449970515723</v>
      </c>
    </row>
    <row r="381">
      <c r="A381" s="1">
        <f>IFERROR(__xludf.DUMMYFUNCTION("""COMPUTED_VALUE"""),44200.66666666667)</f>
        <v>44200.66667</v>
      </c>
      <c r="B381" s="2">
        <f>IFERROR(__xludf.DUMMYFUNCTION("""COMPUTED_VALUE"""),243.26)</f>
        <v>243.26</v>
      </c>
      <c r="C381" s="3">
        <v>215.814607622823</v>
      </c>
    </row>
    <row r="382">
      <c r="A382" s="1">
        <f>IFERROR(__xludf.DUMMYFUNCTION("""COMPUTED_VALUE"""),44201.66666666667)</f>
        <v>44201.66667</v>
      </c>
      <c r="B382" s="2">
        <f>IFERROR(__xludf.DUMMYFUNCTION("""COMPUTED_VALUE"""),245.04)</f>
        <v>245.04</v>
      </c>
      <c r="C382" s="3">
        <v>216.132957647081</v>
      </c>
    </row>
    <row r="383">
      <c r="A383" s="1">
        <f>IFERROR(__xludf.DUMMYFUNCTION("""COMPUTED_VALUE"""),44202.66666666667)</f>
        <v>44202.66667</v>
      </c>
      <c r="B383" s="2">
        <f>IFERROR(__xludf.DUMMYFUNCTION("""COMPUTED_VALUE"""),251.99)</f>
        <v>251.99</v>
      </c>
      <c r="C383" s="3">
        <v>217.237689544279</v>
      </c>
    </row>
    <row r="384">
      <c r="A384" s="1">
        <f>IFERROR(__xludf.DUMMYFUNCTION("""COMPUTED_VALUE"""),44203.66666666667)</f>
        <v>44203.66667</v>
      </c>
      <c r="B384" s="2">
        <f>IFERROR(__xludf.DUMMYFUNCTION("""COMPUTED_VALUE"""),272.01)</f>
        <v>272.01</v>
      </c>
      <c r="C384" s="3">
        <v>217.041065173968</v>
      </c>
    </row>
    <row r="385">
      <c r="A385" s="1">
        <f>IFERROR(__xludf.DUMMYFUNCTION("""COMPUTED_VALUE"""),44204.66666666667)</f>
        <v>44204.66667</v>
      </c>
      <c r="B385" s="2">
        <f>IFERROR(__xludf.DUMMYFUNCTION("""COMPUTED_VALUE"""),293.34)</f>
        <v>293.34</v>
      </c>
      <c r="C385" s="3">
        <v>217.239537925616</v>
      </c>
    </row>
    <row r="386">
      <c r="A386" s="1">
        <f>IFERROR(__xludf.DUMMYFUNCTION("""COMPUTED_VALUE"""),44207.66666666667)</f>
        <v>44207.66667</v>
      </c>
      <c r="B386" s="2">
        <f>IFERROR(__xludf.DUMMYFUNCTION("""COMPUTED_VALUE"""),270.4)</f>
        <v>270.4</v>
      </c>
      <c r="C386" s="3">
        <v>220.029914793708</v>
      </c>
    </row>
    <row r="387">
      <c r="A387" s="1">
        <f>IFERROR(__xludf.DUMMYFUNCTION("""COMPUTED_VALUE"""),44208.66666666667)</f>
        <v>44208.66667</v>
      </c>
      <c r="B387" s="2">
        <f>IFERROR(__xludf.DUMMYFUNCTION("""COMPUTED_VALUE"""),283.15)</f>
        <v>283.15</v>
      </c>
      <c r="C387" s="3">
        <v>219.381568552254</v>
      </c>
    </row>
    <row r="388">
      <c r="A388" s="1">
        <f>IFERROR(__xludf.DUMMYFUNCTION("""COMPUTED_VALUE"""),44209.66666666667)</f>
        <v>44209.66667</v>
      </c>
      <c r="B388" s="2">
        <f>IFERROR(__xludf.DUMMYFUNCTION("""COMPUTED_VALUE"""),284.8)</f>
        <v>284.8</v>
      </c>
      <c r="C388" s="3">
        <v>219.5208212041</v>
      </c>
    </row>
    <row r="389">
      <c r="A389" s="1">
        <f>IFERROR(__xludf.DUMMYFUNCTION("""COMPUTED_VALUE"""),44210.66666666667)</f>
        <v>44210.66667</v>
      </c>
      <c r="B389" s="2">
        <f>IFERROR(__xludf.DUMMYFUNCTION("""COMPUTED_VALUE"""),281.67)</f>
        <v>281.67</v>
      </c>
      <c r="C389" s="3">
        <v>218.386068851201</v>
      </c>
    </row>
    <row r="390">
      <c r="A390" s="1">
        <f>IFERROR(__xludf.DUMMYFUNCTION("""COMPUTED_VALUE"""),44211.66666666667)</f>
        <v>44211.66667</v>
      </c>
      <c r="B390" s="2">
        <f>IFERROR(__xludf.DUMMYFUNCTION("""COMPUTED_VALUE"""),275.39)</f>
        <v>275.39</v>
      </c>
      <c r="C390" s="3">
        <v>217.699309377238</v>
      </c>
    </row>
    <row r="391">
      <c r="A391" s="1">
        <f>IFERROR(__xludf.DUMMYFUNCTION("""COMPUTED_VALUE"""),44215.66666666667)</f>
        <v>44215.66667</v>
      </c>
      <c r="B391" s="2">
        <f>IFERROR(__xludf.DUMMYFUNCTION("""COMPUTED_VALUE"""),281.52)</f>
        <v>281.52</v>
      </c>
      <c r="C391" s="3">
        <v>217.280641978185</v>
      </c>
    </row>
    <row r="392">
      <c r="A392" s="1">
        <f>IFERROR(__xludf.DUMMYFUNCTION("""COMPUTED_VALUE"""),44216.66666666667)</f>
        <v>44216.66667</v>
      </c>
      <c r="B392" s="2">
        <f>IFERROR(__xludf.DUMMYFUNCTION("""COMPUTED_VALUE"""),283.48)</f>
        <v>283.48</v>
      </c>
      <c r="C392" s="3">
        <v>217.113925026475</v>
      </c>
    </row>
    <row r="393">
      <c r="A393" s="1">
        <f>IFERROR(__xludf.DUMMYFUNCTION("""COMPUTED_VALUE"""),44217.66666666667)</f>
        <v>44217.66667</v>
      </c>
      <c r="B393" s="2">
        <f>IFERROR(__xludf.DUMMYFUNCTION("""COMPUTED_VALUE"""),281.66)</f>
        <v>281.66</v>
      </c>
      <c r="C393" s="3">
        <v>215.830169088188</v>
      </c>
    </row>
    <row r="394">
      <c r="A394" s="1">
        <f>IFERROR(__xludf.DUMMYFUNCTION("""COMPUTED_VALUE"""),44218.66666666667)</f>
        <v>44218.66667</v>
      </c>
      <c r="B394" s="2">
        <f>IFERROR(__xludf.DUMMYFUNCTION("""COMPUTED_VALUE"""),282.21)</f>
        <v>282.21</v>
      </c>
      <c r="C394" s="3">
        <v>215.155762798824</v>
      </c>
    </row>
    <row r="395">
      <c r="A395" s="1">
        <f>IFERROR(__xludf.DUMMYFUNCTION("""COMPUTED_VALUE"""),44221.66666666667)</f>
        <v>44221.66667</v>
      </c>
      <c r="B395" s="2">
        <f>IFERROR(__xludf.DUMMYFUNCTION("""COMPUTED_VALUE"""),293.6)</f>
        <v>293.6</v>
      </c>
      <c r="C395" s="3">
        <v>216.821319104332</v>
      </c>
    </row>
    <row r="396">
      <c r="A396" s="1">
        <f>IFERROR(__xludf.DUMMYFUNCTION("""COMPUTED_VALUE"""),44222.66666666667)</f>
        <v>44222.66667</v>
      </c>
      <c r="B396" s="2">
        <f>IFERROR(__xludf.DUMMYFUNCTION("""COMPUTED_VALUE"""),294.36)</f>
        <v>294.36</v>
      </c>
      <c r="C396" s="3">
        <v>216.330839196813</v>
      </c>
    </row>
    <row r="397">
      <c r="A397" s="1">
        <f>IFERROR(__xludf.DUMMYFUNCTION("""COMPUTED_VALUE"""),44223.66666666667)</f>
        <v>44223.66667</v>
      </c>
      <c r="B397" s="2">
        <f>IFERROR(__xludf.DUMMYFUNCTION("""COMPUTED_VALUE"""),288.05)</f>
        <v>288.05</v>
      </c>
      <c r="C397" s="3">
        <v>216.89327433285</v>
      </c>
    </row>
    <row r="398">
      <c r="A398" s="1">
        <f>IFERROR(__xludf.DUMMYFUNCTION("""COMPUTED_VALUE"""),44224.66666666667)</f>
        <v>44224.66667</v>
      </c>
      <c r="B398" s="2">
        <f>IFERROR(__xludf.DUMMYFUNCTION("""COMPUTED_VALUE"""),278.48)</f>
        <v>278.48</v>
      </c>
      <c r="C398" s="3">
        <v>216.435074601393</v>
      </c>
    </row>
    <row r="399">
      <c r="A399" s="1">
        <f>IFERROR(__xludf.DUMMYFUNCTION("""COMPUTED_VALUE"""),44225.66666666667)</f>
        <v>44225.66667</v>
      </c>
      <c r="B399" s="2">
        <f>IFERROR(__xludf.DUMMYFUNCTION("""COMPUTED_VALUE"""),264.51)</f>
        <v>264.51</v>
      </c>
      <c r="C399" s="3">
        <v>216.659026251328</v>
      </c>
    </row>
    <row r="400">
      <c r="A400" s="1">
        <f>IFERROR(__xludf.DUMMYFUNCTION("""COMPUTED_VALUE"""),44228.66666666667)</f>
        <v>44228.66667</v>
      </c>
      <c r="B400" s="2">
        <f>IFERROR(__xludf.DUMMYFUNCTION("""COMPUTED_VALUE"""),279.94)</f>
        <v>279.94</v>
      </c>
      <c r="C400" s="3">
        <v>221.189826225996</v>
      </c>
    </row>
    <row r="401">
      <c r="A401" s="1">
        <f>IFERROR(__xludf.DUMMYFUNCTION("""COMPUTED_VALUE"""),44229.66666666667)</f>
        <v>44229.66667</v>
      </c>
      <c r="B401" s="2">
        <f>IFERROR(__xludf.DUMMYFUNCTION("""COMPUTED_VALUE"""),290.93)</f>
        <v>290.93</v>
      </c>
      <c r="C401" s="3">
        <v>221.617062892221</v>
      </c>
    </row>
    <row r="402">
      <c r="A402" s="1">
        <f>IFERROR(__xludf.DUMMYFUNCTION("""COMPUTED_VALUE"""),44230.66666666667)</f>
        <v>44230.66667</v>
      </c>
      <c r="B402" s="2">
        <f>IFERROR(__xludf.DUMMYFUNCTION("""COMPUTED_VALUE"""),284.9)</f>
        <v>284.9</v>
      </c>
      <c r="C402" s="3">
        <v>223.031532358149</v>
      </c>
    </row>
    <row r="403">
      <c r="A403" s="1">
        <f>IFERROR(__xludf.DUMMYFUNCTION("""COMPUTED_VALUE"""),44231.66666666667)</f>
        <v>44231.66667</v>
      </c>
      <c r="B403" s="2">
        <f>IFERROR(__xludf.DUMMYFUNCTION("""COMPUTED_VALUE"""),283.33)</f>
        <v>283.33</v>
      </c>
      <c r="C403" s="3">
        <v>223.333115982411</v>
      </c>
    </row>
    <row r="404">
      <c r="A404" s="1">
        <f>IFERROR(__xludf.DUMMYFUNCTION("""COMPUTED_VALUE"""),44232.66666666667)</f>
        <v>44232.66667</v>
      </c>
      <c r="B404" s="2">
        <f>IFERROR(__xludf.DUMMYFUNCTION("""COMPUTED_VALUE"""),284.08)</f>
        <v>284.08</v>
      </c>
      <c r="C404" s="3">
        <v>224.200149705186</v>
      </c>
    </row>
    <row r="405">
      <c r="A405" s="1">
        <f>IFERROR(__xludf.DUMMYFUNCTION("""COMPUTED_VALUE"""),44235.66666666667)</f>
        <v>44235.66667</v>
      </c>
      <c r="B405" s="2">
        <f>IFERROR(__xludf.DUMMYFUNCTION("""COMPUTED_VALUE"""),287.81)</f>
        <v>287.81</v>
      </c>
      <c r="C405" s="3">
        <v>228.770647523297</v>
      </c>
    </row>
    <row r="406">
      <c r="A406" s="1">
        <f>IFERROR(__xludf.DUMMYFUNCTION("""COMPUTED_VALUE"""),44236.66666666667)</f>
        <v>44236.66667</v>
      </c>
      <c r="B406" s="2">
        <f>IFERROR(__xludf.DUMMYFUNCTION("""COMPUTED_VALUE"""),283.15)</f>
        <v>283.15</v>
      </c>
      <c r="C406" s="3">
        <v>228.863937225174</v>
      </c>
    </row>
    <row r="407">
      <c r="A407" s="1">
        <f>IFERROR(__xludf.DUMMYFUNCTION("""COMPUTED_VALUE"""),44237.66666666667)</f>
        <v>44237.66667</v>
      </c>
      <c r="B407" s="2">
        <f>IFERROR(__xludf.DUMMYFUNCTION("""COMPUTED_VALUE"""),268.27)</f>
        <v>268.27</v>
      </c>
      <c r="C407" s="3">
        <v>229.758074686654</v>
      </c>
    </row>
    <row r="408">
      <c r="A408" s="1">
        <f>IFERROR(__xludf.DUMMYFUNCTION("""COMPUTED_VALUE"""),44238.66666666667)</f>
        <v>44238.66667</v>
      </c>
      <c r="B408" s="2">
        <f>IFERROR(__xludf.DUMMYFUNCTION("""COMPUTED_VALUE"""),270.55)</f>
        <v>270.55</v>
      </c>
      <c r="C408" s="3">
        <v>229.352359617093</v>
      </c>
    </row>
    <row r="409">
      <c r="A409" s="1">
        <f>IFERROR(__xludf.DUMMYFUNCTION("""COMPUTED_VALUE"""),44239.66666666667)</f>
        <v>44239.66667</v>
      </c>
      <c r="B409" s="2">
        <f>IFERROR(__xludf.DUMMYFUNCTION("""COMPUTED_VALUE"""),272.04)</f>
        <v>272.04</v>
      </c>
      <c r="C409" s="3">
        <v>229.329412409956</v>
      </c>
    </row>
    <row r="410">
      <c r="A410" s="1">
        <f>IFERROR(__xludf.DUMMYFUNCTION("""COMPUTED_VALUE"""),44243.66666666667)</f>
        <v>44243.66667</v>
      </c>
      <c r="B410" s="2">
        <f>IFERROR(__xludf.DUMMYFUNCTION("""COMPUTED_VALUE"""),265.41)</f>
        <v>265.41</v>
      </c>
      <c r="C410" s="3">
        <v>230.175249447419</v>
      </c>
    </row>
    <row r="411">
      <c r="A411" s="1">
        <f>IFERROR(__xludf.DUMMYFUNCTION("""COMPUTED_VALUE"""),44244.66666666667)</f>
        <v>44244.66667</v>
      </c>
      <c r="B411" s="2">
        <f>IFERROR(__xludf.DUMMYFUNCTION("""COMPUTED_VALUE"""),266.05)</f>
        <v>266.05</v>
      </c>
      <c r="C411" s="3">
        <v>229.818687695823</v>
      </c>
    </row>
    <row r="412">
      <c r="A412" s="1">
        <f>IFERROR(__xludf.DUMMYFUNCTION("""COMPUTED_VALUE"""),44245.66666666667)</f>
        <v>44245.66667</v>
      </c>
      <c r="B412" s="2">
        <f>IFERROR(__xludf.DUMMYFUNCTION("""COMPUTED_VALUE"""),262.46)</f>
        <v>262.46</v>
      </c>
      <c r="C412" s="3">
        <v>228.094971785113</v>
      </c>
    </row>
    <row r="413">
      <c r="A413" s="1">
        <f>IFERROR(__xludf.DUMMYFUNCTION("""COMPUTED_VALUE"""),44246.66666666667)</f>
        <v>44246.66667</v>
      </c>
      <c r="B413" s="2">
        <f>IFERROR(__xludf.DUMMYFUNCTION("""COMPUTED_VALUE"""),260.43)</f>
        <v>260.43</v>
      </c>
      <c r="C413" s="3">
        <v>226.716511668066</v>
      </c>
    </row>
    <row r="414">
      <c r="A414" s="1">
        <f>IFERROR(__xludf.DUMMYFUNCTION("""COMPUTED_VALUE"""),44249.66666666667)</f>
        <v>44249.66667</v>
      </c>
      <c r="B414" s="2">
        <f>IFERROR(__xludf.DUMMYFUNCTION("""COMPUTED_VALUE"""),238.17)</f>
        <v>238.17</v>
      </c>
      <c r="C414" s="3">
        <v>224.645128364515</v>
      </c>
    </row>
    <row r="415">
      <c r="A415" s="1">
        <f>IFERROR(__xludf.DUMMYFUNCTION("""COMPUTED_VALUE"""),44250.66666666667)</f>
        <v>44250.66667</v>
      </c>
      <c r="B415" s="2">
        <f>IFERROR(__xludf.DUMMYFUNCTION("""COMPUTED_VALUE"""),232.95)</f>
        <v>232.95</v>
      </c>
      <c r="C415" s="3">
        <v>222.388585139874</v>
      </c>
    </row>
    <row r="416">
      <c r="A416" s="1">
        <f>IFERROR(__xludf.DUMMYFUNCTION("""COMPUTED_VALUE"""),44251.66666666667)</f>
        <v>44251.66667</v>
      </c>
      <c r="B416" s="2">
        <f>IFERROR(__xludf.DUMMYFUNCTION("""COMPUTED_VALUE"""),247.34)</f>
        <v>247.34</v>
      </c>
      <c r="C416" s="3">
        <v>220.952509191485</v>
      </c>
    </row>
    <row r="417">
      <c r="A417" s="1">
        <f>IFERROR(__xludf.DUMMYFUNCTION("""COMPUTED_VALUE"""),44252.66666666667)</f>
        <v>44252.66667</v>
      </c>
      <c r="B417" s="2">
        <f>IFERROR(__xludf.DUMMYFUNCTION("""COMPUTED_VALUE"""),227.41)</f>
        <v>227.41</v>
      </c>
      <c r="C417" s="3">
        <v>218.28975179446</v>
      </c>
    </row>
    <row r="418">
      <c r="A418" s="1">
        <f>IFERROR(__xludf.DUMMYFUNCTION("""COMPUTED_VALUE"""),44253.66666666667)</f>
        <v>44253.66667</v>
      </c>
      <c r="B418" s="2">
        <f>IFERROR(__xludf.DUMMYFUNCTION("""COMPUTED_VALUE"""),225.17)</f>
        <v>225.17</v>
      </c>
      <c r="C418" s="3">
        <v>216.135312406893</v>
      </c>
    </row>
    <row r="419">
      <c r="A419" s="1">
        <f>IFERROR(__xludf.DUMMYFUNCTION("""COMPUTED_VALUE"""),44256.66666666667)</f>
        <v>44256.66667</v>
      </c>
      <c r="B419" s="2">
        <f>IFERROR(__xludf.DUMMYFUNCTION("""COMPUTED_VALUE"""),239.48)</f>
        <v>239.48</v>
      </c>
      <c r="C419" s="3">
        <v>212.881795938603</v>
      </c>
    </row>
    <row r="420">
      <c r="A420" s="1">
        <f>IFERROR(__xludf.DUMMYFUNCTION("""COMPUTED_VALUE"""),44257.66666666667)</f>
        <v>44257.66667</v>
      </c>
      <c r="B420" s="2">
        <f>IFERROR(__xludf.DUMMYFUNCTION("""COMPUTED_VALUE"""),228.81)</f>
        <v>228.81</v>
      </c>
      <c r="C420" s="3">
        <v>210.646798955774</v>
      </c>
    </row>
    <row r="421">
      <c r="A421" s="1">
        <f>IFERROR(__xludf.DUMMYFUNCTION("""COMPUTED_VALUE"""),44258.66666666667)</f>
        <v>44258.66667</v>
      </c>
      <c r="B421" s="2">
        <f>IFERROR(__xludf.DUMMYFUNCTION("""COMPUTED_VALUE"""),217.73)</f>
        <v>217.73</v>
      </c>
      <c r="C421" s="3">
        <v>209.445017643603</v>
      </c>
    </row>
    <row r="422">
      <c r="A422" s="1">
        <f>IFERROR(__xludf.DUMMYFUNCTION("""COMPUTED_VALUE"""),44259.66666666667)</f>
        <v>44259.66667</v>
      </c>
      <c r="B422" s="2">
        <f>IFERROR(__xludf.DUMMYFUNCTION("""COMPUTED_VALUE"""),207.15)</f>
        <v>207.15</v>
      </c>
      <c r="C422" s="3">
        <v>207.225011853791</v>
      </c>
    </row>
    <row r="423">
      <c r="A423" s="1">
        <f>IFERROR(__xludf.DUMMYFUNCTION("""COMPUTED_VALUE"""),44260.66666666667)</f>
        <v>44260.66667</v>
      </c>
      <c r="B423" s="2">
        <f>IFERROR(__xludf.DUMMYFUNCTION("""COMPUTED_VALUE"""),199.32)</f>
        <v>199.32</v>
      </c>
      <c r="C423" s="3">
        <v>205.712784387043</v>
      </c>
    </row>
    <row r="424">
      <c r="A424" s="1">
        <f>IFERROR(__xludf.DUMMYFUNCTION("""COMPUTED_VALUE"""),44263.66666666667)</f>
        <v>44263.66667</v>
      </c>
      <c r="B424" s="2">
        <f>IFERROR(__xludf.DUMMYFUNCTION("""COMPUTED_VALUE"""),187.67)</f>
        <v>187.67</v>
      </c>
      <c r="C424" s="3">
        <v>205.428260056049</v>
      </c>
    </row>
    <row r="425">
      <c r="A425" s="1">
        <f>IFERROR(__xludf.DUMMYFUNCTION("""COMPUTED_VALUE"""),44264.66666666667)</f>
        <v>44264.66667</v>
      </c>
      <c r="B425" s="2">
        <f>IFERROR(__xludf.DUMMYFUNCTION("""COMPUTED_VALUE"""),224.53)</f>
        <v>224.53</v>
      </c>
      <c r="C425" s="3">
        <v>204.460442827501</v>
      </c>
    </row>
    <row r="426">
      <c r="A426" s="1">
        <f>IFERROR(__xludf.DUMMYFUNCTION("""COMPUTED_VALUE"""),44265.66666666667)</f>
        <v>44265.66667</v>
      </c>
      <c r="B426" s="2">
        <f>IFERROR(__xludf.DUMMYFUNCTION("""COMPUTED_VALUE"""),222.69)</f>
        <v>222.69</v>
      </c>
      <c r="C426" s="3">
        <v>204.622310209117</v>
      </c>
    </row>
    <row r="427">
      <c r="A427" s="1">
        <f>IFERROR(__xludf.DUMMYFUNCTION("""COMPUTED_VALUE"""),44266.66666666667)</f>
        <v>44266.66667</v>
      </c>
      <c r="B427" s="2">
        <f>IFERROR(__xludf.DUMMYFUNCTION("""COMPUTED_VALUE"""),233.2)</f>
        <v>233.2</v>
      </c>
      <c r="C427" s="3">
        <v>203.833993632318</v>
      </c>
    </row>
    <row r="428">
      <c r="A428" s="1">
        <f>IFERROR(__xludf.DUMMYFUNCTION("""COMPUTED_VALUE"""),44267.66666666667)</f>
        <v>44267.66667</v>
      </c>
      <c r="B428" s="2">
        <f>IFERROR(__xludf.DUMMYFUNCTION("""COMPUTED_VALUE"""),231.24)</f>
        <v>231.24</v>
      </c>
      <c r="C428" s="3">
        <v>203.792006918851</v>
      </c>
    </row>
    <row r="429">
      <c r="A429" s="1">
        <f>IFERROR(__xludf.DUMMYFUNCTION("""COMPUTED_VALUE"""),44270.66666666667)</f>
        <v>44270.66667</v>
      </c>
      <c r="B429" s="2">
        <f>IFERROR(__xludf.DUMMYFUNCTION("""COMPUTED_VALUE"""),235.98)</f>
        <v>235.98</v>
      </c>
      <c r="C429" s="3">
        <v>207.853910545636</v>
      </c>
    </row>
    <row r="430">
      <c r="A430" s="1">
        <f>IFERROR(__xludf.DUMMYFUNCTION("""COMPUTED_VALUE"""),44271.66666666667)</f>
        <v>44271.66667</v>
      </c>
      <c r="B430" s="2">
        <f>IFERROR(__xludf.DUMMYFUNCTION("""COMPUTED_VALUE"""),225.63)</f>
        <v>225.63</v>
      </c>
      <c r="C430" s="3">
        <v>208.219630948429</v>
      </c>
    </row>
    <row r="431">
      <c r="A431" s="1">
        <f>IFERROR(__xludf.DUMMYFUNCTION("""COMPUTED_VALUE"""),44272.66666666667)</f>
        <v>44272.66667</v>
      </c>
      <c r="B431" s="2">
        <f>IFERROR(__xludf.DUMMYFUNCTION("""COMPUTED_VALUE"""),233.94)</f>
        <v>233.94</v>
      </c>
      <c r="C431" s="3">
        <v>209.615117372498</v>
      </c>
    </row>
    <row r="432">
      <c r="A432" s="1">
        <f>IFERROR(__xludf.DUMMYFUNCTION("""COMPUTED_VALUE"""),44273.66666666667)</f>
        <v>44273.66667</v>
      </c>
      <c r="B432" s="2">
        <f>IFERROR(__xludf.DUMMYFUNCTION("""COMPUTED_VALUE"""),217.72)</f>
        <v>217.72</v>
      </c>
      <c r="C432" s="3">
        <v>209.939122741661</v>
      </c>
    </row>
    <row r="433">
      <c r="A433" s="1">
        <f>IFERROR(__xludf.DUMMYFUNCTION("""COMPUTED_VALUE"""),44274.66666666667)</f>
        <v>44274.66667</v>
      </c>
      <c r="B433" s="2">
        <f>IFERROR(__xludf.DUMMYFUNCTION("""COMPUTED_VALUE"""),218.29)</f>
        <v>218.29</v>
      </c>
      <c r="C433" s="3">
        <v>210.870104146865</v>
      </c>
    </row>
    <row r="434">
      <c r="A434" s="1">
        <f>IFERROR(__xludf.DUMMYFUNCTION("""COMPUTED_VALUE"""),44277.66666666667)</f>
        <v>44277.66667</v>
      </c>
      <c r="B434" s="2">
        <f>IFERROR(__xludf.DUMMYFUNCTION("""COMPUTED_VALUE"""),223.33)</f>
        <v>223.33</v>
      </c>
      <c r="C434" s="3">
        <v>216.890652073143</v>
      </c>
    </row>
    <row r="435">
      <c r="A435" s="1">
        <f>IFERROR(__xludf.DUMMYFUNCTION("""COMPUTED_VALUE"""),44278.66666666667)</f>
        <v>44278.66667</v>
      </c>
      <c r="B435" s="2">
        <f>IFERROR(__xludf.DUMMYFUNCTION("""COMPUTED_VALUE"""),220.72)</f>
        <v>220.72</v>
      </c>
      <c r="C435" s="3">
        <v>217.567817260279</v>
      </c>
    </row>
    <row r="436">
      <c r="A436" s="1">
        <f>IFERROR(__xludf.DUMMYFUNCTION("""COMPUTED_VALUE"""),44279.66666666667)</f>
        <v>44279.66667</v>
      </c>
      <c r="B436" s="2">
        <f>IFERROR(__xludf.DUMMYFUNCTION("""COMPUTED_VALUE"""),210.09)</f>
        <v>210.09</v>
      </c>
      <c r="C436" s="3">
        <v>219.103474174349</v>
      </c>
    </row>
    <row r="437">
      <c r="A437" s="1">
        <f>IFERROR(__xludf.DUMMYFUNCTION("""COMPUTED_VALUE"""),44280.66666666667)</f>
        <v>44280.66667</v>
      </c>
      <c r="B437" s="2">
        <f>IFERROR(__xludf.DUMMYFUNCTION("""COMPUTED_VALUE"""),213.46)</f>
        <v>213.46</v>
      </c>
      <c r="C437" s="3">
        <v>219.40187843161</v>
      </c>
    </row>
    <row r="438">
      <c r="A438" s="1">
        <f>IFERROR(__xludf.DUMMYFUNCTION("""COMPUTED_VALUE"""),44281.66666666667)</f>
        <v>44281.66667</v>
      </c>
      <c r="B438" s="2">
        <f>IFERROR(__xludf.DUMMYFUNCTION("""COMPUTED_VALUE"""),206.24)</f>
        <v>206.24</v>
      </c>
      <c r="C438" s="3">
        <v>220.150537558115</v>
      </c>
    </row>
    <row r="439">
      <c r="A439" s="1">
        <f>IFERROR(__xludf.DUMMYFUNCTION("""COMPUTED_VALUE"""),44284.66666666667)</f>
        <v>44284.66667</v>
      </c>
      <c r="B439" s="2">
        <f>IFERROR(__xludf.DUMMYFUNCTION("""COMPUTED_VALUE"""),203.76)</f>
        <v>203.76</v>
      </c>
      <c r="C439" s="3">
        <v>224.819367966164</v>
      </c>
    </row>
    <row r="440">
      <c r="A440" s="1">
        <f>IFERROR(__xludf.DUMMYFUNCTION("""COMPUTED_VALUE"""),44285.66666666667)</f>
        <v>44285.66667</v>
      </c>
      <c r="B440" s="2">
        <f>IFERROR(__xludf.DUMMYFUNCTION("""COMPUTED_VALUE"""),211.87)</f>
        <v>211.87</v>
      </c>
      <c r="C440" s="3">
        <v>224.834593405369</v>
      </c>
    </row>
    <row r="441">
      <c r="A441" s="1">
        <f>IFERROR(__xludf.DUMMYFUNCTION("""COMPUTED_VALUE"""),44286.66666666667)</f>
        <v>44286.66667</v>
      </c>
      <c r="B441" s="2">
        <f>IFERROR(__xludf.DUMMYFUNCTION("""COMPUTED_VALUE"""),222.64)</f>
        <v>222.64</v>
      </c>
      <c r="C441" s="3">
        <v>225.635027145049</v>
      </c>
    </row>
    <row r="442">
      <c r="A442" s="1">
        <f>IFERROR(__xludf.DUMMYFUNCTION("""COMPUTED_VALUE"""),44287.66666666667)</f>
        <v>44287.66667</v>
      </c>
      <c r="B442" s="2">
        <f>IFERROR(__xludf.DUMMYFUNCTION("""COMPUTED_VALUE"""),220.58)</f>
        <v>220.58</v>
      </c>
      <c r="C442" s="3">
        <v>225.145534041469</v>
      </c>
    </row>
    <row r="443">
      <c r="A443" s="1">
        <f>IFERROR(__xludf.DUMMYFUNCTION("""COMPUTED_VALUE"""),44291.66666666667)</f>
        <v>44291.66667</v>
      </c>
      <c r="B443" s="2">
        <f>IFERROR(__xludf.DUMMYFUNCTION("""COMPUTED_VALUE"""),230.35)</f>
        <v>230.35</v>
      </c>
      <c r="C443" s="3">
        <v>227.284212243782</v>
      </c>
    </row>
    <row r="444">
      <c r="A444" s="1">
        <f>IFERROR(__xludf.DUMMYFUNCTION("""COMPUTED_VALUE"""),44292.66666666667)</f>
        <v>44292.66667</v>
      </c>
      <c r="B444" s="2">
        <f>IFERROR(__xludf.DUMMYFUNCTION("""COMPUTED_VALUE"""),230.54)</f>
        <v>230.54</v>
      </c>
      <c r="C444" s="3">
        <v>226.537404950489</v>
      </c>
    </row>
    <row r="445">
      <c r="A445" s="1">
        <f>IFERROR(__xludf.DUMMYFUNCTION("""COMPUTED_VALUE"""),44293.66666666667)</f>
        <v>44293.66667</v>
      </c>
      <c r="B445" s="2">
        <f>IFERROR(__xludf.DUMMYFUNCTION("""COMPUTED_VALUE"""),223.66)</f>
        <v>223.66</v>
      </c>
      <c r="C445" s="3">
        <v>226.628054951896</v>
      </c>
    </row>
    <row r="446">
      <c r="A446" s="1">
        <f>IFERROR(__xludf.DUMMYFUNCTION("""COMPUTED_VALUE"""),44294.66666666667)</f>
        <v>44294.66667</v>
      </c>
      <c r="B446" s="2">
        <f>IFERROR(__xludf.DUMMYFUNCTION("""COMPUTED_VALUE"""),227.93)</f>
        <v>227.93</v>
      </c>
      <c r="C446" s="3">
        <v>225.491380479944</v>
      </c>
    </row>
    <row r="447">
      <c r="A447" s="1">
        <f>IFERROR(__xludf.DUMMYFUNCTION("""COMPUTED_VALUE"""),44295.66666666667)</f>
        <v>44295.66667</v>
      </c>
      <c r="B447" s="2">
        <f>IFERROR(__xludf.DUMMYFUNCTION("""COMPUTED_VALUE"""),225.67)</f>
        <v>225.67</v>
      </c>
      <c r="C447" s="3">
        <v>224.843057956145</v>
      </c>
    </row>
    <row r="448">
      <c r="A448" s="1">
        <f>IFERROR(__xludf.DUMMYFUNCTION("""COMPUTED_VALUE"""),44298.66666666667)</f>
        <v>44298.66667</v>
      </c>
      <c r="B448" s="2">
        <f>IFERROR(__xludf.DUMMYFUNCTION("""COMPUTED_VALUE"""),233.99)</f>
        <v>233.99</v>
      </c>
      <c r="C448" s="3">
        <v>225.776778071236</v>
      </c>
    </row>
    <row r="449">
      <c r="A449" s="1">
        <f>IFERROR(__xludf.DUMMYFUNCTION("""COMPUTED_VALUE"""),44299.66666666667)</f>
        <v>44299.66667</v>
      </c>
      <c r="B449" s="2">
        <f>IFERROR(__xludf.DUMMYFUNCTION("""COMPUTED_VALUE"""),254.11)</f>
        <v>254.11</v>
      </c>
      <c r="C449" s="3">
        <v>224.753570256055</v>
      </c>
    </row>
    <row r="450">
      <c r="A450" s="1">
        <f>IFERROR(__xludf.DUMMYFUNCTION("""COMPUTED_VALUE"""),44300.66666666667)</f>
        <v>44300.66667</v>
      </c>
      <c r="B450" s="2">
        <f>IFERROR(__xludf.DUMMYFUNCTION("""COMPUTED_VALUE"""),244.08)</f>
        <v>244.08</v>
      </c>
      <c r="C450" s="3">
        <v>224.634847754123</v>
      </c>
    </row>
    <row r="451">
      <c r="A451" s="1">
        <f>IFERROR(__xludf.DUMMYFUNCTION("""COMPUTED_VALUE"""),44301.66666666667)</f>
        <v>44301.66667</v>
      </c>
      <c r="B451" s="2">
        <f>IFERROR(__xludf.DUMMYFUNCTION("""COMPUTED_VALUE"""),246.28)</f>
        <v>246.28</v>
      </c>
      <c r="C451" s="3">
        <v>223.348172833492</v>
      </c>
    </row>
    <row r="452">
      <c r="A452" s="1">
        <f>IFERROR(__xludf.DUMMYFUNCTION("""COMPUTED_VALUE"""),44302.66666666667)</f>
        <v>44302.66667</v>
      </c>
      <c r="B452" s="2">
        <f>IFERROR(__xludf.DUMMYFUNCTION("""COMPUTED_VALUE"""),246.59)</f>
        <v>246.59</v>
      </c>
      <c r="C452" s="3">
        <v>222.599950451289</v>
      </c>
    </row>
    <row r="453">
      <c r="A453" s="1">
        <f>IFERROR(__xludf.DUMMYFUNCTION("""COMPUTED_VALUE"""),44305.66666666667)</f>
        <v>44305.66667</v>
      </c>
      <c r="B453" s="2">
        <f>IFERROR(__xludf.DUMMYFUNCTION("""COMPUTED_VALUE"""),238.21)</f>
        <v>238.21</v>
      </c>
      <c r="C453" s="3">
        <v>223.426448432246</v>
      </c>
    </row>
    <row r="454">
      <c r="A454" s="1">
        <f>IFERROR(__xludf.DUMMYFUNCTION("""COMPUTED_VALUE"""),44306.66666666667)</f>
        <v>44306.66667</v>
      </c>
      <c r="B454" s="2">
        <f>IFERROR(__xludf.DUMMYFUNCTION("""COMPUTED_VALUE"""),239.66)</f>
        <v>239.66</v>
      </c>
      <c r="C454" s="3">
        <v>222.393597919101</v>
      </c>
    </row>
    <row r="455">
      <c r="A455" s="1">
        <f>IFERROR(__xludf.DUMMYFUNCTION("""COMPUTED_VALUE"""),44307.66666666667)</f>
        <v>44307.66667</v>
      </c>
      <c r="B455" s="2">
        <f>IFERROR(__xludf.DUMMYFUNCTION("""COMPUTED_VALUE"""),248.04)</f>
        <v>248.04</v>
      </c>
      <c r="C455" s="3">
        <v>222.259803372909</v>
      </c>
    </row>
    <row r="456">
      <c r="A456" s="1">
        <f>IFERROR(__xludf.DUMMYFUNCTION("""COMPUTED_VALUE"""),44308.66666666667)</f>
        <v>44308.66667</v>
      </c>
      <c r="B456" s="2">
        <f>IFERROR(__xludf.DUMMYFUNCTION("""COMPUTED_VALUE"""),239.9)</f>
        <v>239.9</v>
      </c>
      <c r="C456" s="3">
        <v>220.942759500131</v>
      </c>
    </row>
    <row r="457">
      <c r="A457" s="1">
        <f>IFERROR(__xludf.DUMMYFUNCTION("""COMPUTED_VALUE"""),44309.66666666667)</f>
        <v>44309.66667</v>
      </c>
      <c r="B457" s="2">
        <f>IFERROR(__xludf.DUMMYFUNCTION("""COMPUTED_VALUE"""),243.13)</f>
        <v>243.13</v>
      </c>
      <c r="C457" s="3">
        <v>220.140344621333</v>
      </c>
    </row>
    <row r="458">
      <c r="A458" s="1">
        <f>IFERROR(__xludf.DUMMYFUNCTION("""COMPUTED_VALUE"""),44312.66666666667)</f>
        <v>44312.66667</v>
      </c>
      <c r="B458" s="2">
        <f>IFERROR(__xludf.DUMMYFUNCTION("""COMPUTED_VALUE"""),246.07)</f>
        <v>246.07</v>
      </c>
      <c r="C458" s="3">
        <v>220.602272783273</v>
      </c>
    </row>
    <row r="459">
      <c r="A459" s="1">
        <f>IFERROR(__xludf.DUMMYFUNCTION("""COMPUTED_VALUE"""),44313.66666666667)</f>
        <v>44313.66667</v>
      </c>
      <c r="B459" s="2">
        <f>IFERROR(__xludf.DUMMYFUNCTION("""COMPUTED_VALUE"""),234.91)</f>
        <v>234.91</v>
      </c>
      <c r="C459" s="3">
        <v>219.371046255093</v>
      </c>
    </row>
    <row r="460">
      <c r="A460" s="1">
        <f>IFERROR(__xludf.DUMMYFUNCTION("""COMPUTED_VALUE"""),44314.66666666667)</f>
        <v>44314.66667</v>
      </c>
      <c r="B460" s="2">
        <f>IFERROR(__xludf.DUMMYFUNCTION("""COMPUTED_VALUE"""),231.47)</f>
        <v>231.47</v>
      </c>
      <c r="C460" s="3">
        <v>219.001142993609</v>
      </c>
    </row>
    <row r="461">
      <c r="A461" s="1">
        <f>IFERROR(__xludf.DUMMYFUNCTION("""COMPUTED_VALUE"""),44315.66666666667)</f>
        <v>44315.66667</v>
      </c>
      <c r="B461" s="2">
        <f>IFERROR(__xludf.DUMMYFUNCTION("""COMPUTED_VALUE"""),225.67)</f>
        <v>225.67</v>
      </c>
      <c r="C461" s="3">
        <v>217.413959109288</v>
      </c>
    </row>
    <row r="462">
      <c r="A462" s="1">
        <f>IFERROR(__xludf.DUMMYFUNCTION("""COMPUTED_VALUE"""),44316.66666666667)</f>
        <v>44316.66667</v>
      </c>
      <c r="B462" s="2">
        <f>IFERROR(__xludf.DUMMYFUNCTION("""COMPUTED_VALUE"""),236.48)</f>
        <v>236.48</v>
      </c>
      <c r="C462" s="3">
        <v>216.313132507116</v>
      </c>
    </row>
    <row r="463">
      <c r="A463" s="1">
        <f>IFERROR(__xludf.DUMMYFUNCTION("""COMPUTED_VALUE"""),44319.66666666667)</f>
        <v>44319.66667</v>
      </c>
      <c r="B463" s="2">
        <f>IFERROR(__xludf.DUMMYFUNCTION("""COMPUTED_VALUE"""),228.3)</f>
        <v>228.3</v>
      </c>
      <c r="C463" s="3">
        <v>215.794268619412</v>
      </c>
    </row>
    <row r="464">
      <c r="A464" s="1">
        <f>IFERROR(__xludf.DUMMYFUNCTION("""COMPUTED_VALUE"""),44320.66666666667)</f>
        <v>44320.66667</v>
      </c>
      <c r="B464" s="2">
        <f>IFERROR(__xludf.DUMMYFUNCTION("""COMPUTED_VALUE"""),224.53)</f>
        <v>224.53</v>
      </c>
      <c r="C464" s="3">
        <v>214.242436485047</v>
      </c>
    </row>
    <row r="465">
      <c r="A465" s="1">
        <f>IFERROR(__xludf.DUMMYFUNCTION("""COMPUTED_VALUE"""),44321.66666666667)</f>
        <v>44321.66667</v>
      </c>
      <c r="B465" s="2">
        <f>IFERROR(__xludf.DUMMYFUNCTION("""COMPUTED_VALUE"""),223.65)</f>
        <v>223.65</v>
      </c>
      <c r="C465" s="3">
        <v>213.574706214282</v>
      </c>
    </row>
    <row r="466">
      <c r="A466" s="1">
        <f>IFERROR(__xludf.DUMMYFUNCTION("""COMPUTED_VALUE"""),44322.66666666667)</f>
        <v>44322.66667</v>
      </c>
      <c r="B466" s="2">
        <f>IFERROR(__xludf.DUMMYFUNCTION("""COMPUTED_VALUE"""),221.18)</f>
        <v>221.18</v>
      </c>
      <c r="C466" s="3">
        <v>211.724743728179</v>
      </c>
    </row>
    <row r="467">
      <c r="A467" s="1">
        <f>IFERROR(__xludf.DUMMYFUNCTION("""COMPUTED_VALUE"""),44323.66666666667)</f>
        <v>44323.66667</v>
      </c>
      <c r="B467" s="2">
        <f>IFERROR(__xludf.DUMMYFUNCTION("""COMPUTED_VALUE"""),224.12)</f>
        <v>224.12</v>
      </c>
      <c r="C467" s="3">
        <v>210.40821800298</v>
      </c>
    </row>
    <row r="468">
      <c r="A468" s="1">
        <f>IFERROR(__xludf.DUMMYFUNCTION("""COMPUTED_VALUE"""),44326.66666666667)</f>
        <v>44326.66667</v>
      </c>
      <c r="B468" s="2">
        <f>IFERROR(__xludf.DUMMYFUNCTION("""COMPUTED_VALUE"""),209.68)</f>
        <v>209.68</v>
      </c>
      <c r="C468" s="3">
        <v>209.633065935101</v>
      </c>
    </row>
    <row r="469">
      <c r="A469" s="1">
        <f>IFERROR(__xludf.DUMMYFUNCTION("""COMPUTED_VALUE"""),44327.66666666667)</f>
        <v>44327.66667</v>
      </c>
      <c r="B469" s="2">
        <f>IFERROR(__xludf.DUMMYFUNCTION("""COMPUTED_VALUE"""),205.73)</f>
        <v>205.73</v>
      </c>
      <c r="C469" s="3">
        <v>208.155626728101</v>
      </c>
    </row>
    <row r="470">
      <c r="A470" s="1">
        <f>IFERROR(__xludf.DUMMYFUNCTION("""COMPUTED_VALUE"""),44328.66666666667)</f>
        <v>44328.66667</v>
      </c>
      <c r="B470" s="2">
        <f>IFERROR(__xludf.DUMMYFUNCTION("""COMPUTED_VALUE"""),196.63)</f>
        <v>196.63</v>
      </c>
      <c r="C470" s="3">
        <v>207.652600140403</v>
      </c>
    </row>
    <row r="471">
      <c r="A471" s="1">
        <f>IFERROR(__xludf.DUMMYFUNCTION("""COMPUTED_VALUE"""),44329.66666666667)</f>
        <v>44329.66667</v>
      </c>
      <c r="B471" s="2">
        <f>IFERROR(__xludf.DUMMYFUNCTION("""COMPUTED_VALUE"""),190.56)</f>
        <v>190.56</v>
      </c>
      <c r="C471" s="3">
        <v>206.060753428557</v>
      </c>
    </row>
    <row r="472">
      <c r="A472" s="1">
        <f>IFERROR(__xludf.DUMMYFUNCTION("""COMPUTED_VALUE"""),44330.66666666667)</f>
        <v>44330.66667</v>
      </c>
      <c r="B472" s="2">
        <f>IFERROR(__xludf.DUMMYFUNCTION("""COMPUTED_VALUE"""),196.58)</f>
        <v>196.58</v>
      </c>
      <c r="C472" s="3">
        <v>205.096538937333</v>
      </c>
    </row>
    <row r="473">
      <c r="A473" s="1">
        <f>IFERROR(__xludf.DUMMYFUNCTION("""COMPUTED_VALUE"""),44333.66666666667)</f>
        <v>44333.66667</v>
      </c>
      <c r="B473" s="2">
        <f>IFERROR(__xludf.DUMMYFUNCTION("""COMPUTED_VALUE"""),192.28)</f>
        <v>192.28</v>
      </c>
      <c r="C473" s="3">
        <v>205.915607510127</v>
      </c>
    </row>
    <row r="474">
      <c r="A474" s="1">
        <f>IFERROR(__xludf.DUMMYFUNCTION("""COMPUTED_VALUE"""),44334.66666666667)</f>
        <v>44334.66667</v>
      </c>
      <c r="B474" s="2">
        <f>IFERROR(__xludf.DUMMYFUNCTION("""COMPUTED_VALUE"""),192.62)</f>
        <v>192.62</v>
      </c>
      <c r="C474" s="3">
        <v>205.127824462414</v>
      </c>
    </row>
    <row r="475">
      <c r="A475" s="1">
        <f>IFERROR(__xludf.DUMMYFUNCTION("""COMPUTED_VALUE"""),44335.66666666667)</f>
        <v>44335.66667</v>
      </c>
      <c r="B475" s="2">
        <f>IFERROR(__xludf.DUMMYFUNCTION("""COMPUTED_VALUE"""),187.82)</f>
        <v>187.82</v>
      </c>
      <c r="C475" s="3">
        <v>205.377883164523</v>
      </c>
    </row>
    <row r="476">
      <c r="A476" s="1">
        <f>IFERROR(__xludf.DUMMYFUNCTION("""COMPUTED_VALUE"""),44336.66666666667)</f>
        <v>44336.66667</v>
      </c>
      <c r="B476" s="2">
        <f>IFERROR(__xludf.DUMMYFUNCTION("""COMPUTED_VALUE"""),195.59)</f>
        <v>195.59</v>
      </c>
      <c r="C476" s="3">
        <v>204.590451569783</v>
      </c>
    </row>
    <row r="477">
      <c r="A477" s="1">
        <f>IFERROR(__xludf.DUMMYFUNCTION("""COMPUTED_VALUE"""),44337.66666666667)</f>
        <v>44337.66667</v>
      </c>
      <c r="B477" s="2">
        <f>IFERROR(__xludf.DUMMYFUNCTION("""COMPUTED_VALUE"""),193.63)</f>
        <v>193.63</v>
      </c>
      <c r="C477" s="3">
        <v>204.468518906805</v>
      </c>
    </row>
    <row r="478">
      <c r="A478" s="1">
        <f>IFERROR(__xludf.DUMMYFUNCTION("""COMPUTED_VALUE"""),44340.66666666667)</f>
        <v>44340.66667</v>
      </c>
      <c r="B478" s="2">
        <f>IFERROR(__xludf.DUMMYFUNCTION("""COMPUTED_VALUE"""),202.15)</f>
        <v>202.15</v>
      </c>
      <c r="C478" s="3">
        <v>207.894334685995</v>
      </c>
    </row>
    <row r="479">
      <c r="A479" s="1">
        <f>IFERROR(__xludf.DUMMYFUNCTION("""COMPUTED_VALUE"""),44341.66666666667)</f>
        <v>44341.66667</v>
      </c>
      <c r="B479" s="2">
        <f>IFERROR(__xludf.DUMMYFUNCTION("""COMPUTED_VALUE"""),201.56)</f>
        <v>201.56</v>
      </c>
      <c r="C479" s="3">
        <v>207.951594356239</v>
      </c>
    </row>
    <row r="480">
      <c r="A480" s="1">
        <f>IFERROR(__xludf.DUMMYFUNCTION("""COMPUTED_VALUE"""),44342.66666666667)</f>
        <v>44342.66667</v>
      </c>
      <c r="B480" s="2">
        <f>IFERROR(__xludf.DUMMYFUNCTION("""COMPUTED_VALUE"""),206.38)</f>
        <v>206.38</v>
      </c>
      <c r="C480" s="3">
        <v>209.010246156317</v>
      </c>
    </row>
    <row r="481">
      <c r="A481" s="1">
        <f>IFERROR(__xludf.DUMMYFUNCTION("""COMPUTED_VALUE"""),44343.66666666667)</f>
        <v>44343.66667</v>
      </c>
      <c r="B481" s="2">
        <f>IFERROR(__xludf.DUMMYFUNCTION("""COMPUTED_VALUE"""),210.28)</f>
        <v>210.28</v>
      </c>
      <c r="C481" s="3">
        <v>208.981538310298</v>
      </c>
    </row>
    <row r="482">
      <c r="A482" s="1">
        <f>IFERROR(__xludf.DUMMYFUNCTION("""COMPUTED_VALUE"""),44344.66666666667)</f>
        <v>44344.66667</v>
      </c>
      <c r="B482" s="2">
        <f>IFERROR(__xludf.DUMMYFUNCTION("""COMPUTED_VALUE"""),208.41)</f>
        <v>208.41</v>
      </c>
      <c r="C482" s="3">
        <v>209.556417905649</v>
      </c>
    </row>
    <row r="483">
      <c r="A483" s="1">
        <f>IFERROR(__xludf.DUMMYFUNCTION("""COMPUTED_VALUE"""),44348.66666666667)</f>
        <v>44348.66667</v>
      </c>
      <c r="B483" s="2">
        <f>IFERROR(__xludf.DUMMYFUNCTION("""COMPUTED_VALUE"""),207.97)</f>
        <v>207.97</v>
      </c>
      <c r="C483" s="3">
        <v>215.031471315924</v>
      </c>
    </row>
    <row r="484">
      <c r="A484" s="1">
        <f>IFERROR(__xludf.DUMMYFUNCTION("""COMPUTED_VALUE"""),44349.66666666667)</f>
        <v>44349.66667</v>
      </c>
      <c r="B484" s="2">
        <f>IFERROR(__xludf.DUMMYFUNCTION("""COMPUTED_VALUE"""),201.71)</f>
        <v>201.71</v>
      </c>
      <c r="C484" s="3">
        <v>216.364367915165</v>
      </c>
    </row>
    <row r="485">
      <c r="A485" s="1">
        <f>IFERROR(__xludf.DUMMYFUNCTION("""COMPUTED_VALUE"""),44350.66666666667)</f>
        <v>44350.66667</v>
      </c>
      <c r="B485" s="2">
        <f>IFERROR(__xludf.DUMMYFUNCTION("""COMPUTED_VALUE"""),190.95)</f>
        <v>190.95</v>
      </c>
      <c r="C485" s="3">
        <v>216.518707518873</v>
      </c>
    </row>
    <row r="486">
      <c r="A486" s="1">
        <f>IFERROR(__xludf.DUMMYFUNCTION("""COMPUTED_VALUE"""),44351.66666666667)</f>
        <v>44351.66667</v>
      </c>
      <c r="B486" s="2">
        <f>IFERROR(__xludf.DUMMYFUNCTION("""COMPUTED_VALUE"""),199.68)</f>
        <v>199.68</v>
      </c>
      <c r="C486" s="3">
        <v>217.188752751402</v>
      </c>
    </row>
    <row r="487">
      <c r="A487" s="1">
        <f>IFERROR(__xludf.DUMMYFUNCTION("""COMPUTED_VALUE"""),44354.66666666667)</f>
        <v>44354.66667</v>
      </c>
      <c r="B487" s="2">
        <f>IFERROR(__xludf.DUMMYFUNCTION("""COMPUTED_VALUE"""),201.71)</f>
        <v>201.71</v>
      </c>
      <c r="C487" s="3">
        <v>222.063737194192</v>
      </c>
    </row>
    <row r="488">
      <c r="A488" s="1">
        <f>IFERROR(__xludf.DUMMYFUNCTION("""COMPUTED_VALUE"""),44355.66666666667)</f>
        <v>44355.66667</v>
      </c>
      <c r="B488" s="2">
        <f>IFERROR(__xludf.DUMMYFUNCTION("""COMPUTED_VALUE"""),201.2)</f>
        <v>201.2</v>
      </c>
      <c r="C488" s="3">
        <v>222.305557974319</v>
      </c>
    </row>
    <row r="489">
      <c r="A489" s="1">
        <f>IFERROR(__xludf.DUMMYFUNCTION("""COMPUTED_VALUE"""),44356.66666666667)</f>
        <v>44356.66667</v>
      </c>
      <c r="B489" s="2">
        <f>IFERROR(__xludf.DUMMYFUNCTION("""COMPUTED_VALUE"""),199.59)</f>
        <v>199.59</v>
      </c>
      <c r="C489" s="3">
        <v>223.414092291449</v>
      </c>
    </row>
    <row r="490">
      <c r="A490" s="1">
        <f>IFERROR(__xludf.DUMMYFUNCTION("""COMPUTED_VALUE"""),44357.66666666667)</f>
        <v>44357.66667</v>
      </c>
      <c r="B490" s="2">
        <f>IFERROR(__xludf.DUMMYFUNCTION("""COMPUTED_VALUE"""),203.37)</f>
        <v>203.37</v>
      </c>
      <c r="C490" s="3">
        <v>223.314328706033</v>
      </c>
    </row>
    <row r="491">
      <c r="A491" s="1">
        <f>IFERROR(__xludf.DUMMYFUNCTION("""COMPUTED_VALUE"""),44358.66666666667)</f>
        <v>44358.66667</v>
      </c>
      <c r="B491" s="2">
        <f>IFERROR(__xludf.DUMMYFUNCTION("""COMPUTED_VALUE"""),203.3)</f>
        <v>203.3</v>
      </c>
      <c r="C491" s="3">
        <v>223.713699773795</v>
      </c>
    </row>
    <row r="492">
      <c r="A492" s="1">
        <f>IFERROR(__xludf.DUMMYFUNCTION("""COMPUTED_VALUE"""),44361.66666666667)</f>
        <v>44361.66667</v>
      </c>
      <c r="B492" s="2">
        <f>IFERROR(__xludf.DUMMYFUNCTION("""COMPUTED_VALUE"""),205.9)</f>
        <v>205.9</v>
      </c>
      <c r="C492" s="3">
        <v>227.806457973332</v>
      </c>
    </row>
    <row r="493">
      <c r="A493" s="1">
        <f>IFERROR(__xludf.DUMMYFUNCTION("""COMPUTED_VALUE"""),44362.66666666667)</f>
        <v>44362.66667</v>
      </c>
      <c r="B493" s="2">
        <f>IFERROR(__xludf.DUMMYFUNCTION("""COMPUTED_VALUE"""),199.79)</f>
        <v>199.79</v>
      </c>
      <c r="C493" s="3">
        <v>227.837058600427</v>
      </c>
    </row>
    <row r="494">
      <c r="A494" s="1">
        <f>IFERROR(__xludf.DUMMYFUNCTION("""COMPUTED_VALUE"""),44363.66666666667)</f>
        <v>44363.66667</v>
      </c>
      <c r="B494" s="2">
        <f>IFERROR(__xludf.DUMMYFUNCTION("""COMPUTED_VALUE"""),201.62)</f>
        <v>201.62</v>
      </c>
      <c r="C494" s="3">
        <v>228.775976261228</v>
      </c>
    </row>
    <row r="495">
      <c r="A495" s="1">
        <f>IFERROR(__xludf.DUMMYFUNCTION("""COMPUTED_VALUE"""),44364.66666666667)</f>
        <v>44364.66667</v>
      </c>
      <c r="B495" s="2">
        <f>IFERROR(__xludf.DUMMYFUNCTION("""COMPUTED_VALUE"""),205.53)</f>
        <v>205.53</v>
      </c>
      <c r="C495" s="3">
        <v>228.555915335384</v>
      </c>
    </row>
    <row r="496">
      <c r="A496" s="1">
        <f>IFERROR(__xludf.DUMMYFUNCTION("""COMPUTED_VALUE"""),44365.66666666667)</f>
        <v>44365.66667</v>
      </c>
      <c r="B496" s="2">
        <f>IFERROR(__xludf.DUMMYFUNCTION("""COMPUTED_VALUE"""),207.77)</f>
        <v>207.77</v>
      </c>
      <c r="C496" s="3">
        <v>228.890111424641</v>
      </c>
    </row>
    <row r="497">
      <c r="A497" s="1">
        <f>IFERROR(__xludf.DUMMYFUNCTION("""COMPUTED_VALUE"""),44368.66666666667)</f>
        <v>44368.66667</v>
      </c>
      <c r="B497" s="2">
        <f>IFERROR(__xludf.DUMMYFUNCTION("""COMPUTED_VALUE"""),206.94)</f>
        <v>206.94</v>
      </c>
      <c r="C497" s="3">
        <v>233.144700514915</v>
      </c>
    </row>
    <row r="498">
      <c r="A498" s="1">
        <f>IFERROR(__xludf.DUMMYFUNCTION("""COMPUTED_VALUE"""),44369.66666666667)</f>
        <v>44369.66667</v>
      </c>
      <c r="B498" s="2">
        <f>IFERROR(__xludf.DUMMYFUNCTION("""COMPUTED_VALUE"""),207.9)</f>
        <v>207.9</v>
      </c>
      <c r="C498" s="3">
        <v>233.346467016141</v>
      </c>
    </row>
    <row r="499">
      <c r="A499" s="1">
        <f>IFERROR(__xludf.DUMMYFUNCTION("""COMPUTED_VALUE"""),44370.66666666667)</f>
        <v>44370.66667</v>
      </c>
      <c r="B499" s="2">
        <f>IFERROR(__xludf.DUMMYFUNCTION("""COMPUTED_VALUE"""),218.86)</f>
        <v>218.86</v>
      </c>
      <c r="C499" s="3">
        <v>234.508983827323</v>
      </c>
    </row>
    <row r="500">
      <c r="A500" s="1">
        <f>IFERROR(__xludf.DUMMYFUNCTION("""COMPUTED_VALUE"""),44371.66666666667)</f>
        <v>44371.66667</v>
      </c>
      <c r="B500" s="2">
        <f>IFERROR(__xludf.DUMMYFUNCTION("""COMPUTED_VALUE"""),226.61)</f>
        <v>226.61</v>
      </c>
      <c r="C500" s="3">
        <v>234.558380599534</v>
      </c>
    </row>
    <row r="501">
      <c r="A501" s="1">
        <f>IFERROR(__xludf.DUMMYFUNCTION("""COMPUTED_VALUE"""),44372.66666666667)</f>
        <v>44372.66667</v>
      </c>
      <c r="B501" s="2">
        <f>IFERROR(__xludf.DUMMYFUNCTION("""COMPUTED_VALUE"""),223.96)</f>
        <v>223.96</v>
      </c>
      <c r="C501" s="3">
        <v>235.199693383361</v>
      </c>
    </row>
    <row r="502">
      <c r="A502" s="1">
        <f>IFERROR(__xludf.DUMMYFUNCTION("""COMPUTED_VALUE"""),44375.66666666667)</f>
        <v>44375.66667</v>
      </c>
      <c r="B502" s="2">
        <f>IFERROR(__xludf.DUMMYFUNCTION("""COMPUTED_VALUE"""),229.57)</f>
        <v>229.57</v>
      </c>
      <c r="C502" s="3">
        <v>240.501164371567</v>
      </c>
    </row>
    <row r="503">
      <c r="A503" s="1">
        <f>IFERROR(__xludf.DUMMYFUNCTION("""COMPUTED_VALUE"""),44376.66666666667)</f>
        <v>44376.66667</v>
      </c>
      <c r="B503" s="2">
        <f>IFERROR(__xludf.DUMMYFUNCTION("""COMPUTED_VALUE"""),226.92)</f>
        <v>226.92</v>
      </c>
      <c r="C503" s="3">
        <v>241.056408018853</v>
      </c>
    </row>
    <row r="504">
      <c r="A504" s="1">
        <f>IFERROR(__xludf.DUMMYFUNCTION("""COMPUTED_VALUE"""),44377.66666666667)</f>
        <v>44377.66667</v>
      </c>
      <c r="B504" s="2">
        <f>IFERROR(__xludf.DUMMYFUNCTION("""COMPUTED_VALUE"""),226.57)</f>
        <v>226.57</v>
      </c>
      <c r="C504" s="3">
        <v>242.555306016828</v>
      </c>
    </row>
    <row r="505">
      <c r="A505" s="1">
        <f>IFERROR(__xludf.DUMMYFUNCTION("""COMPUTED_VALUE"""),44378.66666666667)</f>
        <v>44378.66667</v>
      </c>
      <c r="B505" s="2">
        <f>IFERROR(__xludf.DUMMYFUNCTION("""COMPUTED_VALUE"""),225.97)</f>
        <v>225.97</v>
      </c>
      <c r="C505" s="3">
        <v>242.912718657329</v>
      </c>
    </row>
    <row r="506">
      <c r="A506" s="1">
        <f>IFERROR(__xludf.DUMMYFUNCTION("""COMPUTED_VALUE"""),44379.66666666667)</f>
        <v>44379.66667</v>
      </c>
      <c r="B506" s="2">
        <f>IFERROR(__xludf.DUMMYFUNCTION("""COMPUTED_VALUE"""),226.3)</f>
        <v>226.3</v>
      </c>
      <c r="C506" s="3">
        <v>243.82313043813</v>
      </c>
    </row>
    <row r="507">
      <c r="A507" s="1">
        <f>IFERROR(__xludf.DUMMYFUNCTION("""COMPUTED_VALUE"""),44383.66666666667)</f>
        <v>44383.66667</v>
      </c>
      <c r="B507" s="2">
        <f>IFERROR(__xludf.DUMMYFUNCTION("""COMPUTED_VALUE"""),219.86)</f>
        <v>219.86</v>
      </c>
      <c r="C507" s="3">
        <v>250.19802985266</v>
      </c>
    </row>
    <row r="508">
      <c r="A508" s="1">
        <f>IFERROR(__xludf.DUMMYFUNCTION("""COMPUTED_VALUE"""),44384.66666666667)</f>
        <v>44384.66667</v>
      </c>
      <c r="B508" s="2">
        <f>IFERROR(__xludf.DUMMYFUNCTION("""COMPUTED_VALUE"""),214.88)</f>
        <v>214.88</v>
      </c>
      <c r="C508" s="3">
        <v>251.658504005956</v>
      </c>
    </row>
    <row r="509">
      <c r="A509" s="1">
        <f>IFERROR(__xludf.DUMMYFUNCTION("""COMPUTED_VALUE"""),44385.66666666667)</f>
        <v>44385.66667</v>
      </c>
      <c r="B509" s="2">
        <f>IFERROR(__xludf.DUMMYFUNCTION("""COMPUTED_VALUE"""),217.6)</f>
        <v>217.6</v>
      </c>
      <c r="C509" s="3">
        <v>251.905385214186</v>
      </c>
    </row>
    <row r="510">
      <c r="A510" s="1">
        <f>IFERROR(__xludf.DUMMYFUNCTION("""COMPUTED_VALUE"""),44386.66666666667)</f>
        <v>44386.66667</v>
      </c>
      <c r="B510" s="2">
        <f>IFERROR(__xludf.DUMMYFUNCTION("""COMPUTED_VALUE"""),218.98)</f>
        <v>218.98</v>
      </c>
      <c r="C510" s="3">
        <v>252.634135795447</v>
      </c>
    </row>
    <row r="511">
      <c r="A511" s="1">
        <f>IFERROR(__xludf.DUMMYFUNCTION("""COMPUTED_VALUE"""),44389.66666666667)</f>
        <v>44389.66667</v>
      </c>
      <c r="B511" s="2">
        <f>IFERROR(__xludf.DUMMYFUNCTION("""COMPUTED_VALUE"""),228.57)</f>
        <v>228.57</v>
      </c>
      <c r="C511" s="3">
        <v>257.487590070858</v>
      </c>
    </row>
    <row r="512">
      <c r="A512" s="1">
        <f>IFERROR(__xludf.DUMMYFUNCTION("""COMPUTED_VALUE"""),44390.66666666667)</f>
        <v>44390.66667</v>
      </c>
      <c r="B512" s="2">
        <f>IFERROR(__xludf.DUMMYFUNCTION("""COMPUTED_VALUE"""),222.85)</f>
        <v>222.85</v>
      </c>
      <c r="C512" s="3">
        <v>257.656078478</v>
      </c>
    </row>
    <row r="513">
      <c r="A513" s="1">
        <f>IFERROR(__xludf.DUMMYFUNCTION("""COMPUTED_VALUE"""),44391.66666666667)</f>
        <v>44391.66667</v>
      </c>
      <c r="B513" s="2">
        <f>IFERROR(__xludf.DUMMYFUNCTION("""COMPUTED_VALUE"""),217.79)</f>
        <v>217.79</v>
      </c>
      <c r="C513" s="3">
        <v>258.657162130858</v>
      </c>
    </row>
    <row r="514">
      <c r="A514" s="1">
        <f>IFERROR(__xludf.DUMMYFUNCTION("""COMPUTED_VALUE"""),44392.66666666667)</f>
        <v>44392.66667</v>
      </c>
      <c r="B514" s="2">
        <f>IFERROR(__xludf.DUMMYFUNCTION("""COMPUTED_VALUE"""),216.87)</f>
        <v>216.87</v>
      </c>
      <c r="C514" s="3">
        <v>258.414769650682</v>
      </c>
    </row>
    <row r="515">
      <c r="A515" s="1">
        <f>IFERROR(__xludf.DUMMYFUNCTION("""COMPUTED_VALUE"""),44393.66666666667)</f>
        <v>44393.66667</v>
      </c>
      <c r="B515" s="2">
        <f>IFERROR(__xludf.DUMMYFUNCTION("""COMPUTED_VALUE"""),214.74)</f>
        <v>214.74</v>
      </c>
      <c r="C515" s="3">
        <v>258.635070425146</v>
      </c>
    </row>
    <row r="516">
      <c r="A516" s="1">
        <f>IFERROR(__xludf.DUMMYFUNCTION("""COMPUTED_VALUE"""),44396.66666666667)</f>
        <v>44396.66667</v>
      </c>
      <c r="B516" s="2">
        <f>IFERROR(__xludf.DUMMYFUNCTION("""COMPUTED_VALUE"""),215.41)</f>
        <v>215.41</v>
      </c>
      <c r="C516" s="3">
        <v>261.957806704138</v>
      </c>
    </row>
    <row r="517">
      <c r="A517" s="1">
        <f>IFERROR(__xludf.DUMMYFUNCTION("""COMPUTED_VALUE"""),44397.66666666667)</f>
        <v>44397.66667</v>
      </c>
      <c r="B517" s="2">
        <f>IFERROR(__xludf.DUMMYFUNCTION("""COMPUTED_VALUE"""),220.17)</f>
        <v>220.17</v>
      </c>
      <c r="C517" s="3">
        <v>261.649432926349</v>
      </c>
    </row>
    <row r="518">
      <c r="A518" s="1">
        <f>IFERROR(__xludf.DUMMYFUNCTION("""COMPUTED_VALUE"""),44398.66666666667)</f>
        <v>44398.66667</v>
      </c>
      <c r="B518" s="2">
        <f>IFERROR(__xludf.DUMMYFUNCTION("""COMPUTED_VALUE"""),218.43)</f>
        <v>218.43</v>
      </c>
      <c r="C518" s="3">
        <v>262.206159857519</v>
      </c>
    </row>
    <row r="519">
      <c r="A519" s="1">
        <f>IFERROR(__xludf.DUMMYFUNCTION("""COMPUTED_VALUE"""),44399.66666666667)</f>
        <v>44399.66667</v>
      </c>
      <c r="B519" s="2">
        <f>IFERROR(__xludf.DUMMYFUNCTION("""COMPUTED_VALUE"""),216.42)</f>
        <v>216.42</v>
      </c>
      <c r="C519" s="3">
        <v>261.559778857899</v>
      </c>
    </row>
    <row r="520">
      <c r="A520" s="1">
        <f>IFERROR(__xludf.DUMMYFUNCTION("""COMPUTED_VALUE"""),44400.66666666667)</f>
        <v>44400.66667</v>
      </c>
      <c r="B520" s="2">
        <f>IFERROR(__xludf.DUMMYFUNCTION("""COMPUTED_VALUE"""),214.46)</f>
        <v>214.46</v>
      </c>
      <c r="C520" s="3">
        <v>261.422927779149</v>
      </c>
    </row>
    <row r="521">
      <c r="A521" s="1">
        <f>IFERROR(__xludf.DUMMYFUNCTION("""COMPUTED_VALUE"""),44403.66666666667)</f>
        <v>44403.66667</v>
      </c>
      <c r="B521" s="2">
        <f>IFERROR(__xludf.DUMMYFUNCTION("""COMPUTED_VALUE"""),219.21)</f>
        <v>219.21</v>
      </c>
      <c r="C521" s="3">
        <v>263.996006449721</v>
      </c>
    </row>
    <row r="522">
      <c r="A522" s="1">
        <f>IFERROR(__xludf.DUMMYFUNCTION("""COMPUTED_VALUE"""),44404.66666666667)</f>
        <v>44404.66667</v>
      </c>
      <c r="B522" s="2">
        <f>IFERROR(__xludf.DUMMYFUNCTION("""COMPUTED_VALUE"""),214.93)</f>
        <v>214.93</v>
      </c>
      <c r="C522" s="3">
        <v>263.55013875687</v>
      </c>
    </row>
    <row r="523">
      <c r="A523" s="1">
        <f>IFERROR(__xludf.DUMMYFUNCTION("""COMPUTED_VALUE"""),44405.66666666667)</f>
        <v>44405.66667</v>
      </c>
      <c r="B523" s="2">
        <f>IFERROR(__xludf.DUMMYFUNCTION("""COMPUTED_VALUE"""),215.66)</f>
        <v>215.66</v>
      </c>
      <c r="C523" s="3">
        <v>264.023907543853</v>
      </c>
    </row>
    <row r="524">
      <c r="A524" s="1">
        <f>IFERROR(__xludf.DUMMYFUNCTION("""COMPUTED_VALUE"""),44406.66666666667)</f>
        <v>44406.66667</v>
      </c>
      <c r="B524" s="2">
        <f>IFERROR(__xludf.DUMMYFUNCTION("""COMPUTED_VALUE"""),225.78)</f>
        <v>225.78</v>
      </c>
      <c r="C524" s="3">
        <v>263.345733071297</v>
      </c>
    </row>
    <row r="525">
      <c r="A525" s="1">
        <f>IFERROR(__xludf.DUMMYFUNCTION("""COMPUTED_VALUE"""),44407.66666666667)</f>
        <v>44407.66667</v>
      </c>
      <c r="B525" s="2">
        <f>IFERROR(__xludf.DUMMYFUNCTION("""COMPUTED_VALUE"""),229.07)</f>
        <v>229.07</v>
      </c>
      <c r="C525" s="3">
        <v>263.223499641292</v>
      </c>
    </row>
    <row r="526">
      <c r="A526" s="1">
        <f>IFERROR(__xludf.DUMMYFUNCTION("""COMPUTED_VALUE"""),44410.66666666667)</f>
        <v>44410.66667</v>
      </c>
      <c r="B526" s="2">
        <f>IFERROR(__xludf.DUMMYFUNCTION("""COMPUTED_VALUE"""),236.56)</f>
        <v>236.56</v>
      </c>
      <c r="C526" s="3">
        <v>266.415805978305</v>
      </c>
    </row>
    <row r="527">
      <c r="A527" s="1">
        <f>IFERROR(__xludf.DUMMYFUNCTION("""COMPUTED_VALUE"""),44411.66666666667)</f>
        <v>44411.66667</v>
      </c>
      <c r="B527" s="2">
        <f>IFERROR(__xludf.DUMMYFUNCTION("""COMPUTED_VALUE"""),236.58)</f>
        <v>236.58</v>
      </c>
      <c r="C527" s="3">
        <v>266.223031622332</v>
      </c>
    </row>
    <row r="528">
      <c r="A528" s="1">
        <f>IFERROR(__xludf.DUMMYFUNCTION("""COMPUTED_VALUE"""),44412.66666666667)</f>
        <v>44412.66667</v>
      </c>
      <c r="B528" s="2">
        <f>IFERROR(__xludf.DUMMYFUNCTION("""COMPUTED_VALUE"""),236.97)</f>
        <v>236.97</v>
      </c>
      <c r="C528" s="3">
        <v>266.959969620799</v>
      </c>
    </row>
    <row r="529">
      <c r="A529" s="1">
        <f>IFERROR(__xludf.DUMMYFUNCTION("""COMPUTED_VALUE"""),44413.66666666667)</f>
        <v>44413.66667</v>
      </c>
      <c r="B529" s="2">
        <f>IFERROR(__xludf.DUMMYFUNCTION("""COMPUTED_VALUE"""),238.21)</f>
        <v>238.21</v>
      </c>
      <c r="C529" s="3">
        <v>266.547196835634</v>
      </c>
    </row>
    <row r="530">
      <c r="A530" s="1">
        <f>IFERROR(__xludf.DUMMYFUNCTION("""COMPUTED_VALUE"""),44414.66666666667)</f>
        <v>44414.66667</v>
      </c>
      <c r="B530" s="2">
        <f>IFERROR(__xludf.DUMMYFUNCTION("""COMPUTED_VALUE"""),233.03)</f>
        <v>233.03</v>
      </c>
      <c r="C530" s="3">
        <v>266.685229440721</v>
      </c>
    </row>
    <row r="531">
      <c r="A531" s="1">
        <f>IFERROR(__xludf.DUMMYFUNCTION("""COMPUTED_VALUE"""),44417.66666666667)</f>
        <v>44417.66667</v>
      </c>
      <c r="B531" s="2">
        <f>IFERROR(__xludf.DUMMYFUNCTION("""COMPUTED_VALUE"""),237.92)</f>
        <v>237.92</v>
      </c>
      <c r="C531" s="3">
        <v>270.205540893893</v>
      </c>
    </row>
    <row r="532">
      <c r="A532" s="1">
        <f>IFERROR(__xludf.DUMMYFUNCTION("""COMPUTED_VALUE"""),44418.66666666667)</f>
        <v>44418.66667</v>
      </c>
      <c r="B532" s="2">
        <f>IFERROR(__xludf.DUMMYFUNCTION("""COMPUTED_VALUE"""),236.66)</f>
        <v>236.66</v>
      </c>
      <c r="C532" s="3">
        <v>270.076528652149</v>
      </c>
    </row>
    <row r="533">
      <c r="A533" s="1">
        <f>IFERROR(__xludf.DUMMYFUNCTION("""COMPUTED_VALUE"""),44419.66666666667)</f>
        <v>44419.66667</v>
      </c>
      <c r="B533" s="2">
        <f>IFERROR(__xludf.DUMMYFUNCTION("""COMPUTED_VALUE"""),235.94)</f>
        <v>235.94</v>
      </c>
      <c r="C533" s="3">
        <v>270.850310308767</v>
      </c>
    </row>
    <row r="534">
      <c r="A534" s="1">
        <f>IFERROR(__xludf.DUMMYFUNCTION("""COMPUTED_VALUE"""),44420.66666666667)</f>
        <v>44420.66667</v>
      </c>
      <c r="B534" s="2">
        <f>IFERROR(__xludf.DUMMYFUNCTION("""COMPUTED_VALUE"""),240.75)</f>
        <v>240.75</v>
      </c>
      <c r="C534" s="3">
        <v>270.447139833409</v>
      </c>
    </row>
    <row r="535">
      <c r="A535" s="1">
        <f>IFERROR(__xludf.DUMMYFUNCTION("""COMPUTED_VALUE"""),44421.66666666667)</f>
        <v>44421.66667</v>
      </c>
      <c r="B535" s="2">
        <f>IFERROR(__xludf.DUMMYFUNCTION("""COMPUTED_VALUE"""),239.06)</f>
        <v>239.06</v>
      </c>
      <c r="C535" s="3">
        <v>270.568665850928</v>
      </c>
    </row>
    <row r="536">
      <c r="A536" s="1">
        <f>IFERROR(__xludf.DUMMYFUNCTION("""COMPUTED_VALUE"""),44424.66666666667)</f>
        <v>44424.66667</v>
      </c>
      <c r="B536" s="2">
        <f>IFERROR(__xludf.DUMMYFUNCTION("""COMPUTED_VALUE"""),228.72)</f>
        <v>228.72</v>
      </c>
      <c r="C536" s="3">
        <v>273.914350997555</v>
      </c>
    </row>
    <row r="537">
      <c r="A537" s="1">
        <f>IFERROR(__xludf.DUMMYFUNCTION("""COMPUTED_VALUE"""),44425.66666666667)</f>
        <v>44425.66667</v>
      </c>
      <c r="B537" s="2">
        <f>IFERROR(__xludf.DUMMYFUNCTION("""COMPUTED_VALUE"""),221.9)</f>
        <v>221.9</v>
      </c>
      <c r="C537" s="3">
        <v>273.701681547902</v>
      </c>
    </row>
    <row r="538">
      <c r="A538" s="1">
        <f>IFERROR(__xludf.DUMMYFUNCTION("""COMPUTED_VALUE"""),44426.66666666667)</f>
        <v>44426.66667</v>
      </c>
      <c r="B538" s="2">
        <f>IFERROR(__xludf.DUMMYFUNCTION("""COMPUTED_VALUE"""),229.66)</f>
        <v>229.66</v>
      </c>
      <c r="C538" s="3">
        <v>274.389371902237</v>
      </c>
    </row>
    <row r="539">
      <c r="A539" s="1">
        <f>IFERROR(__xludf.DUMMYFUNCTION("""COMPUTED_VALUE"""),44427.66666666667)</f>
        <v>44427.66667</v>
      </c>
      <c r="B539" s="2">
        <f>IFERROR(__xludf.DUMMYFUNCTION("""COMPUTED_VALUE"""),224.49)</f>
        <v>224.49</v>
      </c>
      <c r="C539" s="3">
        <v>273.904625928402</v>
      </c>
    </row>
    <row r="540">
      <c r="A540" s="1">
        <f>IFERROR(__xludf.DUMMYFUNCTION("""COMPUTED_VALUE"""),44428.66666666667)</f>
        <v>44428.66667</v>
      </c>
      <c r="B540" s="2">
        <f>IFERROR(__xludf.DUMMYFUNCTION("""COMPUTED_VALUE"""),226.75)</f>
        <v>226.75</v>
      </c>
      <c r="C540" s="3">
        <v>273.956165271553</v>
      </c>
    </row>
    <row r="541">
      <c r="A541" s="1">
        <f>IFERROR(__xludf.DUMMYFUNCTION("""COMPUTED_VALUE"""),44431.66666666667)</f>
        <v>44431.66667</v>
      </c>
      <c r="B541" s="2">
        <f>IFERROR(__xludf.DUMMYFUNCTION("""COMPUTED_VALUE"""),235.43)</f>
        <v>235.43</v>
      </c>
      <c r="C541" s="3">
        <v>277.227750094142</v>
      </c>
    </row>
    <row r="542">
      <c r="A542" s="1">
        <f>IFERROR(__xludf.DUMMYFUNCTION("""COMPUTED_VALUE"""),44432.66666666667)</f>
        <v>44432.66667</v>
      </c>
      <c r="B542" s="2">
        <f>IFERROR(__xludf.DUMMYFUNCTION("""COMPUTED_VALUE"""),236.16)</f>
        <v>236.16</v>
      </c>
      <c r="C542" s="3">
        <v>277.054283390429</v>
      </c>
    </row>
    <row r="543">
      <c r="A543" s="1">
        <f>IFERROR(__xludf.DUMMYFUNCTION("""COMPUTED_VALUE"""),44433.66666666667)</f>
        <v>44433.66667</v>
      </c>
      <c r="B543" s="2">
        <f>IFERROR(__xludf.DUMMYFUNCTION("""COMPUTED_VALUE"""),237.07)</f>
        <v>237.07</v>
      </c>
      <c r="C543" s="3">
        <v>277.819767181182</v>
      </c>
    </row>
    <row r="544">
      <c r="A544" s="1">
        <f>IFERROR(__xludf.DUMMYFUNCTION("""COMPUTED_VALUE"""),44434.66666666667)</f>
        <v>44434.66667</v>
      </c>
      <c r="B544" s="2">
        <f>IFERROR(__xludf.DUMMYFUNCTION("""COMPUTED_VALUE"""),233.72)</f>
        <v>233.72</v>
      </c>
      <c r="C544" s="3">
        <v>277.453321919264</v>
      </c>
    </row>
    <row r="545">
      <c r="A545" s="1">
        <f>IFERROR(__xludf.DUMMYFUNCTION("""COMPUTED_VALUE"""),44435.66666666667)</f>
        <v>44435.66667</v>
      </c>
      <c r="B545" s="2">
        <f>IFERROR(__xludf.DUMMYFUNCTION("""COMPUTED_VALUE"""),237.31)</f>
        <v>237.31</v>
      </c>
      <c r="C545" s="3">
        <v>277.663975984782</v>
      </c>
    </row>
    <row r="546">
      <c r="A546" s="1">
        <f>IFERROR(__xludf.DUMMYFUNCTION("""COMPUTED_VALUE"""),44438.66666666667)</f>
        <v>44438.66667</v>
      </c>
      <c r="B546" s="2">
        <f>IFERROR(__xludf.DUMMYFUNCTION("""COMPUTED_VALUE"""),243.64)</f>
        <v>243.64</v>
      </c>
      <c r="C546" s="3">
        <v>281.635054725184</v>
      </c>
    </row>
    <row r="547">
      <c r="A547" s="1">
        <f>IFERROR(__xludf.DUMMYFUNCTION("""COMPUTED_VALUE"""),44439.66666666667)</f>
        <v>44439.66667</v>
      </c>
      <c r="B547" s="2">
        <f>IFERROR(__xludf.DUMMYFUNCTION("""COMPUTED_VALUE"""),245.24)</f>
        <v>245.24</v>
      </c>
      <c r="C547" s="3">
        <v>281.752617350651</v>
      </c>
    </row>
    <row r="548">
      <c r="A548" s="1">
        <f>IFERROR(__xludf.DUMMYFUNCTION("""COMPUTED_VALUE"""),44440.66666666667)</f>
        <v>44440.66667</v>
      </c>
      <c r="B548" s="2">
        <f>IFERROR(__xludf.DUMMYFUNCTION("""COMPUTED_VALUE"""),244.7)</f>
        <v>244.7</v>
      </c>
      <c r="C548" s="3">
        <v>282.825943186791</v>
      </c>
    </row>
    <row r="549">
      <c r="A549" s="1">
        <f>IFERROR(__xludf.DUMMYFUNCTION("""COMPUTED_VALUE"""),44441.66666666667)</f>
        <v>44441.66667</v>
      </c>
      <c r="B549" s="2">
        <f>IFERROR(__xludf.DUMMYFUNCTION("""COMPUTED_VALUE"""),244.13)</f>
        <v>244.13</v>
      </c>
      <c r="C549" s="3">
        <v>282.774794342503</v>
      </c>
    </row>
    <row r="550">
      <c r="A550" s="1">
        <f>IFERROR(__xludf.DUMMYFUNCTION("""COMPUTED_VALUE"""),44442.66666666667)</f>
        <v>44442.66667</v>
      </c>
      <c r="B550" s="2">
        <f>IFERROR(__xludf.DUMMYFUNCTION("""COMPUTED_VALUE"""),244.52)</f>
        <v>244.52</v>
      </c>
      <c r="C550" s="3">
        <v>283.297770192447</v>
      </c>
    </row>
    <row r="551">
      <c r="A551" s="1">
        <f>IFERROR(__xludf.DUMMYFUNCTION("""COMPUTED_VALUE"""),44446.66666666667)</f>
        <v>44446.66667</v>
      </c>
      <c r="B551" s="2">
        <f>IFERROR(__xludf.DUMMYFUNCTION("""COMPUTED_VALUE"""),250.97)</f>
        <v>250.97</v>
      </c>
      <c r="C551" s="3">
        <v>288.37712190574</v>
      </c>
    </row>
    <row r="552">
      <c r="A552" s="1">
        <f>IFERROR(__xludf.DUMMYFUNCTION("""COMPUTED_VALUE"""),44447.66666666667)</f>
        <v>44447.66667</v>
      </c>
      <c r="B552" s="2">
        <f>IFERROR(__xludf.DUMMYFUNCTION("""COMPUTED_VALUE"""),251.29)</f>
        <v>251.29</v>
      </c>
      <c r="C552" s="3">
        <v>289.576101752783</v>
      </c>
    </row>
    <row r="553">
      <c r="A553" s="1">
        <f>IFERROR(__xludf.DUMMYFUNCTION("""COMPUTED_VALUE"""),44448.66666666667)</f>
        <v>44448.66667</v>
      </c>
      <c r="B553" s="2">
        <f>IFERROR(__xludf.DUMMYFUNCTION("""COMPUTED_VALUE"""),251.62)</f>
        <v>251.62</v>
      </c>
      <c r="C553" s="3">
        <v>289.580841014512</v>
      </c>
    </row>
    <row r="554">
      <c r="A554" s="1">
        <f>IFERROR(__xludf.DUMMYFUNCTION("""COMPUTED_VALUE"""),44449.66666666667)</f>
        <v>44449.66667</v>
      </c>
      <c r="B554" s="2">
        <f>IFERROR(__xludf.DUMMYFUNCTION("""COMPUTED_VALUE"""),245.42)</f>
        <v>245.42</v>
      </c>
      <c r="C554" s="3">
        <v>290.081476206171</v>
      </c>
    </row>
    <row r="555">
      <c r="A555" s="1">
        <f>IFERROR(__xludf.DUMMYFUNCTION("""COMPUTED_VALUE"""),44452.66666666667)</f>
        <v>44452.66667</v>
      </c>
      <c r="B555" s="2">
        <f>IFERROR(__xludf.DUMMYFUNCTION("""COMPUTED_VALUE"""),247.67)</f>
        <v>247.67</v>
      </c>
      <c r="C555" s="3">
        <v>294.263564601177</v>
      </c>
    </row>
    <row r="556">
      <c r="A556" s="1">
        <f>IFERROR(__xludf.DUMMYFUNCTION("""COMPUTED_VALUE"""),44453.66666666667)</f>
        <v>44453.66667</v>
      </c>
      <c r="B556" s="2">
        <f>IFERROR(__xludf.DUMMYFUNCTION("""COMPUTED_VALUE"""),248.16)</f>
        <v>248.16</v>
      </c>
      <c r="C556" s="3">
        <v>294.184441291777</v>
      </c>
    </row>
    <row r="557">
      <c r="A557" s="1">
        <f>IFERROR(__xludf.DUMMYFUNCTION("""COMPUTED_VALUE"""),44454.66666666667)</f>
        <v>44454.66667</v>
      </c>
      <c r="B557" s="2">
        <f>IFERROR(__xludf.DUMMYFUNCTION("""COMPUTED_VALUE"""),251.94)</f>
        <v>251.94</v>
      </c>
      <c r="C557" s="3">
        <v>294.910691409635</v>
      </c>
    </row>
    <row r="558">
      <c r="A558" s="1">
        <f>IFERROR(__xludf.DUMMYFUNCTION("""COMPUTED_VALUE"""),44455.66666666667)</f>
        <v>44455.66667</v>
      </c>
      <c r="B558" s="2">
        <f>IFERROR(__xludf.DUMMYFUNCTION("""COMPUTED_VALUE"""),252.33)</f>
        <v>252.33</v>
      </c>
      <c r="C558" s="3">
        <v>294.356991451192</v>
      </c>
    </row>
    <row r="559">
      <c r="A559" s="1">
        <f>IFERROR(__xludf.DUMMYFUNCTION("""COMPUTED_VALUE"""),44456.66666666667)</f>
        <v>44456.66667</v>
      </c>
      <c r="B559" s="2">
        <f>IFERROR(__xludf.DUMMYFUNCTION("""COMPUTED_VALUE"""),253.16)</f>
        <v>253.16</v>
      </c>
      <c r="C559" s="3">
        <v>294.220699645656</v>
      </c>
    </row>
    <row r="560">
      <c r="A560" s="1">
        <f>IFERROR(__xludf.DUMMYFUNCTION("""COMPUTED_VALUE"""),44459.66666666667)</f>
        <v>44459.66667</v>
      </c>
      <c r="B560" s="2">
        <f>IFERROR(__xludf.DUMMYFUNCTION("""COMPUTED_VALUE"""),243.39)</f>
        <v>243.39</v>
      </c>
      <c r="C560" s="3">
        <v>296.127739719444</v>
      </c>
    </row>
    <row r="561">
      <c r="A561" s="1">
        <f>IFERROR(__xludf.DUMMYFUNCTION("""COMPUTED_VALUE"""),44460.66666666667)</f>
        <v>44460.66667</v>
      </c>
      <c r="B561" s="2">
        <f>IFERROR(__xludf.DUMMYFUNCTION("""COMPUTED_VALUE"""),246.46)</f>
        <v>246.46</v>
      </c>
      <c r="C561" s="3">
        <v>295.214317397985</v>
      </c>
    </row>
    <row r="562">
      <c r="A562" s="1">
        <f>IFERROR(__xludf.DUMMYFUNCTION("""COMPUTED_VALUE"""),44461.66666666667)</f>
        <v>44461.66667</v>
      </c>
      <c r="B562" s="2">
        <f>IFERROR(__xludf.DUMMYFUNCTION("""COMPUTED_VALUE"""),250.65)</f>
        <v>250.65</v>
      </c>
      <c r="C562" s="3">
        <v>295.094918601166</v>
      </c>
    </row>
    <row r="563">
      <c r="A563" s="1">
        <f>IFERROR(__xludf.DUMMYFUNCTION("""COMPUTED_VALUE"""),44462.66666666667)</f>
        <v>44462.66667</v>
      </c>
      <c r="B563" s="2">
        <f>IFERROR(__xludf.DUMMYFUNCTION("""COMPUTED_VALUE"""),251.21)</f>
        <v>251.21</v>
      </c>
      <c r="C563" s="3">
        <v>293.70173795848</v>
      </c>
    </row>
    <row r="564">
      <c r="A564" s="1">
        <f>IFERROR(__xludf.DUMMYFUNCTION("""COMPUTED_VALUE"""),44463.66666666667)</f>
        <v>44463.66667</v>
      </c>
      <c r="B564" s="2">
        <f>IFERROR(__xludf.DUMMYFUNCTION("""COMPUTED_VALUE"""),258.13)</f>
        <v>258.13</v>
      </c>
      <c r="C564" s="3">
        <v>292.750079505497</v>
      </c>
    </row>
    <row r="565">
      <c r="A565" s="1">
        <f>IFERROR(__xludf.DUMMYFUNCTION("""COMPUTED_VALUE"""),44466.66666666667)</f>
        <v>44466.66667</v>
      </c>
      <c r="B565" s="2">
        <f>IFERROR(__xludf.DUMMYFUNCTION("""COMPUTED_VALUE"""),263.79)</f>
        <v>263.79</v>
      </c>
      <c r="C565" s="3">
        <v>292.531806494119</v>
      </c>
    </row>
    <row r="566">
      <c r="A566" s="1">
        <f>IFERROR(__xludf.DUMMYFUNCTION("""COMPUTED_VALUE"""),44467.66666666667)</f>
        <v>44467.66667</v>
      </c>
      <c r="B566" s="2">
        <f>IFERROR(__xludf.DUMMYFUNCTION("""COMPUTED_VALUE"""),259.19)</f>
        <v>259.19</v>
      </c>
      <c r="C566" s="3">
        <v>291.071189751969</v>
      </c>
    </row>
    <row r="567">
      <c r="A567" s="1">
        <f>IFERROR(__xludf.DUMMYFUNCTION("""COMPUTED_VALUE"""),44468.66666666667)</f>
        <v>44468.66667</v>
      </c>
      <c r="B567" s="2">
        <f>IFERROR(__xludf.DUMMYFUNCTION("""COMPUTED_VALUE"""),260.44)</f>
        <v>260.44</v>
      </c>
      <c r="C567" s="3">
        <v>290.50862244333</v>
      </c>
    </row>
    <row r="568">
      <c r="A568" s="1">
        <f>IFERROR(__xludf.DUMMYFUNCTION("""COMPUTED_VALUE"""),44469.66666666667)</f>
        <v>44469.66667</v>
      </c>
      <c r="B568" s="2">
        <f>IFERROR(__xludf.DUMMYFUNCTION("""COMPUTED_VALUE"""),258.49)</f>
        <v>258.49</v>
      </c>
      <c r="C568" s="3">
        <v>288.787245732524</v>
      </c>
    </row>
    <row r="569">
      <c r="A569" s="1">
        <f>IFERROR(__xludf.DUMMYFUNCTION("""COMPUTED_VALUE"""),44470.66666666667)</f>
        <v>44470.66667</v>
      </c>
      <c r="B569" s="2">
        <f>IFERROR(__xludf.DUMMYFUNCTION("""COMPUTED_VALUE"""),258.41)</f>
        <v>258.41</v>
      </c>
      <c r="C569" s="3">
        <v>287.63077314623</v>
      </c>
    </row>
    <row r="570">
      <c r="A570" s="1">
        <f>IFERROR(__xludf.DUMMYFUNCTION("""COMPUTED_VALUE"""),44473.66666666667)</f>
        <v>44473.66667</v>
      </c>
      <c r="B570" s="2">
        <f>IFERROR(__xludf.DUMMYFUNCTION("""COMPUTED_VALUE"""),260.51)</f>
        <v>260.51</v>
      </c>
      <c r="C570" s="3">
        <v>287.579534633175</v>
      </c>
    </row>
    <row r="571">
      <c r="A571" s="1">
        <f>IFERROR(__xludf.DUMMYFUNCTION("""COMPUTED_VALUE"""),44474.66666666667)</f>
        <v>44474.66667</v>
      </c>
      <c r="B571" s="2">
        <f>IFERROR(__xludf.DUMMYFUNCTION("""COMPUTED_VALUE"""),260.2)</f>
        <v>260.2</v>
      </c>
      <c r="C571" s="3">
        <v>286.433603740077</v>
      </c>
    </row>
    <row r="572">
      <c r="A572" s="1">
        <f>IFERROR(__xludf.DUMMYFUNCTION("""COMPUTED_VALUE"""),44475.66666666667)</f>
        <v>44475.66667</v>
      </c>
      <c r="B572" s="2">
        <f>IFERROR(__xludf.DUMMYFUNCTION("""COMPUTED_VALUE"""),260.92)</f>
        <v>260.92</v>
      </c>
      <c r="C572" s="3">
        <v>286.306803001755</v>
      </c>
    </row>
    <row r="573">
      <c r="A573" s="1">
        <f>IFERROR(__xludf.DUMMYFUNCTION("""COMPUTED_VALUE"""),44476.66666666667)</f>
        <v>44476.66667</v>
      </c>
      <c r="B573" s="2">
        <f>IFERROR(__xludf.DUMMYFUNCTION("""COMPUTED_VALUE"""),264.54)</f>
        <v>264.54</v>
      </c>
      <c r="C573" s="3">
        <v>285.132800499423</v>
      </c>
    </row>
    <row r="574">
      <c r="A574" s="1">
        <f>IFERROR(__xludf.DUMMYFUNCTION("""COMPUTED_VALUE"""),44477.66666666667)</f>
        <v>44477.66667</v>
      </c>
      <c r="B574" s="2">
        <f>IFERROR(__xludf.DUMMYFUNCTION("""COMPUTED_VALUE"""),261.83)</f>
        <v>261.83</v>
      </c>
      <c r="C574" s="3">
        <v>284.623169164241</v>
      </c>
    </row>
    <row r="575">
      <c r="A575" s="1">
        <f>IFERROR(__xludf.DUMMYFUNCTION("""COMPUTED_VALUE"""),44480.66666666667)</f>
        <v>44480.66667</v>
      </c>
      <c r="B575" s="2">
        <f>IFERROR(__xludf.DUMMYFUNCTION("""COMPUTED_VALUE"""),263.98)</f>
        <v>263.98</v>
      </c>
      <c r="C575" s="3">
        <v>286.95460170114</v>
      </c>
    </row>
    <row r="576">
      <c r="A576" s="1">
        <f>IFERROR(__xludf.DUMMYFUNCTION("""COMPUTED_VALUE"""),44481.66666666667)</f>
        <v>44481.66667</v>
      </c>
      <c r="B576" s="2">
        <f>IFERROR(__xludf.DUMMYFUNCTION("""COMPUTED_VALUE"""),268.57)</f>
        <v>268.57</v>
      </c>
      <c r="C576" s="3">
        <v>286.690465318065</v>
      </c>
    </row>
    <row r="577">
      <c r="A577" s="1">
        <f>IFERROR(__xludf.DUMMYFUNCTION("""COMPUTED_VALUE"""),44482.66666666667)</f>
        <v>44482.66667</v>
      </c>
      <c r="B577" s="2">
        <f>IFERROR(__xludf.DUMMYFUNCTION("""COMPUTED_VALUE"""),270.36)</f>
        <v>270.36</v>
      </c>
      <c r="C577" s="3">
        <v>287.45683845438</v>
      </c>
    </row>
    <row r="578">
      <c r="A578" s="1">
        <f>IFERROR(__xludf.DUMMYFUNCTION("""COMPUTED_VALUE"""),44483.66666666667)</f>
        <v>44483.66667</v>
      </c>
      <c r="B578" s="2">
        <f>IFERROR(__xludf.DUMMYFUNCTION("""COMPUTED_VALUE"""),272.77)</f>
        <v>272.77</v>
      </c>
      <c r="C578" s="3">
        <v>287.167508138893</v>
      </c>
    </row>
    <row r="579">
      <c r="A579" s="1">
        <f>IFERROR(__xludf.DUMMYFUNCTION("""COMPUTED_VALUE"""),44484.66666666667)</f>
        <v>44484.66667</v>
      </c>
      <c r="B579" s="2">
        <f>IFERROR(__xludf.DUMMYFUNCTION("""COMPUTED_VALUE"""),281.01)</f>
        <v>281.01</v>
      </c>
      <c r="C579" s="3">
        <v>287.514606063619</v>
      </c>
    </row>
    <row r="580">
      <c r="A580" s="1">
        <f>IFERROR(__xludf.DUMMYFUNCTION("""COMPUTED_VALUE"""),44487.66666666667)</f>
        <v>44487.66667</v>
      </c>
      <c r="B580" s="2">
        <f>IFERROR(__xludf.DUMMYFUNCTION("""COMPUTED_VALUE"""),290.04)</f>
        <v>290.04</v>
      </c>
      <c r="C580" s="3">
        <v>292.071350930253</v>
      </c>
    </row>
    <row r="581">
      <c r="A581" s="1">
        <f>IFERROR(__xludf.DUMMYFUNCTION("""COMPUTED_VALUE"""),44488.66666666667)</f>
        <v>44488.66667</v>
      </c>
      <c r="B581" s="2">
        <f>IFERROR(__xludf.DUMMYFUNCTION("""COMPUTED_VALUE"""),288.09)</f>
        <v>288.09</v>
      </c>
      <c r="C581" s="3">
        <v>292.383908397628</v>
      </c>
    </row>
    <row r="582">
      <c r="A582" s="1">
        <f>IFERROR(__xludf.DUMMYFUNCTION("""COMPUTED_VALUE"""),44489.66666666667)</f>
        <v>44489.66667</v>
      </c>
      <c r="B582" s="2">
        <f>IFERROR(__xludf.DUMMYFUNCTION("""COMPUTED_VALUE"""),288.6)</f>
        <v>288.6</v>
      </c>
      <c r="C582" s="3">
        <v>293.625232637864</v>
      </c>
    </row>
    <row r="583">
      <c r="A583" s="1">
        <f>IFERROR(__xludf.DUMMYFUNCTION("""COMPUTED_VALUE"""),44490.66666666667)</f>
        <v>44490.66667</v>
      </c>
      <c r="B583" s="2">
        <f>IFERROR(__xludf.DUMMYFUNCTION("""COMPUTED_VALUE"""),298.0)</f>
        <v>298</v>
      </c>
      <c r="C583" s="3">
        <v>293.70174668104</v>
      </c>
    </row>
    <row r="584">
      <c r="A584" s="1">
        <f>IFERROR(__xludf.DUMMYFUNCTION("""COMPUTED_VALUE"""),44491.66666666667)</f>
        <v>44491.66667</v>
      </c>
      <c r="B584" s="2">
        <f>IFERROR(__xludf.DUMMYFUNCTION("""COMPUTED_VALUE"""),303.23)</f>
        <v>303.23</v>
      </c>
      <c r="C584" s="3">
        <v>294.301278307929</v>
      </c>
    </row>
    <row r="585">
      <c r="A585" s="1">
        <f>IFERROR(__xludf.DUMMYFUNCTION("""COMPUTED_VALUE"""),44494.66666666667)</f>
        <v>44494.66667</v>
      </c>
      <c r="B585" s="2">
        <f>IFERROR(__xludf.DUMMYFUNCTION("""COMPUTED_VALUE"""),341.62)</f>
        <v>341.62</v>
      </c>
      <c r="C585" s="3">
        <v>298.939038669023</v>
      </c>
    </row>
    <row r="586">
      <c r="A586" s="1">
        <f>IFERROR(__xludf.DUMMYFUNCTION("""COMPUTED_VALUE"""),44495.66666666667)</f>
        <v>44495.66667</v>
      </c>
      <c r="B586" s="2">
        <f>IFERROR(__xludf.DUMMYFUNCTION("""COMPUTED_VALUE"""),339.48)</f>
        <v>339.48</v>
      </c>
      <c r="C586" s="3">
        <v>299.069910824548</v>
      </c>
    </row>
    <row r="587">
      <c r="A587" s="1">
        <f>IFERROR(__xludf.DUMMYFUNCTION("""COMPUTED_VALUE"""),44496.66666666667)</f>
        <v>44496.66667</v>
      </c>
      <c r="B587" s="2">
        <f>IFERROR(__xludf.DUMMYFUNCTION("""COMPUTED_VALUE"""),345.95)</f>
        <v>345.95</v>
      </c>
      <c r="C587" s="3">
        <v>300.040642618173</v>
      </c>
    </row>
    <row r="588">
      <c r="A588" s="1">
        <f>IFERROR(__xludf.DUMMYFUNCTION("""COMPUTED_VALUE"""),44497.66666666667)</f>
        <v>44497.66667</v>
      </c>
      <c r="B588" s="2">
        <f>IFERROR(__xludf.DUMMYFUNCTION("""COMPUTED_VALUE"""),359.01)</f>
        <v>359.01</v>
      </c>
      <c r="C588" s="3">
        <v>299.770572432304</v>
      </c>
    </row>
    <row r="589">
      <c r="A589" s="1">
        <f>IFERROR(__xludf.DUMMYFUNCTION("""COMPUTED_VALUE"""),44498.66666666667)</f>
        <v>44498.66667</v>
      </c>
      <c r="B589" s="2">
        <f>IFERROR(__xludf.DUMMYFUNCTION("""COMPUTED_VALUE"""),371.33)</f>
        <v>371.33</v>
      </c>
      <c r="C589" s="3">
        <v>299.962353128497</v>
      </c>
    </row>
    <row r="590">
      <c r="A590" s="1">
        <f>IFERROR(__xludf.DUMMYFUNCTION("""COMPUTED_VALUE"""),44501.66666666667)</f>
        <v>44501.66667</v>
      </c>
      <c r="B590" s="2">
        <f>IFERROR(__xludf.DUMMYFUNCTION("""COMPUTED_VALUE"""),402.86)</f>
        <v>402.86</v>
      </c>
      <c r="C590" s="3">
        <v>303.176986965606</v>
      </c>
    </row>
    <row r="591">
      <c r="A591" s="1">
        <f>IFERROR(__xludf.DUMMYFUNCTION("""COMPUTED_VALUE"""),44502.66666666667)</f>
        <v>44502.66667</v>
      </c>
      <c r="B591" s="2">
        <f>IFERROR(__xludf.DUMMYFUNCTION("""COMPUTED_VALUE"""),390.67)</f>
        <v>390.67</v>
      </c>
      <c r="C591" s="3">
        <v>302.82529298074</v>
      </c>
    </row>
    <row r="592">
      <c r="A592" s="1">
        <f>IFERROR(__xludf.DUMMYFUNCTION("""COMPUTED_VALUE"""),44503.66666666667)</f>
        <v>44503.66667</v>
      </c>
      <c r="B592" s="2">
        <f>IFERROR(__xludf.DUMMYFUNCTION("""COMPUTED_VALUE"""),404.62)</f>
        <v>404.62</v>
      </c>
      <c r="C592" s="3">
        <v>303.338093601581</v>
      </c>
    </row>
    <row r="593">
      <c r="A593" s="1">
        <f>IFERROR(__xludf.DUMMYFUNCTION("""COMPUTED_VALUE"""),44504.66666666667)</f>
        <v>44504.66667</v>
      </c>
      <c r="B593" s="2">
        <f>IFERROR(__xludf.DUMMYFUNCTION("""COMPUTED_VALUE"""),409.97)</f>
        <v>409.97</v>
      </c>
      <c r="C593" s="3">
        <v>302.650579862513</v>
      </c>
    </row>
    <row r="594">
      <c r="A594" s="1">
        <f>IFERROR(__xludf.DUMMYFUNCTION("""COMPUTED_VALUE"""),44505.66666666667)</f>
        <v>44505.66667</v>
      </c>
      <c r="B594" s="2">
        <f>IFERROR(__xludf.DUMMYFUNCTION("""COMPUTED_VALUE"""),407.36)</f>
        <v>407.36</v>
      </c>
      <c r="C594" s="3">
        <v>302.479652067352</v>
      </c>
    </row>
    <row r="595">
      <c r="A595" s="1">
        <f>IFERROR(__xludf.DUMMYFUNCTION("""COMPUTED_VALUE"""),44508.66666666667)</f>
        <v>44508.66667</v>
      </c>
      <c r="B595" s="2">
        <f>IFERROR(__xludf.DUMMYFUNCTION("""COMPUTED_VALUE"""),387.65)</f>
        <v>387.65</v>
      </c>
      <c r="C595" s="3">
        <v>305.044416652136</v>
      </c>
    </row>
    <row r="596">
      <c r="A596" s="1">
        <f>IFERROR(__xludf.DUMMYFUNCTION("""COMPUTED_VALUE"""),44509.66666666667)</f>
        <v>44509.66667</v>
      </c>
      <c r="B596" s="2">
        <f>IFERROR(__xludf.DUMMYFUNCTION("""COMPUTED_VALUE"""),341.17)</f>
        <v>341.17</v>
      </c>
      <c r="C596" s="3">
        <v>304.645699207879</v>
      </c>
    </row>
    <row r="597">
      <c r="A597" s="1">
        <f>IFERROR(__xludf.DUMMYFUNCTION("""COMPUTED_VALUE"""),44510.66666666667)</f>
        <v>44510.66667</v>
      </c>
      <c r="B597" s="2">
        <f>IFERROR(__xludf.DUMMYFUNCTION("""COMPUTED_VALUE"""),355.98)</f>
        <v>355.98</v>
      </c>
      <c r="C597" s="3">
        <v>305.200739496779</v>
      </c>
    </row>
    <row r="598">
      <c r="A598" s="1">
        <f>IFERROR(__xludf.DUMMYFUNCTION("""COMPUTED_VALUE"""),44511.66666666667)</f>
        <v>44511.66667</v>
      </c>
      <c r="B598" s="2">
        <f>IFERROR(__xludf.DUMMYFUNCTION("""COMPUTED_VALUE"""),354.5)</f>
        <v>354.5</v>
      </c>
      <c r="C598" s="3">
        <v>304.642829433323</v>
      </c>
    </row>
    <row r="599">
      <c r="A599" s="1">
        <f>IFERROR(__xludf.DUMMYFUNCTION("""COMPUTED_VALUE"""),44512.66666666667)</f>
        <v>44512.66667</v>
      </c>
      <c r="B599" s="2">
        <f>IFERROR(__xludf.DUMMYFUNCTION("""COMPUTED_VALUE"""),344.47)</f>
        <v>344.47</v>
      </c>
      <c r="C599" s="3">
        <v>304.683956444258</v>
      </c>
    </row>
    <row r="600">
      <c r="A600" s="1">
        <f>IFERROR(__xludf.DUMMYFUNCTION("""COMPUTED_VALUE"""),44515.66666666667)</f>
        <v>44515.66667</v>
      </c>
      <c r="B600" s="2">
        <f>IFERROR(__xludf.DUMMYFUNCTION("""COMPUTED_VALUE"""),337.8)</f>
        <v>337.8</v>
      </c>
      <c r="C600" s="3">
        <v>308.289002547916</v>
      </c>
    </row>
    <row r="601">
      <c r="A601" s="1">
        <f>IFERROR(__xludf.DUMMYFUNCTION("""COMPUTED_VALUE"""),44516.66666666667)</f>
        <v>44516.66667</v>
      </c>
      <c r="B601" s="2">
        <f>IFERROR(__xludf.DUMMYFUNCTION("""COMPUTED_VALUE"""),351.58)</f>
        <v>351.58</v>
      </c>
      <c r="C601" s="3">
        <v>308.329762746997</v>
      </c>
    </row>
    <row r="602">
      <c r="A602" s="1">
        <f>IFERROR(__xludf.DUMMYFUNCTION("""COMPUTED_VALUE"""),44517.66666666667)</f>
        <v>44517.66667</v>
      </c>
      <c r="B602" s="2">
        <f>IFERROR(__xludf.DUMMYFUNCTION("""COMPUTED_VALUE"""),363.0)</f>
        <v>363</v>
      </c>
      <c r="C602" s="3">
        <v>309.345102499127</v>
      </c>
    </row>
    <row r="603">
      <c r="A603" s="1">
        <f>IFERROR(__xludf.DUMMYFUNCTION("""COMPUTED_VALUE"""),44518.66666666667)</f>
        <v>44518.66667</v>
      </c>
      <c r="B603" s="2">
        <f>IFERROR(__xludf.DUMMYFUNCTION("""COMPUTED_VALUE"""),365.46)</f>
        <v>365.46</v>
      </c>
      <c r="C603" s="3">
        <v>309.251241787177</v>
      </c>
    </row>
    <row r="604">
      <c r="A604" s="1">
        <f>IFERROR(__xludf.DUMMYFUNCTION("""COMPUTED_VALUE"""),44519.66666666667)</f>
        <v>44519.66667</v>
      </c>
      <c r="B604" s="2">
        <f>IFERROR(__xludf.DUMMYFUNCTION("""COMPUTED_VALUE"""),379.02)</f>
        <v>379.02</v>
      </c>
      <c r="C604" s="3">
        <v>309.742656729111</v>
      </c>
    </row>
    <row r="605">
      <c r="A605" s="1">
        <f>IFERROR(__xludf.DUMMYFUNCTION("""COMPUTED_VALUE"""),44522.66666666667)</f>
        <v>44522.66667</v>
      </c>
      <c r="B605" s="2">
        <f>IFERROR(__xludf.DUMMYFUNCTION("""COMPUTED_VALUE"""),385.62)</f>
        <v>385.62</v>
      </c>
      <c r="C605" s="3">
        <v>314.445803174545</v>
      </c>
    </row>
    <row r="606">
      <c r="A606" s="1">
        <f>IFERROR(__xludf.DUMMYFUNCTION("""COMPUTED_VALUE"""),44523.66666666667)</f>
        <v>44523.66667</v>
      </c>
      <c r="B606" s="2">
        <f>IFERROR(__xludf.DUMMYFUNCTION("""COMPUTED_VALUE"""),369.68)</f>
        <v>369.68</v>
      </c>
      <c r="C606" s="3">
        <v>314.664019972898</v>
      </c>
    </row>
    <row r="607">
      <c r="A607" s="1">
        <f>IFERROR(__xludf.DUMMYFUNCTION("""COMPUTED_VALUE"""),44524.66666666667)</f>
        <v>44524.66667</v>
      </c>
      <c r="B607" s="2">
        <f>IFERROR(__xludf.DUMMYFUNCTION("""COMPUTED_VALUE"""),372.0)</f>
        <v>372</v>
      </c>
      <c r="C607" s="3">
        <v>315.767800301658</v>
      </c>
    </row>
    <row r="608">
      <c r="A608" s="1">
        <f>IFERROR(__xludf.DUMMYFUNCTION("""COMPUTED_VALUE"""),44526.54166666667)</f>
        <v>44526.54167</v>
      </c>
      <c r="B608" s="2">
        <f>IFERROR(__xludf.DUMMYFUNCTION("""COMPUTED_VALUE"""),360.64)</f>
        <v>360.64</v>
      </c>
      <c r="C608" s="3">
        <v>316.041437211397</v>
      </c>
    </row>
    <row r="609">
      <c r="A609" s="1">
        <f>IFERROR(__xludf.DUMMYFUNCTION("""COMPUTED_VALUE"""),44529.66666666667)</f>
        <v>44529.66667</v>
      </c>
      <c r="B609" s="2">
        <f>IFERROR(__xludf.DUMMYFUNCTION("""COMPUTED_VALUE"""),379.0)</f>
        <v>379</v>
      </c>
      <c r="C609" s="3">
        <v>319.759895949931</v>
      </c>
    </row>
    <row r="610">
      <c r="A610" s="1">
        <f>IFERROR(__xludf.DUMMYFUNCTION("""COMPUTED_VALUE"""),44530.66666666667)</f>
        <v>44530.66667</v>
      </c>
      <c r="B610" s="2">
        <f>IFERROR(__xludf.DUMMYFUNCTION("""COMPUTED_VALUE"""),381.59)</f>
        <v>381.59</v>
      </c>
      <c r="C610" s="3">
        <v>319.500108450327</v>
      </c>
    </row>
    <row r="611">
      <c r="A611" s="1">
        <f>IFERROR(__xludf.DUMMYFUNCTION("""COMPUTED_VALUE"""),44531.66666666667)</f>
        <v>44531.66667</v>
      </c>
      <c r="B611" s="2">
        <f>IFERROR(__xludf.DUMMYFUNCTION("""COMPUTED_VALUE"""),365.0)</f>
        <v>365</v>
      </c>
      <c r="C611" s="3">
        <v>320.038185537016</v>
      </c>
    </row>
    <row r="612">
      <c r="A612" s="1">
        <f>IFERROR(__xludf.DUMMYFUNCTION("""COMPUTED_VALUE"""),44532.66666666667)</f>
        <v>44532.66667</v>
      </c>
      <c r="B612" s="2">
        <f>IFERROR(__xludf.DUMMYFUNCTION("""COMPUTED_VALUE"""),361.53)</f>
        <v>361.53</v>
      </c>
      <c r="C612" s="3">
        <v>319.293860354856</v>
      </c>
    </row>
    <row r="613">
      <c r="A613" s="1">
        <f>IFERROR(__xludf.DUMMYFUNCTION("""COMPUTED_VALUE"""),44533.66666666667)</f>
        <v>44533.66667</v>
      </c>
      <c r="B613" s="2">
        <f>IFERROR(__xludf.DUMMYFUNCTION("""COMPUTED_VALUE"""),338.32)</f>
        <v>338.32</v>
      </c>
      <c r="C613" s="3">
        <v>318.970548024614</v>
      </c>
    </row>
    <row r="614">
      <c r="A614" s="1">
        <f>IFERROR(__xludf.DUMMYFUNCTION("""COMPUTED_VALUE"""),44536.66666666667)</f>
        <v>44536.66667</v>
      </c>
      <c r="B614" s="2">
        <f>IFERROR(__xludf.DUMMYFUNCTION("""COMPUTED_VALUE"""),336.34)</f>
        <v>336.34</v>
      </c>
      <c r="C614" s="3">
        <v>320.410075024147</v>
      </c>
    </row>
    <row r="615">
      <c r="A615" s="1">
        <f>IFERROR(__xludf.DUMMYFUNCTION("""COMPUTED_VALUE"""),44537.66666666667)</f>
        <v>44537.66667</v>
      </c>
      <c r="B615" s="2">
        <f>IFERROR(__xludf.DUMMYFUNCTION("""COMPUTED_VALUE"""),350.58)</f>
        <v>350.58</v>
      </c>
      <c r="C615" s="3">
        <v>319.39823512369</v>
      </c>
    </row>
    <row r="616">
      <c r="A616" s="1">
        <f>IFERROR(__xludf.DUMMYFUNCTION("""COMPUTED_VALUE"""),44538.66666666667)</f>
        <v>44538.66667</v>
      </c>
      <c r="B616" s="2">
        <f>IFERROR(__xludf.DUMMYFUNCTION("""COMPUTED_VALUE"""),356.32)</f>
        <v>356.32</v>
      </c>
      <c r="C616" s="3">
        <v>319.222506830775</v>
      </c>
    </row>
    <row r="617">
      <c r="A617" s="1">
        <f>IFERROR(__xludf.DUMMYFUNCTION("""COMPUTED_VALUE"""),44539.66666666667)</f>
        <v>44539.66667</v>
      </c>
      <c r="B617" s="2">
        <f>IFERROR(__xludf.DUMMYFUNCTION("""COMPUTED_VALUE"""),334.6)</f>
        <v>334.6</v>
      </c>
      <c r="C617" s="3">
        <v>317.822703087295</v>
      </c>
    </row>
    <row r="618">
      <c r="A618" s="1">
        <f>IFERROR(__xludf.DUMMYFUNCTION("""COMPUTED_VALUE"""),44540.66666666667)</f>
        <v>44540.66667</v>
      </c>
      <c r="B618" s="2">
        <f>IFERROR(__xludf.DUMMYFUNCTION("""COMPUTED_VALUE"""),339.01)</f>
        <v>339.01</v>
      </c>
      <c r="C618" s="3">
        <v>316.921090330704</v>
      </c>
    </row>
    <row r="619">
      <c r="A619" s="1">
        <f>IFERROR(__xludf.DUMMYFUNCTION("""COMPUTED_VALUE"""),44543.66666666667)</f>
        <v>44543.66667</v>
      </c>
      <c r="B619" s="2">
        <f>IFERROR(__xludf.DUMMYFUNCTION("""COMPUTED_VALUE"""),322.14)</f>
        <v>322.14</v>
      </c>
      <c r="C619" s="3">
        <v>317.247323621782</v>
      </c>
    </row>
    <row r="620">
      <c r="A620" s="1">
        <f>IFERROR(__xludf.DUMMYFUNCTION("""COMPUTED_VALUE"""),44544.66666666667)</f>
        <v>44544.66667</v>
      </c>
      <c r="B620" s="2">
        <f>IFERROR(__xludf.DUMMYFUNCTION("""COMPUTED_VALUE"""),319.5)</f>
        <v>319.5</v>
      </c>
      <c r="C620" s="3">
        <v>316.111092167335</v>
      </c>
    </row>
    <row r="621">
      <c r="A621" s="1">
        <f>IFERROR(__xludf.DUMMYFUNCTION("""COMPUTED_VALUE"""),44545.66666666667)</f>
        <v>44545.66667</v>
      </c>
      <c r="B621" s="2">
        <f>IFERROR(__xludf.DUMMYFUNCTION("""COMPUTED_VALUE"""),325.33)</f>
        <v>325.33</v>
      </c>
      <c r="C621" s="3">
        <v>315.946065594251</v>
      </c>
    </row>
    <row r="622">
      <c r="A622" s="1">
        <f>IFERROR(__xludf.DUMMYFUNCTION("""COMPUTED_VALUE"""),44546.66666666667)</f>
        <v>44546.66667</v>
      </c>
      <c r="B622" s="2">
        <f>IFERROR(__xludf.DUMMYFUNCTION("""COMPUTED_VALUE"""),308.97)</f>
        <v>308.97</v>
      </c>
      <c r="C622" s="3">
        <v>314.69373304553</v>
      </c>
    </row>
    <row r="623">
      <c r="A623" s="1">
        <f>IFERROR(__xludf.DUMMYFUNCTION("""COMPUTED_VALUE"""),44547.66666666667)</f>
        <v>44547.66667</v>
      </c>
      <c r="B623" s="2">
        <f>IFERROR(__xludf.DUMMYFUNCTION("""COMPUTED_VALUE"""),310.86)</f>
        <v>310.86</v>
      </c>
      <c r="C623" s="3">
        <v>314.074268371403</v>
      </c>
    </row>
    <row r="624">
      <c r="A624" s="1">
        <f>IFERROR(__xludf.DUMMYFUNCTION("""COMPUTED_VALUE"""),44550.66666666667)</f>
        <v>44550.66667</v>
      </c>
      <c r="B624" s="2">
        <f>IFERROR(__xludf.DUMMYFUNCTION("""COMPUTED_VALUE"""),299.98)</f>
        <v>299.98</v>
      </c>
      <c r="C624" s="3">
        <v>315.978396854029</v>
      </c>
    </row>
    <row r="625">
      <c r="A625" s="1">
        <f>IFERROR(__xludf.DUMMYFUNCTION("""COMPUTED_VALUE"""),44551.66666666667)</f>
        <v>44551.66667</v>
      </c>
      <c r="B625" s="2">
        <f>IFERROR(__xludf.DUMMYFUNCTION("""COMPUTED_VALUE"""),312.84)</f>
        <v>312.84</v>
      </c>
      <c r="C625" s="3">
        <v>315.569121113608</v>
      </c>
    </row>
    <row r="626">
      <c r="A626" s="1">
        <f>IFERROR(__xludf.DUMMYFUNCTION("""COMPUTED_VALUE"""),44552.66666666667)</f>
        <v>44552.66667</v>
      </c>
      <c r="B626" s="2">
        <f>IFERROR(__xludf.DUMMYFUNCTION("""COMPUTED_VALUE"""),336.29)</f>
        <v>336.29</v>
      </c>
      <c r="C626" s="3">
        <v>316.202592106226</v>
      </c>
    </row>
    <row r="627">
      <c r="A627" s="1">
        <f>IFERROR(__xludf.DUMMYFUNCTION("""COMPUTED_VALUE"""),44553.66666666667)</f>
        <v>44553.66667</v>
      </c>
      <c r="B627" s="2">
        <f>IFERROR(__xludf.DUMMYFUNCTION("""COMPUTED_VALUE"""),355.67)</f>
        <v>355.67</v>
      </c>
      <c r="C627" s="3">
        <v>315.799317585592</v>
      </c>
    </row>
    <row r="628">
      <c r="A628" s="1">
        <f>IFERROR(__xludf.DUMMYFUNCTION("""COMPUTED_VALUE"""),44557.66666666667)</f>
        <v>44557.66667</v>
      </c>
      <c r="B628" s="2">
        <f>IFERROR(__xludf.DUMMYFUNCTION("""COMPUTED_VALUE"""),364.65)</f>
        <v>364.65</v>
      </c>
      <c r="C628" s="3">
        <v>320.521350458515</v>
      </c>
    </row>
    <row r="629">
      <c r="A629" s="1">
        <f>IFERROR(__xludf.DUMMYFUNCTION("""COMPUTED_VALUE"""),44558.66666666667)</f>
        <v>44558.66667</v>
      </c>
      <c r="B629" s="2">
        <f>IFERROR(__xludf.DUMMYFUNCTION("""COMPUTED_VALUE"""),362.82)</f>
        <v>362.82</v>
      </c>
      <c r="C629" s="3">
        <v>320.863345802684</v>
      </c>
    </row>
    <row r="630">
      <c r="A630" s="1">
        <f>IFERROR(__xludf.DUMMYFUNCTION("""COMPUTED_VALUE"""),44559.66666666667)</f>
        <v>44559.66667</v>
      </c>
      <c r="B630" s="2">
        <f>IFERROR(__xludf.DUMMYFUNCTION("""COMPUTED_VALUE"""),362.06)</f>
        <v>362.06</v>
      </c>
      <c r="C630" s="3">
        <v>322.160314816452</v>
      </c>
    </row>
    <row r="631">
      <c r="A631" s="1">
        <f>IFERROR(__xludf.DUMMYFUNCTION("""COMPUTED_VALUE"""),44560.66666666667)</f>
        <v>44560.66667</v>
      </c>
      <c r="B631" s="2">
        <f>IFERROR(__xludf.DUMMYFUNCTION("""COMPUTED_VALUE"""),356.78)</f>
        <v>356.78</v>
      </c>
      <c r="C631" s="3">
        <v>322.313678730415</v>
      </c>
    </row>
    <row r="632">
      <c r="A632" s="1">
        <f>IFERROR(__xludf.DUMMYFUNCTION("""COMPUTED_VALUE"""),44561.66666666667)</f>
        <v>44561.66667</v>
      </c>
      <c r="B632" s="2">
        <f>IFERROR(__xludf.DUMMYFUNCTION("""COMPUTED_VALUE"""),352.26)</f>
        <v>352.26</v>
      </c>
      <c r="C632" s="3">
        <v>323.004632915205</v>
      </c>
    </row>
    <row r="633">
      <c r="A633" s="1">
        <f>IFERROR(__xludf.DUMMYFUNCTION("""COMPUTED_VALUE"""),44564.66666666667)</f>
        <v>44564.66667</v>
      </c>
      <c r="B633" s="2">
        <f>IFERROR(__xludf.DUMMYFUNCTION("""COMPUTED_VALUE"""),399.93)</f>
        <v>399.93</v>
      </c>
      <c r="C633" s="3">
        <v>327.917490608165</v>
      </c>
    </row>
    <row r="634">
      <c r="A634" s="1">
        <f>IFERROR(__xludf.DUMMYFUNCTION("""COMPUTED_VALUE"""),44565.66666666667)</f>
        <v>44565.66667</v>
      </c>
      <c r="B634" s="2">
        <f>IFERROR(__xludf.DUMMYFUNCTION("""COMPUTED_VALUE"""),383.2)</f>
        <v>383.2</v>
      </c>
      <c r="C634" s="3">
        <v>328.106540337611</v>
      </c>
    </row>
    <row r="635">
      <c r="A635" s="1">
        <f>IFERROR(__xludf.DUMMYFUNCTION("""COMPUTED_VALUE"""),44566.66666666667)</f>
        <v>44566.66667</v>
      </c>
      <c r="B635" s="2">
        <f>IFERROR(__xludf.DUMMYFUNCTION("""COMPUTED_VALUE"""),362.71)</f>
        <v>362.71</v>
      </c>
      <c r="C635" s="3">
        <v>329.100417606429</v>
      </c>
    </row>
    <row r="636">
      <c r="A636" s="1">
        <f>IFERROR(__xludf.DUMMYFUNCTION("""COMPUTED_VALUE"""),44567.66666666667)</f>
        <v>44567.66667</v>
      </c>
      <c r="B636" s="2">
        <f>IFERROR(__xludf.DUMMYFUNCTION("""COMPUTED_VALUE"""),354.9)</f>
        <v>354.9</v>
      </c>
      <c r="C636" s="3">
        <v>328.807404649751</v>
      </c>
    </row>
    <row r="637">
      <c r="A637" s="1">
        <f>IFERROR(__xludf.DUMMYFUNCTION("""COMPUTED_VALUE"""),44568.66666666667)</f>
        <v>44568.66667</v>
      </c>
      <c r="B637" s="2">
        <f>IFERROR(__xludf.DUMMYFUNCTION("""COMPUTED_VALUE"""),342.32)</f>
        <v>342.32</v>
      </c>
      <c r="C637" s="3">
        <v>328.919548654431</v>
      </c>
    </row>
    <row r="638">
      <c r="A638" s="1">
        <f>IFERROR(__xludf.DUMMYFUNCTION("""COMPUTED_VALUE"""),44571.66666666667)</f>
        <v>44571.66667</v>
      </c>
      <c r="B638" s="2">
        <f>IFERROR(__xludf.DUMMYFUNCTION("""COMPUTED_VALUE"""),352.71)</f>
        <v>352.71</v>
      </c>
      <c r="C638" s="3">
        <v>331.463399022601</v>
      </c>
    </row>
    <row r="639">
      <c r="A639" s="1">
        <f>IFERROR(__xludf.DUMMYFUNCTION("""COMPUTED_VALUE"""),44572.66666666667)</f>
        <v>44572.66667</v>
      </c>
      <c r="B639" s="2">
        <f>IFERROR(__xludf.DUMMYFUNCTION("""COMPUTED_VALUE"""),354.8)</f>
        <v>354.8</v>
      </c>
      <c r="C639" s="3">
        <v>330.720708596027</v>
      </c>
    </row>
    <row r="640">
      <c r="A640" s="1">
        <f>IFERROR(__xludf.DUMMYFUNCTION("""COMPUTED_VALUE"""),44573.66666666667)</f>
        <v>44573.66667</v>
      </c>
      <c r="B640" s="2">
        <f>IFERROR(__xludf.DUMMYFUNCTION("""COMPUTED_VALUE"""),368.74)</f>
        <v>368.74</v>
      </c>
      <c r="C640" s="3">
        <v>330.751668885135</v>
      </c>
    </row>
    <row r="641">
      <c r="A641" s="1">
        <f>IFERROR(__xludf.DUMMYFUNCTION("""COMPUTED_VALUE"""),44574.66666666667)</f>
        <v>44574.66667</v>
      </c>
      <c r="B641" s="2">
        <f>IFERROR(__xludf.DUMMYFUNCTION("""COMPUTED_VALUE"""),343.85)</f>
        <v>343.85</v>
      </c>
      <c r="C641" s="3">
        <v>329.490415229357</v>
      </c>
    </row>
    <row r="642">
      <c r="A642" s="1">
        <f>IFERROR(__xludf.DUMMYFUNCTION("""COMPUTED_VALUE"""),44575.66666666667)</f>
        <v>44575.66667</v>
      </c>
      <c r="B642" s="2">
        <f>IFERROR(__xludf.DUMMYFUNCTION("""COMPUTED_VALUE"""),349.87)</f>
        <v>349.87</v>
      </c>
      <c r="C642" s="3">
        <v>328.655163248073</v>
      </c>
    </row>
    <row r="643">
      <c r="A643" s="1">
        <f>IFERROR(__xludf.DUMMYFUNCTION("""COMPUTED_VALUE"""),44579.66666666667)</f>
        <v>44579.66667</v>
      </c>
      <c r="B643" s="2">
        <f>IFERROR(__xludf.DUMMYFUNCTION("""COMPUTED_VALUE"""),343.5)</f>
        <v>343.5</v>
      </c>
      <c r="C643" s="3">
        <v>327.369356672759</v>
      </c>
    </row>
    <row r="644">
      <c r="A644" s="1">
        <f>IFERROR(__xludf.DUMMYFUNCTION("""COMPUTED_VALUE"""),44580.66666666667)</f>
        <v>44580.66667</v>
      </c>
      <c r="B644" s="2">
        <f>IFERROR(__xludf.DUMMYFUNCTION("""COMPUTED_VALUE"""),331.88)</f>
        <v>331.88</v>
      </c>
      <c r="C644" s="3">
        <v>326.910887218289</v>
      </c>
    </row>
    <row r="645">
      <c r="A645" s="1">
        <f>IFERROR(__xludf.DUMMYFUNCTION("""COMPUTED_VALUE"""),44581.66666666667)</f>
        <v>44581.66667</v>
      </c>
      <c r="B645" s="2">
        <f>IFERROR(__xludf.DUMMYFUNCTION("""COMPUTED_VALUE"""),332.09)</f>
        <v>332.09</v>
      </c>
      <c r="C645" s="3">
        <v>325.305621213194</v>
      </c>
    </row>
    <row r="646">
      <c r="A646" s="1">
        <f>IFERROR(__xludf.DUMMYFUNCTION("""COMPUTED_VALUE"""),44582.66666666667)</f>
        <v>44582.66667</v>
      </c>
      <c r="B646" s="2">
        <f>IFERROR(__xludf.DUMMYFUNCTION("""COMPUTED_VALUE"""),314.63)</f>
        <v>314.63</v>
      </c>
      <c r="C646" s="3">
        <v>323.976087349966</v>
      </c>
    </row>
    <row r="647">
      <c r="A647" s="1">
        <f>IFERROR(__xludf.DUMMYFUNCTION("""COMPUTED_VALUE"""),44585.66666666667)</f>
        <v>44585.66667</v>
      </c>
      <c r="B647" s="2">
        <f>IFERROR(__xludf.DUMMYFUNCTION("""COMPUTED_VALUE"""),310.0)</f>
        <v>310</v>
      </c>
      <c r="C647" s="3">
        <v>323.53489191356</v>
      </c>
    </row>
    <row r="648">
      <c r="A648" s="1">
        <f>IFERROR(__xludf.DUMMYFUNCTION("""COMPUTED_VALUE"""),44586.66666666667)</f>
        <v>44586.66667</v>
      </c>
      <c r="B648" s="2">
        <f>IFERROR(__xludf.DUMMYFUNCTION("""COMPUTED_VALUE"""),306.13)</f>
        <v>306.13</v>
      </c>
      <c r="C648" s="3">
        <v>322.307639335026</v>
      </c>
    </row>
    <row r="649">
      <c r="A649" s="1">
        <f>IFERROR(__xludf.DUMMYFUNCTION("""COMPUTED_VALUE"""),44587.66666666667)</f>
        <v>44587.66667</v>
      </c>
      <c r="B649" s="2">
        <f>IFERROR(__xludf.DUMMYFUNCTION("""COMPUTED_VALUE"""),312.47)</f>
        <v>312.47</v>
      </c>
      <c r="C649" s="3">
        <v>322.123696864126</v>
      </c>
    </row>
    <row r="650">
      <c r="A650" s="1">
        <f>IFERROR(__xludf.DUMMYFUNCTION("""COMPUTED_VALUE"""),44588.66666666667)</f>
        <v>44588.66667</v>
      </c>
      <c r="B650" s="2">
        <f>IFERROR(__xludf.DUMMYFUNCTION("""COMPUTED_VALUE"""),276.37)</f>
        <v>276.37</v>
      </c>
      <c r="C650" s="3">
        <v>320.914673207332</v>
      </c>
    </row>
    <row r="651">
      <c r="A651" s="1">
        <f>IFERROR(__xludf.DUMMYFUNCTION("""COMPUTED_VALUE"""),44589.66666666667)</f>
        <v>44589.66667</v>
      </c>
      <c r="B651" s="2">
        <f>IFERROR(__xludf.DUMMYFUNCTION("""COMPUTED_VALUE"""),282.12)</f>
        <v>282.12</v>
      </c>
      <c r="C651" s="3">
        <v>320.388702553681</v>
      </c>
    </row>
    <row r="652">
      <c r="A652" s="1">
        <f>IFERROR(__xludf.DUMMYFUNCTION("""COMPUTED_VALUE"""),44592.66666666667)</f>
        <v>44592.66667</v>
      </c>
      <c r="B652" s="2">
        <f>IFERROR(__xludf.DUMMYFUNCTION("""COMPUTED_VALUE"""),312.24)</f>
        <v>312.24</v>
      </c>
      <c r="C652" s="3">
        <v>322.728445752383</v>
      </c>
    </row>
    <row r="653">
      <c r="A653" s="1">
        <f>IFERROR(__xludf.DUMMYFUNCTION("""COMPUTED_VALUE"""),44593.66666666667)</f>
        <v>44593.66667</v>
      </c>
      <c r="B653" s="2">
        <f>IFERROR(__xludf.DUMMYFUNCTION("""COMPUTED_VALUE"""),310.42)</f>
        <v>310.42</v>
      </c>
      <c r="C653" s="3">
        <v>322.46160177302</v>
      </c>
    </row>
    <row r="654">
      <c r="A654" s="1">
        <f>IFERROR(__xludf.DUMMYFUNCTION("""COMPUTED_VALUE"""),44594.66666666667)</f>
        <v>44594.66667</v>
      </c>
      <c r="B654" s="2">
        <f>IFERROR(__xludf.DUMMYFUNCTION("""COMPUTED_VALUE"""),301.89)</f>
        <v>301.89</v>
      </c>
      <c r="C654" s="3">
        <v>323.207465441928</v>
      </c>
    </row>
    <row r="655">
      <c r="A655" s="1">
        <f>IFERROR(__xludf.DUMMYFUNCTION("""COMPUTED_VALUE"""),44595.66666666667)</f>
        <v>44595.66667</v>
      </c>
      <c r="B655" s="2">
        <f>IFERROR(__xludf.DUMMYFUNCTION("""COMPUTED_VALUE"""),297.05)</f>
        <v>297.05</v>
      </c>
      <c r="C655" s="3">
        <v>322.869454604653</v>
      </c>
    </row>
    <row r="656">
      <c r="A656" s="1">
        <f>IFERROR(__xludf.DUMMYFUNCTION("""COMPUTED_VALUE"""),44596.66666666667)</f>
        <v>44596.66667</v>
      </c>
      <c r="B656" s="2">
        <f>IFERROR(__xludf.DUMMYFUNCTION("""COMPUTED_VALUE"""),307.77)</f>
        <v>307.77</v>
      </c>
      <c r="C656" s="3">
        <v>323.128717008323</v>
      </c>
    </row>
    <row r="657">
      <c r="A657" s="1">
        <f>IFERROR(__xludf.DUMMYFUNCTION("""COMPUTED_VALUE"""),44599.66666666667)</f>
        <v>44599.66667</v>
      </c>
      <c r="B657" s="2">
        <f>IFERROR(__xludf.DUMMYFUNCTION("""COMPUTED_VALUE"""),302.45)</f>
        <v>302.45</v>
      </c>
      <c r="C657" s="3">
        <v>327.072798503031</v>
      </c>
    </row>
    <row r="658">
      <c r="A658" s="1">
        <f>IFERROR(__xludf.DUMMYFUNCTION("""COMPUTED_VALUE"""),44600.66666666667)</f>
        <v>44600.66667</v>
      </c>
      <c r="B658" s="2">
        <f>IFERROR(__xludf.DUMMYFUNCTION("""COMPUTED_VALUE"""),307.33)</f>
        <v>307.33</v>
      </c>
      <c r="C658" s="3">
        <v>327.026943747824</v>
      </c>
    </row>
    <row r="659">
      <c r="A659" s="1">
        <f>IFERROR(__xludf.DUMMYFUNCTION("""COMPUTED_VALUE"""),44601.66666666667)</f>
        <v>44601.66667</v>
      </c>
      <c r="B659" s="2">
        <f>IFERROR(__xludf.DUMMYFUNCTION("""COMPUTED_VALUE"""),310.67)</f>
        <v>310.67</v>
      </c>
      <c r="C659" s="3">
        <v>327.81488549068</v>
      </c>
    </row>
    <row r="660">
      <c r="A660" s="1">
        <f>IFERROR(__xludf.DUMMYFUNCTION("""COMPUTED_VALUE"""),44602.66666666667)</f>
        <v>44602.66667</v>
      </c>
      <c r="B660" s="2">
        <f>IFERROR(__xludf.DUMMYFUNCTION("""COMPUTED_VALUE"""),301.52)</f>
        <v>301.52</v>
      </c>
      <c r="C660" s="3">
        <v>327.333469760573</v>
      </c>
    </row>
    <row r="661">
      <c r="A661" s="1">
        <f>IFERROR(__xludf.DUMMYFUNCTION("""COMPUTED_VALUE"""),44603.66666666667)</f>
        <v>44603.66667</v>
      </c>
      <c r="B661" s="2">
        <f>IFERROR(__xludf.DUMMYFUNCTION("""COMPUTED_VALUE"""),286.67)</f>
        <v>286.67</v>
      </c>
      <c r="C661" s="3">
        <v>327.262049769115</v>
      </c>
    </row>
    <row r="662">
      <c r="A662" s="1">
        <f>IFERROR(__xludf.DUMMYFUNCTION("""COMPUTED_VALUE"""),44606.66666666667)</f>
        <v>44606.66667</v>
      </c>
      <c r="B662" s="2">
        <f>IFERROR(__xludf.DUMMYFUNCTION("""COMPUTED_VALUE"""),291.92)</f>
        <v>291.92</v>
      </c>
      <c r="C662" s="3">
        <v>329.145066858162</v>
      </c>
    </row>
    <row r="663">
      <c r="A663" s="1">
        <f>IFERROR(__xludf.DUMMYFUNCTION("""COMPUTED_VALUE"""),44607.66666666667)</f>
        <v>44607.66667</v>
      </c>
      <c r="B663" s="2">
        <f>IFERROR(__xludf.DUMMYFUNCTION("""COMPUTED_VALUE"""),307.48)</f>
        <v>307.48</v>
      </c>
      <c r="C663" s="3">
        <v>328.097392690863</v>
      </c>
    </row>
    <row r="664">
      <c r="A664" s="1">
        <f>IFERROR(__xludf.DUMMYFUNCTION("""COMPUTED_VALUE"""),44608.66666666667)</f>
        <v>44608.66667</v>
      </c>
      <c r="B664" s="2">
        <f>IFERROR(__xludf.DUMMYFUNCTION("""COMPUTED_VALUE"""),307.8)</f>
        <v>307.8</v>
      </c>
      <c r="C664" s="3">
        <v>327.757541675949</v>
      </c>
    </row>
    <row r="665">
      <c r="A665" s="1">
        <f>IFERROR(__xludf.DUMMYFUNCTION("""COMPUTED_VALUE"""),44609.66666666667)</f>
        <v>44609.66667</v>
      </c>
      <c r="B665" s="2">
        <f>IFERROR(__xludf.DUMMYFUNCTION("""COMPUTED_VALUE"""),292.12)</f>
        <v>292.12</v>
      </c>
      <c r="C665" s="3">
        <v>326.046688149139</v>
      </c>
    </row>
    <row r="666">
      <c r="A666" s="1">
        <f>IFERROR(__xludf.DUMMYFUNCTION("""COMPUTED_VALUE"""),44610.66666666667)</f>
        <v>44610.66667</v>
      </c>
      <c r="B666" s="2">
        <f>IFERROR(__xludf.DUMMYFUNCTION("""COMPUTED_VALUE"""),285.66)</f>
        <v>285.66</v>
      </c>
      <c r="C666" s="3">
        <v>324.67136567923</v>
      </c>
    </row>
    <row r="667">
      <c r="A667" s="1">
        <f>IFERROR(__xludf.DUMMYFUNCTION("""COMPUTED_VALUE"""),44614.66666666667)</f>
        <v>44614.66667</v>
      </c>
      <c r="B667" s="2">
        <f>IFERROR(__xludf.DUMMYFUNCTION("""COMPUTED_VALUE"""),273.84)</f>
        <v>273.84</v>
      </c>
      <c r="C667" s="3">
        <v>320.150659942369</v>
      </c>
    </row>
    <row r="668">
      <c r="A668" s="1">
        <f>IFERROR(__xludf.DUMMYFUNCTION("""COMPUTED_VALUE"""),44615.66666666667)</f>
        <v>44615.66667</v>
      </c>
      <c r="B668" s="2">
        <f>IFERROR(__xludf.DUMMYFUNCTION("""COMPUTED_VALUE"""),254.68)</f>
        <v>254.68</v>
      </c>
      <c r="C668" s="3">
        <v>318.592242626597</v>
      </c>
    </row>
    <row r="669">
      <c r="A669" s="1">
        <f>IFERROR(__xludf.DUMMYFUNCTION("""COMPUTED_VALUE"""),44616.66666666667)</f>
        <v>44616.66667</v>
      </c>
      <c r="B669" s="2">
        <f>IFERROR(__xludf.DUMMYFUNCTION("""COMPUTED_VALUE"""),266.92)</f>
        <v>266.92</v>
      </c>
      <c r="C669" s="3">
        <v>315.770671371711</v>
      </c>
    </row>
    <row r="670">
      <c r="A670" s="1">
        <f>IFERROR(__xludf.DUMMYFUNCTION("""COMPUTED_VALUE"""),44617.66666666667)</f>
        <v>44617.66667</v>
      </c>
      <c r="B670" s="2">
        <f>IFERROR(__xludf.DUMMYFUNCTION("""COMPUTED_VALUE"""),269.96)</f>
        <v>269.96</v>
      </c>
      <c r="C670" s="3">
        <v>313.418937465627</v>
      </c>
    </row>
    <row r="671">
      <c r="A671" s="1">
        <f>IFERROR(__xludf.DUMMYFUNCTION("""COMPUTED_VALUE"""),44620.66666666667)</f>
        <v>44620.66667</v>
      </c>
      <c r="B671" s="2">
        <f>IFERROR(__xludf.DUMMYFUNCTION("""COMPUTED_VALUE"""),290.14)</f>
        <v>290.14</v>
      </c>
      <c r="C671" s="3">
        <v>309.336026539529</v>
      </c>
    </row>
    <row r="672">
      <c r="A672" s="1">
        <f>IFERROR(__xludf.DUMMYFUNCTION("""COMPUTED_VALUE"""),44621.66666666667)</f>
        <v>44621.66667</v>
      </c>
      <c r="B672" s="2">
        <f>IFERROR(__xludf.DUMMYFUNCTION("""COMPUTED_VALUE"""),288.12)</f>
        <v>288.12</v>
      </c>
      <c r="C672" s="3">
        <v>306.747721124422</v>
      </c>
    </row>
    <row r="673">
      <c r="A673" s="1">
        <f>IFERROR(__xludf.DUMMYFUNCTION("""COMPUTED_VALUE"""),44622.66666666667)</f>
        <v>44622.66667</v>
      </c>
      <c r="B673" s="2">
        <f>IFERROR(__xludf.DUMMYFUNCTION("""COMPUTED_VALUE"""),293.3)</f>
        <v>293.3</v>
      </c>
      <c r="C673" s="3">
        <v>305.157558749711</v>
      </c>
    </row>
    <row r="674">
      <c r="A674" s="1">
        <f>IFERROR(__xludf.DUMMYFUNCTION("""COMPUTED_VALUE"""),44623.66666666667)</f>
        <v>44623.66667</v>
      </c>
      <c r="B674" s="2">
        <f>IFERROR(__xludf.DUMMYFUNCTION("""COMPUTED_VALUE"""),279.76)</f>
        <v>279.76</v>
      </c>
      <c r="C674" s="3">
        <v>302.517309579128</v>
      </c>
    </row>
    <row r="675">
      <c r="A675" s="1">
        <f>IFERROR(__xludf.DUMMYFUNCTION("""COMPUTED_VALUE"""),44624.66666666667)</f>
        <v>44624.66667</v>
      </c>
      <c r="B675" s="2">
        <f>IFERROR(__xludf.DUMMYFUNCTION("""COMPUTED_VALUE"""),279.43)</f>
        <v>279.43</v>
      </c>
      <c r="C675" s="3">
        <v>300.556876173703</v>
      </c>
    </row>
    <row r="676">
      <c r="A676" s="1">
        <f>IFERROR(__xludf.DUMMYFUNCTION("""COMPUTED_VALUE"""),44627.66666666667)</f>
        <v>44627.66667</v>
      </c>
      <c r="B676" s="2">
        <f>IFERROR(__xludf.DUMMYFUNCTION("""COMPUTED_VALUE"""),268.19)</f>
        <v>268.19</v>
      </c>
      <c r="C676" s="3">
        <v>298.807059454143</v>
      </c>
    </row>
    <row r="677">
      <c r="A677" s="1">
        <f>IFERROR(__xludf.DUMMYFUNCTION("""COMPUTED_VALUE"""),44628.66666666667)</f>
        <v>44628.66667</v>
      </c>
      <c r="B677" s="2">
        <f>IFERROR(__xludf.DUMMYFUNCTION("""COMPUTED_VALUE"""),274.8)</f>
        <v>274.8</v>
      </c>
      <c r="C677" s="3">
        <v>297.328132091283</v>
      </c>
    </row>
    <row r="678">
      <c r="A678" s="1">
        <f>IFERROR(__xludf.DUMMYFUNCTION("""COMPUTED_VALUE"""),44629.66666666667)</f>
        <v>44629.66667</v>
      </c>
      <c r="B678" s="2">
        <f>IFERROR(__xludf.DUMMYFUNCTION("""COMPUTED_VALUE"""),286.32)</f>
        <v>286.32</v>
      </c>
      <c r="C678" s="3">
        <v>296.976782581752</v>
      </c>
    </row>
    <row r="679">
      <c r="A679" s="1">
        <f>IFERROR(__xludf.DUMMYFUNCTION("""COMPUTED_VALUE"""),44630.66666666667)</f>
        <v>44630.66667</v>
      </c>
      <c r="B679" s="2">
        <f>IFERROR(__xludf.DUMMYFUNCTION("""COMPUTED_VALUE"""),279.43)</f>
        <v>279.43</v>
      </c>
      <c r="C679" s="3">
        <v>295.678672808519</v>
      </c>
    </row>
    <row r="680">
      <c r="A680" s="1">
        <f>IFERROR(__xludf.DUMMYFUNCTION("""COMPUTED_VALUE"""),44631.66666666667)</f>
        <v>44631.66667</v>
      </c>
      <c r="B680" s="2">
        <f>IFERROR(__xludf.DUMMYFUNCTION("""COMPUTED_VALUE"""),265.12)</f>
        <v>265.12</v>
      </c>
      <c r="C680" s="3">
        <v>295.135653997001</v>
      </c>
    </row>
    <row r="681">
      <c r="A681" s="1">
        <f>IFERROR(__xludf.DUMMYFUNCTION("""COMPUTED_VALUE"""),44634.66666666667)</f>
        <v>44634.66667</v>
      </c>
      <c r="B681" s="2">
        <f>IFERROR(__xludf.DUMMYFUNCTION("""COMPUTED_VALUE"""),255.46)</f>
        <v>255.46</v>
      </c>
      <c r="C681" s="3">
        <v>297.794957398152</v>
      </c>
    </row>
    <row r="682">
      <c r="A682" s="1">
        <f>IFERROR(__xludf.DUMMYFUNCTION("""COMPUTED_VALUE"""),44635.66666666667)</f>
        <v>44635.66667</v>
      </c>
      <c r="B682" s="2">
        <f>IFERROR(__xludf.DUMMYFUNCTION("""COMPUTED_VALUE"""),267.3)</f>
        <v>267.3</v>
      </c>
      <c r="C682" s="3">
        <v>297.740068187243</v>
      </c>
    </row>
    <row r="683">
      <c r="A683" s="1">
        <f>IFERROR(__xludf.DUMMYFUNCTION("""COMPUTED_VALUE"""),44636.66666666667)</f>
        <v>44636.66667</v>
      </c>
      <c r="B683" s="2">
        <f>IFERROR(__xludf.DUMMYFUNCTION("""COMPUTED_VALUE"""),280.08)</f>
        <v>280.08</v>
      </c>
      <c r="C683" s="3">
        <v>298.743547341448</v>
      </c>
    </row>
    <row r="684">
      <c r="A684" s="1">
        <f>IFERROR(__xludf.DUMMYFUNCTION("""COMPUTED_VALUE"""),44637.66666666667)</f>
        <v>44637.66667</v>
      </c>
      <c r="B684" s="2">
        <f>IFERROR(__xludf.DUMMYFUNCTION("""COMPUTED_VALUE"""),290.53)</f>
        <v>290.53</v>
      </c>
      <c r="C684" s="3">
        <v>298.706161180562</v>
      </c>
    </row>
    <row r="685">
      <c r="A685" s="1">
        <f>IFERROR(__xludf.DUMMYFUNCTION("""COMPUTED_VALUE"""),44638.66666666667)</f>
        <v>44638.66667</v>
      </c>
      <c r="B685" s="2">
        <f>IFERROR(__xludf.DUMMYFUNCTION("""COMPUTED_VALUE"""),301.8)</f>
        <v>301.8</v>
      </c>
      <c r="C685" s="3">
        <v>299.307617893622</v>
      </c>
    </row>
    <row r="686">
      <c r="A686" s="1">
        <f>IFERROR(__xludf.DUMMYFUNCTION("""COMPUTED_VALUE"""),44641.66666666667)</f>
        <v>44641.66667</v>
      </c>
      <c r="B686" s="2">
        <f>IFERROR(__xludf.DUMMYFUNCTION("""COMPUTED_VALUE"""),307.05)</f>
        <v>307.05</v>
      </c>
      <c r="C686" s="3">
        <v>303.315689084456</v>
      </c>
    </row>
    <row r="687">
      <c r="A687" s="1">
        <f>IFERROR(__xludf.DUMMYFUNCTION("""COMPUTED_VALUE"""),44642.66666666667)</f>
        <v>44642.66667</v>
      </c>
      <c r="B687" s="2">
        <f>IFERROR(__xludf.DUMMYFUNCTION("""COMPUTED_VALUE"""),331.33)</f>
        <v>331.33</v>
      </c>
      <c r="C687" s="3">
        <v>303.382839727335</v>
      </c>
    </row>
    <row r="688">
      <c r="A688" s="1">
        <f>IFERROR(__xludf.DUMMYFUNCTION("""COMPUTED_VALUE"""),44643.66666666667)</f>
        <v>44643.66667</v>
      </c>
      <c r="B688" s="2">
        <f>IFERROR(__xludf.DUMMYFUNCTION("""COMPUTED_VALUE"""),333.04)</f>
        <v>333.04</v>
      </c>
      <c r="C688" s="3">
        <v>304.335608699807</v>
      </c>
    </row>
    <row r="689">
      <c r="A689" s="1">
        <f>IFERROR(__xludf.DUMMYFUNCTION("""COMPUTED_VALUE"""),44644.66666666667)</f>
        <v>44644.66667</v>
      </c>
      <c r="B689" s="2">
        <f>IFERROR(__xludf.DUMMYFUNCTION("""COMPUTED_VALUE"""),337.97)</f>
        <v>337.97</v>
      </c>
      <c r="C689" s="3">
        <v>304.075451280292</v>
      </c>
    </row>
    <row r="690">
      <c r="A690" s="1">
        <f>IFERROR(__xludf.DUMMYFUNCTION("""COMPUTED_VALUE"""),44645.66666666667)</f>
        <v>44645.66667</v>
      </c>
      <c r="B690" s="2">
        <f>IFERROR(__xludf.DUMMYFUNCTION("""COMPUTED_VALUE"""),336.88)</f>
        <v>336.88</v>
      </c>
      <c r="C690" s="3">
        <v>304.286644464047</v>
      </c>
    </row>
    <row r="691">
      <c r="A691" s="1">
        <f>IFERROR(__xludf.DUMMYFUNCTION("""COMPUTED_VALUE"""),44648.66666666667)</f>
        <v>44648.66667</v>
      </c>
      <c r="B691" s="2">
        <f>IFERROR(__xludf.DUMMYFUNCTION("""COMPUTED_VALUE"""),363.95)</f>
        <v>363.95</v>
      </c>
      <c r="C691" s="3">
        <v>307.433076584356</v>
      </c>
    </row>
    <row r="692">
      <c r="A692" s="1">
        <f>IFERROR(__xludf.DUMMYFUNCTION("""COMPUTED_VALUE"""),44649.66666666667)</f>
        <v>44649.66667</v>
      </c>
      <c r="B692" s="2">
        <f>IFERROR(__xludf.DUMMYFUNCTION("""COMPUTED_VALUE"""),366.52)</f>
        <v>366.52</v>
      </c>
      <c r="C692" s="3">
        <v>306.957985480931</v>
      </c>
    </row>
    <row r="693">
      <c r="A693" s="1">
        <f>IFERROR(__xludf.DUMMYFUNCTION("""COMPUTED_VALUE"""),44650.66666666667)</f>
        <v>44650.66667</v>
      </c>
      <c r="B693" s="2">
        <f>IFERROR(__xludf.DUMMYFUNCTION("""COMPUTED_VALUE"""),364.66)</f>
        <v>364.66</v>
      </c>
      <c r="C693" s="3">
        <v>307.270304622646</v>
      </c>
    </row>
    <row r="694">
      <c r="A694" s="1">
        <f>IFERROR(__xludf.DUMMYFUNCTION("""COMPUTED_VALUE"""),44651.66666666667)</f>
        <v>44651.66667</v>
      </c>
      <c r="B694" s="2">
        <f>IFERROR(__xludf.DUMMYFUNCTION("""COMPUTED_VALUE"""),359.2)</f>
        <v>359.2</v>
      </c>
      <c r="C694" s="3">
        <v>306.291324098096</v>
      </c>
    </row>
    <row r="695">
      <c r="A695" s="1">
        <f>IFERROR(__xludf.DUMMYFUNCTION("""COMPUTED_VALUE"""),44652.66666666667)</f>
        <v>44652.66667</v>
      </c>
      <c r="B695" s="2">
        <f>IFERROR(__xludf.DUMMYFUNCTION("""COMPUTED_VALUE"""),361.53)</f>
        <v>361.53</v>
      </c>
      <c r="C695" s="3">
        <v>305.725848432659</v>
      </c>
    </row>
    <row r="696">
      <c r="A696" s="1">
        <f>IFERROR(__xludf.DUMMYFUNCTION("""COMPUTED_VALUE"""),44655.66666666667)</f>
        <v>44655.66667</v>
      </c>
      <c r="B696" s="2">
        <f>IFERROR(__xludf.DUMMYFUNCTION("""COMPUTED_VALUE"""),381.82)</f>
        <v>381.82</v>
      </c>
      <c r="C696" s="3">
        <v>306.39875789736</v>
      </c>
    </row>
    <row r="697">
      <c r="A697" s="1">
        <f>IFERROR(__xludf.DUMMYFUNCTION("""COMPUTED_VALUE"""),44656.66666666667)</f>
        <v>44656.66667</v>
      </c>
      <c r="B697" s="2">
        <f>IFERROR(__xludf.DUMMYFUNCTION("""COMPUTED_VALUE"""),363.75)</f>
        <v>363.75</v>
      </c>
      <c r="C697" s="3">
        <v>305.114805574399</v>
      </c>
    </row>
    <row r="698">
      <c r="A698" s="1">
        <f>IFERROR(__xludf.DUMMYFUNCTION("""COMPUTED_VALUE"""),44657.66666666667)</f>
        <v>44657.66667</v>
      </c>
      <c r="B698" s="2">
        <f>IFERROR(__xludf.DUMMYFUNCTION("""COMPUTED_VALUE"""),348.59)</f>
        <v>348.59</v>
      </c>
      <c r="C698" s="3">
        <v>304.653955986418</v>
      </c>
    </row>
    <row r="699">
      <c r="A699" s="1">
        <f>IFERROR(__xludf.DUMMYFUNCTION("""COMPUTED_VALUE"""),44658.66666666667)</f>
        <v>44658.66667</v>
      </c>
      <c r="B699" s="2">
        <f>IFERROR(__xludf.DUMMYFUNCTION("""COMPUTED_VALUE"""),352.42)</f>
        <v>352.42</v>
      </c>
      <c r="C699" s="3">
        <v>302.95105411614</v>
      </c>
    </row>
    <row r="700">
      <c r="A700" s="1">
        <f>IFERROR(__xludf.DUMMYFUNCTION("""COMPUTED_VALUE"""),44659.66666666667)</f>
        <v>44659.66667</v>
      </c>
      <c r="B700" s="2">
        <f>IFERROR(__xludf.DUMMYFUNCTION("""COMPUTED_VALUE"""),341.83)</f>
        <v>341.83</v>
      </c>
      <c r="C700" s="3">
        <v>301.721924771229</v>
      </c>
    </row>
    <row r="701">
      <c r="A701" s="1">
        <f>IFERROR(__xludf.DUMMYFUNCTION("""COMPUTED_VALUE"""),44662.66666666667)</f>
        <v>44662.66667</v>
      </c>
      <c r="B701" s="2">
        <f>IFERROR(__xludf.DUMMYFUNCTION("""COMPUTED_VALUE"""),325.31)</f>
        <v>325.31</v>
      </c>
      <c r="C701" s="3">
        <v>300.834271461392</v>
      </c>
    </row>
    <row r="702">
      <c r="A702" s="1">
        <f>IFERROR(__xludf.DUMMYFUNCTION("""COMPUTED_VALUE"""),44663.66666666667)</f>
        <v>44663.66667</v>
      </c>
      <c r="B702" s="2">
        <f>IFERROR(__xludf.DUMMYFUNCTION("""COMPUTED_VALUE"""),328.98)</f>
        <v>328.98</v>
      </c>
      <c r="C702" s="3">
        <v>299.182424686845</v>
      </c>
    </row>
    <row r="703">
      <c r="A703" s="1">
        <f>IFERROR(__xludf.DUMMYFUNCTION("""COMPUTED_VALUE"""),44664.66666666667)</f>
        <v>44664.66667</v>
      </c>
      <c r="B703" s="2">
        <f>IFERROR(__xludf.DUMMYFUNCTION("""COMPUTED_VALUE"""),340.79)</f>
        <v>340.79</v>
      </c>
      <c r="C703" s="3">
        <v>298.427446727157</v>
      </c>
    </row>
    <row r="704">
      <c r="A704" s="1">
        <f>IFERROR(__xludf.DUMMYFUNCTION("""COMPUTED_VALUE"""),44665.66666666667)</f>
        <v>44665.66667</v>
      </c>
      <c r="B704" s="2">
        <f>IFERROR(__xludf.DUMMYFUNCTION("""COMPUTED_VALUE"""),328.33)</f>
        <v>328.33</v>
      </c>
      <c r="C704" s="3">
        <v>296.499061478073</v>
      </c>
    </row>
    <row r="705">
      <c r="A705" s="1">
        <f>IFERROR(__xludf.DUMMYFUNCTION("""COMPUTED_VALUE"""),44669.66666666667)</f>
        <v>44669.66667</v>
      </c>
      <c r="B705" s="2">
        <f>IFERROR(__xludf.DUMMYFUNCTION("""COMPUTED_VALUE"""),334.76)</f>
        <v>334.76</v>
      </c>
      <c r="C705" s="3">
        <v>293.999709093287</v>
      </c>
    </row>
    <row r="706">
      <c r="A706" s="1">
        <f>IFERROR(__xludf.DUMMYFUNCTION("""COMPUTED_VALUE"""),44670.66666666667)</f>
        <v>44670.66667</v>
      </c>
      <c r="B706" s="2">
        <f>IFERROR(__xludf.DUMMYFUNCTION("""COMPUTED_VALUE"""),342.72)</f>
        <v>342.72</v>
      </c>
      <c r="C706" s="3">
        <v>292.329679670604</v>
      </c>
    </row>
    <row r="707">
      <c r="A707" s="1">
        <f>IFERROR(__xludf.DUMMYFUNCTION("""COMPUTED_VALUE"""),44671.66666666667)</f>
        <v>44671.66667</v>
      </c>
      <c r="B707" s="2">
        <f>IFERROR(__xludf.DUMMYFUNCTION("""COMPUTED_VALUE"""),325.73)</f>
        <v>325.73</v>
      </c>
      <c r="C707" s="3">
        <v>291.564751405273</v>
      </c>
    </row>
    <row r="708">
      <c r="A708" s="1">
        <f>IFERROR(__xludf.DUMMYFUNCTION("""COMPUTED_VALUE"""),44672.66666666667)</f>
        <v>44672.66667</v>
      </c>
      <c r="B708" s="2">
        <f>IFERROR(__xludf.DUMMYFUNCTION("""COMPUTED_VALUE"""),336.26)</f>
        <v>336.26</v>
      </c>
      <c r="C708" s="3">
        <v>289.623621277929</v>
      </c>
    </row>
    <row r="709">
      <c r="A709" s="1">
        <f>IFERROR(__xludf.DUMMYFUNCTION("""COMPUTED_VALUE"""),44673.66666666667)</f>
        <v>44673.66667</v>
      </c>
      <c r="B709" s="2">
        <f>IFERROR(__xludf.DUMMYFUNCTION("""COMPUTED_VALUE"""),335.02)</f>
        <v>335.02</v>
      </c>
      <c r="C709" s="3">
        <v>288.204774119039</v>
      </c>
    </row>
    <row r="710">
      <c r="A710" s="1">
        <f>IFERROR(__xludf.DUMMYFUNCTION("""COMPUTED_VALUE"""),44676.66666666667)</f>
        <v>44676.66667</v>
      </c>
      <c r="B710" s="2">
        <f>IFERROR(__xludf.DUMMYFUNCTION("""COMPUTED_VALUE"""),332.67)</f>
        <v>332.67</v>
      </c>
      <c r="C710" s="3">
        <v>286.863098854206</v>
      </c>
    </row>
    <row r="711">
      <c r="A711" s="1">
        <f>IFERROR(__xludf.DUMMYFUNCTION("""COMPUTED_VALUE"""),44677.66666666667)</f>
        <v>44677.66667</v>
      </c>
      <c r="B711" s="2">
        <f>IFERROR(__xludf.DUMMYFUNCTION("""COMPUTED_VALUE"""),292.14)</f>
        <v>292.14</v>
      </c>
      <c r="C711" s="3">
        <v>285.043742130543</v>
      </c>
    </row>
    <row r="712">
      <c r="A712" s="1">
        <f>IFERROR(__xludf.DUMMYFUNCTION("""COMPUTED_VALUE"""),44678.66666666667)</f>
        <v>44678.66667</v>
      </c>
      <c r="B712" s="2">
        <f>IFERROR(__xludf.DUMMYFUNCTION("""COMPUTED_VALUE"""),293.84)</f>
        <v>293.84</v>
      </c>
      <c r="C712" s="3">
        <v>284.090195794504</v>
      </c>
    </row>
    <row r="713">
      <c r="A713" s="1">
        <f>IFERROR(__xludf.DUMMYFUNCTION("""COMPUTED_VALUE"""),44679.66666666667)</f>
        <v>44679.66667</v>
      </c>
      <c r="B713" s="2">
        <f>IFERROR(__xludf.DUMMYFUNCTION("""COMPUTED_VALUE"""),292.5)</f>
        <v>292.5</v>
      </c>
      <c r="C713" s="3">
        <v>281.922126691909</v>
      </c>
    </row>
    <row r="714">
      <c r="A714" s="1">
        <f>IFERROR(__xludf.DUMMYFUNCTION("""COMPUTED_VALUE"""),44680.66666666667)</f>
        <v>44680.66667</v>
      </c>
      <c r="B714" s="2">
        <f>IFERROR(__xludf.DUMMYFUNCTION("""COMPUTED_VALUE"""),290.25)</f>
        <v>290.25</v>
      </c>
      <c r="C714" s="3">
        <v>280.241185072973</v>
      </c>
    </row>
    <row r="715">
      <c r="A715" s="1">
        <f>IFERROR(__xludf.DUMMYFUNCTION("""COMPUTED_VALUE"""),44683.66666666667)</f>
        <v>44683.66667</v>
      </c>
      <c r="B715" s="2">
        <f>IFERROR(__xludf.DUMMYFUNCTION("""COMPUTED_VALUE"""),300.98)</f>
        <v>300.98</v>
      </c>
      <c r="C715" s="3">
        <v>277.964272214308</v>
      </c>
    </row>
    <row r="716">
      <c r="A716" s="1">
        <f>IFERROR(__xludf.DUMMYFUNCTION("""COMPUTED_VALUE"""),44684.66666666667)</f>
        <v>44684.66667</v>
      </c>
      <c r="B716" s="2">
        <f>IFERROR(__xludf.DUMMYFUNCTION("""COMPUTED_VALUE"""),303.08)</f>
        <v>303.08</v>
      </c>
      <c r="C716" s="3">
        <v>275.812788554164</v>
      </c>
    </row>
    <row r="717">
      <c r="A717" s="1">
        <f>IFERROR(__xludf.DUMMYFUNCTION("""COMPUTED_VALUE"""),44685.66666666667)</f>
        <v>44685.66667</v>
      </c>
      <c r="B717" s="2">
        <f>IFERROR(__xludf.DUMMYFUNCTION("""COMPUTED_VALUE"""),317.54)</f>
        <v>317.54</v>
      </c>
      <c r="C717" s="3">
        <v>274.534847824711</v>
      </c>
    </row>
    <row r="718">
      <c r="A718" s="1">
        <f>IFERROR(__xludf.DUMMYFUNCTION("""COMPUTED_VALUE"""),44686.66666666667)</f>
        <v>44686.66667</v>
      </c>
      <c r="B718" s="2">
        <f>IFERROR(__xludf.DUMMYFUNCTION("""COMPUTED_VALUE"""),291.09)</f>
        <v>291.09</v>
      </c>
      <c r="C718" s="3">
        <v>272.062106506388</v>
      </c>
    </row>
    <row r="719">
      <c r="A719" s="1">
        <f>IFERROR(__xludf.DUMMYFUNCTION("""COMPUTED_VALUE"""),44687.66666666667)</f>
        <v>44687.66667</v>
      </c>
      <c r="B719" s="2">
        <f>IFERROR(__xludf.DUMMYFUNCTION("""COMPUTED_VALUE"""),288.55)</f>
        <v>288.55</v>
      </c>
      <c r="C719" s="3">
        <v>270.108479910665</v>
      </c>
    </row>
    <row r="720">
      <c r="A720" s="1">
        <f>IFERROR(__xludf.DUMMYFUNCTION("""COMPUTED_VALUE"""),44690.66666666667)</f>
        <v>44690.66667</v>
      </c>
      <c r="B720" s="2">
        <f>IFERROR(__xludf.DUMMYFUNCTION("""COMPUTED_VALUE"""),262.37)</f>
        <v>262.37</v>
      </c>
      <c r="C720" s="3">
        <v>267.32361030939</v>
      </c>
    </row>
    <row r="721">
      <c r="A721" s="1">
        <f>IFERROR(__xludf.DUMMYFUNCTION("""COMPUTED_VALUE"""),44691.66666666667)</f>
        <v>44691.66667</v>
      </c>
      <c r="B721" s="2">
        <f>IFERROR(__xludf.DUMMYFUNCTION("""COMPUTED_VALUE"""),266.68)</f>
        <v>266.68</v>
      </c>
      <c r="C721" s="3">
        <v>265.141292412809</v>
      </c>
    </row>
    <row r="722">
      <c r="A722" s="1">
        <f>IFERROR(__xludf.DUMMYFUNCTION("""COMPUTED_VALUE"""),44692.66666666667)</f>
        <v>44692.66667</v>
      </c>
      <c r="B722" s="2">
        <f>IFERROR(__xludf.DUMMYFUNCTION("""COMPUTED_VALUE"""),244.67)</f>
        <v>244.67</v>
      </c>
      <c r="C722" s="3">
        <v>263.915910821221</v>
      </c>
    </row>
    <row r="723">
      <c r="A723" s="1">
        <f>IFERROR(__xludf.DUMMYFUNCTION("""COMPUTED_VALUE"""),44693.66666666667)</f>
        <v>44693.66667</v>
      </c>
      <c r="B723" s="2">
        <f>IFERROR(__xludf.DUMMYFUNCTION("""COMPUTED_VALUE"""),242.67)</f>
        <v>242.67</v>
      </c>
      <c r="C723" s="3">
        <v>261.584916741683</v>
      </c>
    </row>
    <row r="724">
      <c r="A724" s="1">
        <f>IFERROR(__xludf.DUMMYFUNCTION("""COMPUTED_VALUE"""),44694.66666666667)</f>
        <v>44694.66667</v>
      </c>
      <c r="B724" s="2">
        <f>IFERROR(__xludf.DUMMYFUNCTION("""COMPUTED_VALUE"""),256.53)</f>
        <v>256.53</v>
      </c>
      <c r="C724" s="3">
        <v>259.865887175199</v>
      </c>
    </row>
    <row r="725">
      <c r="A725" s="1">
        <f>IFERROR(__xludf.DUMMYFUNCTION("""COMPUTED_VALUE"""),44697.66666666667)</f>
        <v>44697.66667</v>
      </c>
      <c r="B725" s="2">
        <f>IFERROR(__xludf.DUMMYFUNCTION("""COMPUTED_VALUE"""),241.46)</f>
        <v>241.46</v>
      </c>
      <c r="C725" s="3">
        <v>258.34373026511</v>
      </c>
    </row>
    <row r="726">
      <c r="A726" s="1">
        <f>IFERROR(__xludf.DUMMYFUNCTION("""COMPUTED_VALUE"""),44698.66666666667)</f>
        <v>44698.66667</v>
      </c>
      <c r="B726" s="2">
        <f>IFERROR(__xludf.DUMMYFUNCTION("""COMPUTED_VALUE"""),253.87)</f>
        <v>253.87</v>
      </c>
      <c r="C726" s="3">
        <v>256.757359615399</v>
      </c>
    </row>
    <row r="727">
      <c r="A727" s="1">
        <f>IFERROR(__xludf.DUMMYFUNCTION("""COMPUTED_VALUE"""),44699.66666666667)</f>
        <v>44699.66667</v>
      </c>
      <c r="B727" s="2">
        <f>IFERROR(__xludf.DUMMYFUNCTION("""COMPUTED_VALUE"""),236.6)</f>
        <v>236.6</v>
      </c>
      <c r="C727" s="3">
        <v>256.103345340428</v>
      </c>
    </row>
    <row r="728">
      <c r="A728" s="1">
        <f>IFERROR(__xludf.DUMMYFUNCTION("""COMPUTED_VALUE"""),44700.66666666667)</f>
        <v>44700.66667</v>
      </c>
      <c r="B728" s="2">
        <f>IFERROR(__xludf.DUMMYFUNCTION("""COMPUTED_VALUE"""),236.47)</f>
        <v>236.47</v>
      </c>
      <c r="C728" s="3">
        <v>254.40992085256</v>
      </c>
    </row>
    <row r="729">
      <c r="A729" s="1">
        <f>IFERROR(__xludf.DUMMYFUNCTION("""COMPUTED_VALUE"""),44701.66666666667)</f>
        <v>44701.66667</v>
      </c>
      <c r="B729" s="2">
        <f>IFERROR(__xludf.DUMMYFUNCTION("""COMPUTED_VALUE"""),221.3)</f>
        <v>221.3</v>
      </c>
      <c r="C729" s="3">
        <v>253.382956682989</v>
      </c>
    </row>
    <row r="730">
      <c r="A730" s="1">
        <f>IFERROR(__xludf.DUMMYFUNCTION("""COMPUTED_VALUE"""),44704.66666666667)</f>
        <v>44704.66667</v>
      </c>
      <c r="B730" s="2">
        <f>IFERROR(__xludf.DUMMYFUNCTION("""COMPUTED_VALUE"""),224.97)</f>
        <v>224.97</v>
      </c>
      <c r="C730" s="3">
        <v>254.127329713439</v>
      </c>
    </row>
    <row r="731">
      <c r="A731" s="1">
        <f>IFERROR(__xludf.DUMMYFUNCTION("""COMPUTED_VALUE"""),44705.66666666667)</f>
        <v>44705.66667</v>
      </c>
      <c r="B731" s="2">
        <f>IFERROR(__xludf.DUMMYFUNCTION("""COMPUTED_VALUE"""),209.39)</f>
        <v>209.39</v>
      </c>
      <c r="C731" s="3">
        <v>253.31044863136</v>
      </c>
    </row>
    <row r="732">
      <c r="A732" s="1">
        <f>IFERROR(__xludf.DUMMYFUNCTION("""COMPUTED_VALUE"""),44706.66666666667)</f>
        <v>44706.66667</v>
      </c>
      <c r="B732" s="2">
        <f>IFERROR(__xludf.DUMMYFUNCTION("""COMPUTED_VALUE"""),219.6)</f>
        <v>219.6</v>
      </c>
      <c r="C732" s="3">
        <v>253.508365114429</v>
      </c>
    </row>
    <row r="733">
      <c r="A733" s="1">
        <f>IFERROR(__xludf.DUMMYFUNCTION("""COMPUTED_VALUE"""),44707.66666666667)</f>
        <v>44707.66667</v>
      </c>
      <c r="B733" s="2">
        <f>IFERROR(__xludf.DUMMYFUNCTION("""COMPUTED_VALUE"""),235.91)</f>
        <v>235.91</v>
      </c>
      <c r="C733" s="3">
        <v>252.633950378197</v>
      </c>
    </row>
    <row r="734">
      <c r="A734" s="1">
        <f>IFERROR(__xludf.DUMMYFUNCTION("""COMPUTED_VALUE"""),44708.66666666667)</f>
        <v>44708.66667</v>
      </c>
      <c r="B734" s="2">
        <f>IFERROR(__xludf.DUMMYFUNCTION("""COMPUTED_VALUE"""),253.21)</f>
        <v>253.21</v>
      </c>
      <c r="C734" s="3">
        <v>252.379365880366</v>
      </c>
    </row>
    <row r="735">
      <c r="A735" s="1">
        <f>IFERROR(__xludf.DUMMYFUNCTION("""COMPUTED_VALUE"""),44712.66666666667)</f>
        <v>44712.66667</v>
      </c>
      <c r="B735" s="2">
        <f>IFERROR(__xludf.DUMMYFUNCTION("""COMPUTED_VALUE"""),252.75)</f>
        <v>252.75</v>
      </c>
      <c r="C735" s="3">
        <v>254.707686315465</v>
      </c>
    </row>
    <row r="736">
      <c r="A736" s="1">
        <f>IFERROR(__xludf.DUMMYFUNCTION("""COMPUTED_VALUE"""),44713.66666666667)</f>
        <v>44713.66667</v>
      </c>
      <c r="B736" s="2">
        <f>IFERROR(__xludf.DUMMYFUNCTION("""COMPUTED_VALUE"""),246.79)</f>
        <v>246.79</v>
      </c>
      <c r="C736" s="3">
        <v>255.294908896121</v>
      </c>
    </row>
    <row r="737">
      <c r="A737" s="1">
        <f>IFERROR(__xludf.DUMMYFUNCTION("""COMPUTED_VALUE"""),44714.66666666667)</f>
        <v>44714.66667</v>
      </c>
      <c r="B737" s="2">
        <f>IFERROR(__xludf.DUMMYFUNCTION("""COMPUTED_VALUE"""),258.33)</f>
        <v>258.33</v>
      </c>
      <c r="C737" s="3">
        <v>254.717782002843</v>
      </c>
    </row>
    <row r="738">
      <c r="A738" s="1">
        <f>IFERROR(__xludf.DUMMYFUNCTION("""COMPUTED_VALUE"""),44715.66666666667)</f>
        <v>44715.66667</v>
      </c>
      <c r="B738" s="2">
        <f>IFERROR(__xludf.DUMMYFUNCTION("""COMPUTED_VALUE"""),234.52)</f>
        <v>234.52</v>
      </c>
      <c r="C738" s="3">
        <v>254.668823735477</v>
      </c>
    </row>
    <row r="739">
      <c r="A739" s="1">
        <f>IFERROR(__xludf.DUMMYFUNCTION("""COMPUTED_VALUE"""),44718.66666666667)</f>
        <v>44718.66667</v>
      </c>
      <c r="B739" s="2">
        <f>IFERROR(__xludf.DUMMYFUNCTION("""COMPUTED_VALUE"""),238.28)</f>
        <v>238.28</v>
      </c>
      <c r="C739" s="3">
        <v>257.44019350657</v>
      </c>
    </row>
    <row r="740">
      <c r="A740" s="1">
        <f>IFERROR(__xludf.DUMMYFUNCTION("""COMPUTED_VALUE"""),44719.66666666667)</f>
        <v>44719.66667</v>
      </c>
      <c r="B740" s="2">
        <f>IFERROR(__xludf.DUMMYFUNCTION("""COMPUTED_VALUE"""),238.89)</f>
        <v>238.89</v>
      </c>
      <c r="C740" s="3">
        <v>256.990640786972</v>
      </c>
    </row>
    <row r="741">
      <c r="A741" s="1">
        <f>IFERROR(__xludf.DUMMYFUNCTION("""COMPUTED_VALUE"""),44720.66666666667)</f>
        <v>44720.66667</v>
      </c>
      <c r="B741" s="2">
        <f>IFERROR(__xludf.DUMMYFUNCTION("""COMPUTED_VALUE"""),241.87)</f>
        <v>241.87</v>
      </c>
      <c r="C741" s="3">
        <v>257.408569043175</v>
      </c>
    </row>
    <row r="742">
      <c r="A742" s="1">
        <f>IFERROR(__xludf.DUMMYFUNCTION("""COMPUTED_VALUE"""),44721.66666666667)</f>
        <v>44721.66667</v>
      </c>
      <c r="B742" s="2">
        <f>IFERROR(__xludf.DUMMYFUNCTION("""COMPUTED_VALUE"""),239.71)</f>
        <v>239.71</v>
      </c>
      <c r="C742" s="3">
        <v>256.61653591485</v>
      </c>
    </row>
    <row r="743">
      <c r="A743" s="1">
        <f>IFERROR(__xludf.DUMMYFUNCTION("""COMPUTED_VALUE"""),44722.66666666667)</f>
        <v>44722.66667</v>
      </c>
      <c r="B743" s="2">
        <f>IFERROR(__xludf.DUMMYFUNCTION("""COMPUTED_VALUE"""),232.23)</f>
        <v>232.23</v>
      </c>
      <c r="C743" s="3">
        <v>256.319683352817</v>
      </c>
    </row>
    <row r="744">
      <c r="A744" s="1">
        <f>IFERROR(__xludf.DUMMYFUNCTION("""COMPUTED_VALUE"""),44725.66666666667)</f>
        <v>44725.66667</v>
      </c>
      <c r="B744" s="2">
        <f>IFERROR(__xludf.DUMMYFUNCTION("""COMPUTED_VALUE"""),215.74)</f>
        <v>215.74</v>
      </c>
      <c r="C744" s="3">
        <v>258.280597391358</v>
      </c>
    </row>
    <row r="745">
      <c r="A745" s="1">
        <f>IFERROR(__xludf.DUMMYFUNCTION("""COMPUTED_VALUE"""),44726.66666666667)</f>
        <v>44726.66667</v>
      </c>
      <c r="B745" s="2">
        <f>IFERROR(__xludf.DUMMYFUNCTION("""COMPUTED_VALUE"""),220.89)</f>
        <v>220.89</v>
      </c>
      <c r="C745" s="3">
        <v>257.581239075982</v>
      </c>
    </row>
    <row r="746">
      <c r="A746" s="1">
        <f>IFERROR(__xludf.DUMMYFUNCTION("""COMPUTED_VALUE"""),44727.66666666667)</f>
        <v>44727.66667</v>
      </c>
      <c r="B746" s="2">
        <f>IFERROR(__xludf.DUMMYFUNCTION("""COMPUTED_VALUE"""),233.0)</f>
        <v>233</v>
      </c>
      <c r="C746" s="3">
        <v>257.778956797236</v>
      </c>
    </row>
    <row r="747">
      <c r="A747" s="1">
        <f>IFERROR(__xludf.DUMMYFUNCTION("""COMPUTED_VALUE"""),44728.66666666667)</f>
        <v>44728.66667</v>
      </c>
      <c r="B747" s="2">
        <f>IFERROR(__xludf.DUMMYFUNCTION("""COMPUTED_VALUE"""),213.1)</f>
        <v>213.1</v>
      </c>
      <c r="C747" s="3">
        <v>256.806112252401</v>
      </c>
    </row>
    <row r="748">
      <c r="A748" s="1">
        <f>IFERROR(__xludf.DUMMYFUNCTION("""COMPUTED_VALUE"""),44729.66666666667)</f>
        <v>44729.66667</v>
      </c>
      <c r="B748" s="2">
        <f>IFERROR(__xludf.DUMMYFUNCTION("""COMPUTED_VALUE"""),216.76)</f>
        <v>216.76</v>
      </c>
      <c r="C748" s="3">
        <v>256.376010713134</v>
      </c>
    </row>
    <row r="749">
      <c r="A749" s="1">
        <f>IFERROR(__xludf.DUMMYFUNCTION("""COMPUTED_VALUE"""),44733.66666666667)</f>
        <v>44733.66667</v>
      </c>
      <c r="B749" s="2">
        <f>IFERROR(__xludf.DUMMYFUNCTION("""COMPUTED_VALUE"""),237.04)</f>
        <v>237.04</v>
      </c>
      <c r="C749" s="3">
        <v>257.675121751094</v>
      </c>
    </row>
    <row r="750">
      <c r="A750" s="1">
        <f>IFERROR(__xludf.DUMMYFUNCTION("""COMPUTED_VALUE"""),44734.66666666667)</f>
        <v>44734.66667</v>
      </c>
      <c r="B750" s="2">
        <f>IFERROR(__xludf.DUMMYFUNCTION("""COMPUTED_VALUE"""),236.09)</f>
        <v>236.09</v>
      </c>
      <c r="C750" s="3">
        <v>258.030082172459</v>
      </c>
    </row>
    <row r="751">
      <c r="A751" s="1">
        <f>IFERROR(__xludf.DUMMYFUNCTION("""COMPUTED_VALUE"""),44735.66666666667)</f>
        <v>44735.66667</v>
      </c>
      <c r="B751" s="2">
        <f>IFERROR(__xludf.DUMMYFUNCTION("""COMPUTED_VALUE"""),235.07)</f>
        <v>235.07</v>
      </c>
      <c r="C751" s="3">
        <v>257.268276062284</v>
      </c>
    </row>
    <row r="752">
      <c r="A752" s="1">
        <f>IFERROR(__xludf.DUMMYFUNCTION("""COMPUTED_VALUE"""),44736.66666666667)</f>
        <v>44736.66667</v>
      </c>
      <c r="B752" s="2">
        <f>IFERROR(__xludf.DUMMYFUNCTION("""COMPUTED_VALUE"""),245.71)</f>
        <v>245.71</v>
      </c>
      <c r="C752" s="3">
        <v>257.096877114978</v>
      </c>
    </row>
    <row r="753">
      <c r="A753" s="1">
        <f>IFERROR(__xludf.DUMMYFUNCTION("""COMPUTED_VALUE"""),44739.66666666667)</f>
        <v>44739.66667</v>
      </c>
      <c r="B753" s="2">
        <f>IFERROR(__xludf.DUMMYFUNCTION("""COMPUTED_VALUE"""),244.92)</f>
        <v>244.92</v>
      </c>
      <c r="C753" s="3">
        <v>259.973229406033</v>
      </c>
    </row>
    <row r="754">
      <c r="A754" s="1">
        <f>IFERROR(__xludf.DUMMYFUNCTION("""COMPUTED_VALUE"""),44740.66666666667)</f>
        <v>44740.66667</v>
      </c>
      <c r="B754" s="2">
        <f>IFERROR(__xludf.DUMMYFUNCTION("""COMPUTED_VALUE"""),232.66)</f>
        <v>232.66</v>
      </c>
      <c r="C754" s="3">
        <v>259.73154807812</v>
      </c>
    </row>
    <row r="755">
      <c r="A755" s="1">
        <f>IFERROR(__xludf.DUMMYFUNCTION("""COMPUTED_VALUE"""),44741.66666666667)</f>
        <v>44741.66667</v>
      </c>
      <c r="B755" s="2">
        <f>IFERROR(__xludf.DUMMYFUNCTION("""COMPUTED_VALUE"""),228.49)</f>
        <v>228.49</v>
      </c>
      <c r="C755" s="3">
        <v>260.442447261992</v>
      </c>
    </row>
    <row r="756">
      <c r="A756" s="1">
        <f>IFERROR(__xludf.DUMMYFUNCTION("""COMPUTED_VALUE"""),44742.66666666667)</f>
        <v>44742.66667</v>
      </c>
      <c r="B756" s="2">
        <f>IFERROR(__xludf.DUMMYFUNCTION("""COMPUTED_VALUE"""),224.47)</f>
        <v>224.47</v>
      </c>
      <c r="C756" s="3">
        <v>260.022373443754</v>
      </c>
    </row>
    <row r="757">
      <c r="A757" s="1">
        <f>IFERROR(__xludf.DUMMYFUNCTION("""COMPUTED_VALUE"""),44743.66666666667)</f>
        <v>44743.66667</v>
      </c>
      <c r="B757" s="2">
        <f>IFERROR(__xludf.DUMMYFUNCTION("""COMPUTED_VALUE"""),227.26)</f>
        <v>227.26</v>
      </c>
      <c r="C757" s="3">
        <v>260.167104634212</v>
      </c>
    </row>
    <row r="758">
      <c r="A758" s="1">
        <f>IFERROR(__xludf.DUMMYFUNCTION("""COMPUTED_VALUE"""),44747.66666666667)</f>
        <v>44747.66667</v>
      </c>
      <c r="B758" s="2">
        <f>IFERROR(__xludf.DUMMYFUNCTION("""COMPUTED_VALUE"""),233.07)</f>
        <v>233.07</v>
      </c>
      <c r="C758" s="3">
        <v>263.611165011377</v>
      </c>
    </row>
    <row r="759">
      <c r="A759" s="1">
        <f>IFERROR(__xludf.DUMMYFUNCTION("""COMPUTED_VALUE"""),44748.66666666667)</f>
        <v>44748.66667</v>
      </c>
      <c r="B759" s="2">
        <f>IFERROR(__xludf.DUMMYFUNCTION("""COMPUTED_VALUE"""),231.73)</f>
        <v>231.73</v>
      </c>
      <c r="C759" s="3">
        <v>264.372124528918</v>
      </c>
    </row>
    <row r="760">
      <c r="A760" s="1">
        <f>IFERROR(__xludf.DUMMYFUNCTION("""COMPUTED_VALUE"""),44749.66666666667)</f>
        <v>44749.66667</v>
      </c>
      <c r="B760" s="2">
        <f>IFERROR(__xludf.DUMMYFUNCTION("""COMPUTED_VALUE"""),244.54)</f>
        <v>244.54</v>
      </c>
      <c r="C760" s="3">
        <v>263.931573882785</v>
      </c>
    </row>
    <row r="761">
      <c r="A761" s="1">
        <f>IFERROR(__xludf.DUMMYFUNCTION("""COMPUTED_VALUE"""),44750.66666666667)</f>
        <v>44750.66667</v>
      </c>
      <c r="B761" s="2">
        <f>IFERROR(__xludf.DUMMYFUNCTION("""COMPUTED_VALUE"""),250.76)</f>
        <v>250.76</v>
      </c>
      <c r="C761" s="3">
        <v>263.983786164746</v>
      </c>
    </row>
    <row r="762">
      <c r="A762" s="1">
        <f>IFERROR(__xludf.DUMMYFUNCTION("""COMPUTED_VALUE"""),44753.66666666667)</f>
        <v>44753.66667</v>
      </c>
      <c r="B762" s="2">
        <f>IFERROR(__xludf.DUMMYFUNCTION("""COMPUTED_VALUE"""),234.34)</f>
        <v>234.34</v>
      </c>
      <c r="C762" s="3">
        <v>266.85711774169</v>
      </c>
    </row>
    <row r="763">
      <c r="A763" s="1">
        <f>IFERROR(__xludf.DUMMYFUNCTION("""COMPUTED_VALUE"""),44754.66666666667)</f>
        <v>44754.66667</v>
      </c>
      <c r="B763" s="2">
        <f>IFERROR(__xludf.DUMMYFUNCTION("""COMPUTED_VALUE"""),233.07)</f>
        <v>233.07</v>
      </c>
      <c r="C763" s="3">
        <v>266.375804114243</v>
      </c>
    </row>
    <row r="764">
      <c r="A764" s="1">
        <f>IFERROR(__xludf.DUMMYFUNCTION("""COMPUTED_VALUE"""),44755.66666666667)</f>
        <v>44755.66667</v>
      </c>
      <c r="B764" s="2">
        <f>IFERROR(__xludf.DUMMYFUNCTION("""COMPUTED_VALUE"""),237.04)</f>
        <v>237.04</v>
      </c>
      <c r="C764" s="3">
        <v>266.728794059606</v>
      </c>
    </row>
    <row r="765">
      <c r="A765" s="1">
        <f>IFERROR(__xludf.DUMMYFUNCTION("""COMPUTED_VALUE"""),44756.66666666667)</f>
        <v>44756.66667</v>
      </c>
      <c r="B765" s="2">
        <f>IFERROR(__xludf.DUMMYFUNCTION("""COMPUTED_VALUE"""),238.31)</f>
        <v>238.31</v>
      </c>
      <c r="C765" s="3">
        <v>265.837929789474</v>
      </c>
    </row>
    <row r="766">
      <c r="A766" s="1">
        <f>IFERROR(__xludf.DUMMYFUNCTION("""COMPUTED_VALUE"""),44757.66666666667)</f>
        <v>44757.66667</v>
      </c>
      <c r="B766" s="2">
        <f>IFERROR(__xludf.DUMMYFUNCTION("""COMPUTED_VALUE"""),240.07)</f>
        <v>240.07</v>
      </c>
      <c r="C766" s="3">
        <v>265.407354546713</v>
      </c>
    </row>
    <row r="767">
      <c r="A767" s="1">
        <f>IFERROR(__xludf.DUMMYFUNCTION("""COMPUTED_VALUE"""),44760.66666666667)</f>
        <v>44760.66667</v>
      </c>
      <c r="B767" s="2">
        <f>IFERROR(__xludf.DUMMYFUNCTION("""COMPUTED_VALUE"""),240.55)</f>
        <v>240.55</v>
      </c>
      <c r="C767" s="3">
        <v>266.744416144633</v>
      </c>
    </row>
    <row r="768">
      <c r="A768" s="1">
        <f>IFERROR(__xludf.DUMMYFUNCTION("""COMPUTED_VALUE"""),44761.66666666667)</f>
        <v>44761.66667</v>
      </c>
      <c r="B768" s="2">
        <f>IFERROR(__xludf.DUMMYFUNCTION("""COMPUTED_VALUE"""),245.53)</f>
        <v>245.53</v>
      </c>
      <c r="C768" s="3">
        <v>265.758293911395</v>
      </c>
    </row>
    <row r="769">
      <c r="A769" s="1">
        <f>IFERROR(__xludf.DUMMYFUNCTION("""COMPUTED_VALUE"""),44762.66666666667)</f>
        <v>44762.66667</v>
      </c>
      <c r="B769" s="2">
        <f>IFERROR(__xludf.DUMMYFUNCTION("""COMPUTED_VALUE"""),247.5)</f>
        <v>247.5</v>
      </c>
      <c r="C769" s="3">
        <v>265.627511783667</v>
      </c>
    </row>
    <row r="770">
      <c r="A770" s="1">
        <f>IFERROR(__xludf.DUMMYFUNCTION("""COMPUTED_VALUE"""),44763.66666666667)</f>
        <v>44763.66667</v>
      </c>
      <c r="B770" s="2">
        <f>IFERROR(__xludf.DUMMYFUNCTION("""COMPUTED_VALUE"""),271.71)</f>
        <v>271.71</v>
      </c>
      <c r="C770" s="3">
        <v>264.283220720052</v>
      </c>
    </row>
    <row r="771">
      <c r="A771" s="1">
        <f>IFERROR(__xludf.DUMMYFUNCTION("""COMPUTED_VALUE"""),44764.66666666667)</f>
        <v>44764.66667</v>
      </c>
      <c r="B771" s="2">
        <f>IFERROR(__xludf.DUMMYFUNCTION("""COMPUTED_VALUE"""),272.24)</f>
        <v>272.24</v>
      </c>
      <c r="C771" s="3">
        <v>263.437744578295</v>
      </c>
    </row>
    <row r="772">
      <c r="A772" s="1">
        <f>IFERROR(__xludf.DUMMYFUNCTION("""COMPUTED_VALUE"""),44767.66666666667)</f>
        <v>44767.66667</v>
      </c>
      <c r="B772" s="2">
        <f>IFERROR(__xludf.DUMMYFUNCTION("""COMPUTED_VALUE"""),268.43)</f>
        <v>268.43</v>
      </c>
      <c r="C772" s="3">
        <v>263.822351302909</v>
      </c>
    </row>
    <row r="773">
      <c r="A773" s="1">
        <f>IFERROR(__xludf.DUMMYFUNCTION("""COMPUTED_VALUE"""),44768.66666666667)</f>
        <v>44768.66667</v>
      </c>
      <c r="B773" s="2">
        <f>IFERROR(__xludf.DUMMYFUNCTION("""COMPUTED_VALUE"""),258.86)</f>
        <v>258.86</v>
      </c>
      <c r="C773" s="3">
        <v>262.628185818045</v>
      </c>
    </row>
    <row r="774">
      <c r="A774" s="1">
        <f>IFERROR(__xludf.DUMMYFUNCTION("""COMPUTED_VALUE"""),44769.66666666667)</f>
        <v>44769.66667</v>
      </c>
      <c r="B774" s="2">
        <f>IFERROR(__xludf.DUMMYFUNCTION("""COMPUTED_VALUE"""),274.82)</f>
        <v>274.82</v>
      </c>
      <c r="C774" s="3">
        <v>262.345927001802</v>
      </c>
    </row>
    <row r="775">
      <c r="A775" s="1">
        <f>IFERROR(__xludf.DUMMYFUNCTION("""COMPUTED_VALUE"""),44770.66666666667)</f>
        <v>44770.66667</v>
      </c>
      <c r="B775" s="2">
        <f>IFERROR(__xludf.DUMMYFUNCTION("""COMPUTED_VALUE"""),280.9)</f>
        <v>280.9</v>
      </c>
      <c r="C775" s="3">
        <v>260.90530202072</v>
      </c>
    </row>
    <row r="776">
      <c r="A776" s="1">
        <f>IFERROR(__xludf.DUMMYFUNCTION("""COMPUTED_VALUE"""),44771.66666666667)</f>
        <v>44771.66667</v>
      </c>
      <c r="B776" s="2">
        <f>IFERROR(__xludf.DUMMYFUNCTION("""COMPUTED_VALUE"""),297.15)</f>
        <v>297.15</v>
      </c>
      <c r="C776" s="3">
        <v>260.015636039969</v>
      </c>
    </row>
    <row r="777">
      <c r="A777" s="1">
        <f>IFERROR(__xludf.DUMMYFUNCTION("""COMPUTED_VALUE"""),44774.66666666667)</f>
        <v>44774.66667</v>
      </c>
      <c r="B777" s="2">
        <f>IFERROR(__xludf.DUMMYFUNCTION("""COMPUTED_VALUE"""),297.28)</f>
        <v>297.28</v>
      </c>
      <c r="C777" s="3">
        <v>260.530344045291</v>
      </c>
    </row>
    <row r="778">
      <c r="A778" s="1">
        <f>IFERROR(__xludf.DUMMYFUNCTION("""COMPUTED_VALUE"""),44775.66666666667)</f>
        <v>44775.66667</v>
      </c>
      <c r="B778" s="2">
        <f>IFERROR(__xludf.DUMMYFUNCTION("""COMPUTED_VALUE"""),300.59)</f>
        <v>300.59</v>
      </c>
      <c r="C778" s="3">
        <v>259.445152123182</v>
      </c>
    </row>
    <row r="779">
      <c r="A779" s="1">
        <f>IFERROR(__xludf.DUMMYFUNCTION("""COMPUTED_VALUE"""),44776.66666666667)</f>
        <v>44776.66667</v>
      </c>
      <c r="B779" s="2">
        <f>IFERROR(__xludf.DUMMYFUNCTION("""COMPUTED_VALUE"""),307.4)</f>
        <v>307.4</v>
      </c>
      <c r="C779" s="3">
        <v>259.291986258634</v>
      </c>
    </row>
    <row r="780">
      <c r="A780" s="1">
        <f>IFERROR(__xludf.DUMMYFUNCTION("""COMPUTED_VALUE"""),44777.66666666667)</f>
        <v>44777.66667</v>
      </c>
      <c r="B780" s="2">
        <f>IFERROR(__xludf.DUMMYFUNCTION("""COMPUTED_VALUE"""),308.63)</f>
        <v>308.63</v>
      </c>
      <c r="C780" s="3">
        <v>257.992532618478</v>
      </c>
    </row>
    <row r="781">
      <c r="A781" s="1">
        <f>IFERROR(__xludf.DUMMYFUNCTION("""COMPUTED_VALUE"""),44778.66666666667)</f>
        <v>44778.66667</v>
      </c>
      <c r="B781" s="2">
        <f>IFERROR(__xludf.DUMMYFUNCTION("""COMPUTED_VALUE"""),288.17)</f>
        <v>288.17</v>
      </c>
      <c r="C781" s="3">
        <v>257.2481974388</v>
      </c>
    </row>
    <row r="782">
      <c r="A782" s="1">
        <f>IFERROR(__xludf.DUMMYFUNCTION("""COMPUTED_VALUE"""),44781.66666666667)</f>
        <v>44781.66667</v>
      </c>
      <c r="B782" s="2">
        <f>IFERROR(__xludf.DUMMYFUNCTION("""COMPUTED_VALUE"""),290.42)</f>
        <v>290.42</v>
      </c>
      <c r="C782" s="3">
        <v>258.152335227609</v>
      </c>
    </row>
    <row r="783">
      <c r="A783" s="1">
        <f>IFERROR(__xludf.DUMMYFUNCTION("""COMPUTED_VALUE"""),44782.66666666667)</f>
        <v>44782.66667</v>
      </c>
      <c r="B783" s="2">
        <f>IFERROR(__xludf.DUMMYFUNCTION("""COMPUTED_VALUE"""),283.33)</f>
        <v>283.33</v>
      </c>
      <c r="C783" s="3">
        <v>257.1618782153</v>
      </c>
    </row>
    <row r="784">
      <c r="A784" s="1">
        <f>IFERROR(__xludf.DUMMYFUNCTION("""COMPUTED_VALUE"""),44783.66666666667)</f>
        <v>44783.66667</v>
      </c>
      <c r="B784" s="2">
        <f>IFERROR(__xludf.DUMMYFUNCTION("""COMPUTED_VALUE"""),294.36)</f>
        <v>294.36</v>
      </c>
      <c r="C784" s="3">
        <v>257.07898180306</v>
      </c>
    </row>
    <row r="785">
      <c r="A785" s="1">
        <f>IFERROR(__xludf.DUMMYFUNCTION("""COMPUTED_VALUE"""),44784.66666666667)</f>
        <v>44784.66667</v>
      </c>
      <c r="B785" s="2">
        <f>IFERROR(__xludf.DUMMYFUNCTION("""COMPUTED_VALUE"""),286.63)</f>
        <v>286.63</v>
      </c>
      <c r="C785" s="3">
        <v>255.823189089678</v>
      </c>
    </row>
    <row r="786">
      <c r="A786" s="1">
        <f>IFERROR(__xludf.DUMMYFUNCTION("""COMPUTED_VALUE"""),44785.66666666667)</f>
        <v>44785.66667</v>
      </c>
      <c r="B786" s="2">
        <f>IFERROR(__xludf.DUMMYFUNCTION("""COMPUTED_VALUE"""),300.03)</f>
        <v>300.03</v>
      </c>
      <c r="C786" s="3">
        <v>255.095216637502</v>
      </c>
    </row>
    <row r="787">
      <c r="A787" s="1">
        <f>IFERROR(__xludf.DUMMYFUNCTION("""COMPUTED_VALUE"""),44788.66666666667)</f>
        <v>44788.66667</v>
      </c>
      <c r="B787" s="2">
        <f>IFERROR(__xludf.DUMMYFUNCTION("""COMPUTED_VALUE"""),309.32)</f>
        <v>309.32</v>
      </c>
      <c r="C787" s="3">
        <v>255.899354720339</v>
      </c>
    </row>
    <row r="788">
      <c r="A788" s="1">
        <f>IFERROR(__xludf.DUMMYFUNCTION("""COMPUTED_VALUE"""),44789.66666666667)</f>
        <v>44789.66667</v>
      </c>
      <c r="B788" s="2">
        <f>IFERROR(__xludf.DUMMYFUNCTION("""COMPUTED_VALUE"""),306.56)</f>
        <v>306.56</v>
      </c>
      <c r="C788" s="3">
        <v>254.837403425929</v>
      </c>
    </row>
    <row r="789">
      <c r="A789" s="1">
        <f>IFERROR(__xludf.DUMMYFUNCTION("""COMPUTED_VALUE"""),44790.66666666667)</f>
        <v>44790.66667</v>
      </c>
      <c r="B789" s="2">
        <f>IFERROR(__xludf.DUMMYFUNCTION("""COMPUTED_VALUE"""),304.0)</f>
        <v>304</v>
      </c>
      <c r="C789" s="3">
        <v>254.67250211669</v>
      </c>
    </row>
    <row r="790">
      <c r="A790" s="1">
        <f>IFERROR(__xludf.DUMMYFUNCTION("""COMPUTED_VALUE"""),44791.66666666667)</f>
        <v>44791.66667</v>
      </c>
      <c r="B790" s="2">
        <f>IFERROR(__xludf.DUMMYFUNCTION("""COMPUTED_VALUE"""),302.87)</f>
        <v>302.87</v>
      </c>
      <c r="C790" s="3">
        <v>253.330586336422</v>
      </c>
    </row>
    <row r="791">
      <c r="A791" s="1">
        <f>IFERROR(__xludf.DUMMYFUNCTION("""COMPUTED_VALUE"""),44792.66666666667)</f>
        <v>44792.66667</v>
      </c>
      <c r="B791" s="2">
        <f>IFERROR(__xludf.DUMMYFUNCTION("""COMPUTED_VALUE"""),296.67)</f>
        <v>296.67</v>
      </c>
      <c r="C791" s="3">
        <v>252.519246091256</v>
      </c>
    </row>
    <row r="792">
      <c r="A792" s="1">
        <f>IFERROR(__xludf.DUMMYFUNCTION("""COMPUTED_VALUE"""),44795.66666666667)</f>
        <v>44795.66667</v>
      </c>
      <c r="B792" s="2">
        <f>IFERROR(__xludf.DUMMYFUNCTION("""COMPUTED_VALUE"""),289.91)</f>
        <v>289.91</v>
      </c>
      <c r="C792" s="3">
        <v>253.15971238698</v>
      </c>
    </row>
    <row r="793">
      <c r="A793" s="1">
        <f>IFERROR(__xludf.DUMMYFUNCTION("""COMPUTED_VALUE"""),44796.66666666667)</f>
        <v>44796.66667</v>
      </c>
      <c r="B793" s="2">
        <f>IFERROR(__xludf.DUMMYFUNCTION("""COMPUTED_VALUE"""),296.45)</f>
        <v>296.45</v>
      </c>
      <c r="C793" s="3">
        <v>252.093625770775</v>
      </c>
    </row>
    <row r="794">
      <c r="A794" s="1">
        <f>IFERROR(__xludf.DUMMYFUNCTION("""COMPUTED_VALUE"""),44797.66666666667)</f>
        <v>44797.66667</v>
      </c>
      <c r="B794" s="2">
        <f>IFERROR(__xludf.DUMMYFUNCTION("""COMPUTED_VALUE"""),297.1)</f>
        <v>297.1</v>
      </c>
      <c r="C794" s="3">
        <v>251.958754020959</v>
      </c>
    </row>
    <row r="795">
      <c r="A795" s="1">
        <f>IFERROR(__xludf.DUMMYFUNCTION("""COMPUTED_VALUE"""),44798.66666666667)</f>
        <v>44798.66667</v>
      </c>
      <c r="B795" s="2">
        <f>IFERROR(__xludf.DUMMYFUNCTION("""COMPUTED_VALUE"""),296.07)</f>
        <v>296.07</v>
      </c>
      <c r="C795" s="3">
        <v>250.684744364782</v>
      </c>
    </row>
    <row r="796">
      <c r="A796" s="1">
        <f>IFERROR(__xludf.DUMMYFUNCTION("""COMPUTED_VALUE"""),44799.66666666667)</f>
        <v>44799.66667</v>
      </c>
      <c r="B796" s="2">
        <f>IFERROR(__xludf.DUMMYFUNCTION("""COMPUTED_VALUE"""),288.09)</f>
        <v>288.09</v>
      </c>
      <c r="C796" s="3">
        <v>249.981484275527</v>
      </c>
    </row>
    <row r="797">
      <c r="A797" s="1">
        <f>IFERROR(__xludf.DUMMYFUNCTION("""COMPUTED_VALUE"""),44802.66666666667)</f>
        <v>44802.66667</v>
      </c>
      <c r="B797" s="2">
        <f>IFERROR(__xludf.DUMMYFUNCTION("""COMPUTED_VALUE"""),284.82)</f>
        <v>284.82</v>
      </c>
      <c r="C797" s="3">
        <v>251.185942593668</v>
      </c>
    </row>
    <row r="798">
      <c r="A798" s="1">
        <f>IFERROR(__xludf.DUMMYFUNCTION("""COMPUTED_VALUE"""),44803.66666666667)</f>
        <v>44803.66667</v>
      </c>
      <c r="B798" s="2">
        <f>IFERROR(__xludf.DUMMYFUNCTION("""COMPUTED_VALUE"""),277.7)</f>
        <v>277.7</v>
      </c>
      <c r="C798" s="3">
        <v>250.378734697062</v>
      </c>
    </row>
    <row r="799">
      <c r="A799" s="1">
        <f>IFERROR(__xludf.DUMMYFUNCTION("""COMPUTED_VALUE"""),44804.66666666667)</f>
        <v>44804.66667</v>
      </c>
      <c r="B799" s="2">
        <f>IFERROR(__xludf.DUMMYFUNCTION("""COMPUTED_VALUE"""),275.61)</f>
        <v>275.61</v>
      </c>
      <c r="C799" s="3">
        <v>250.529376472057</v>
      </c>
    </row>
    <row r="800">
      <c r="A800" s="1">
        <f>IFERROR(__xludf.DUMMYFUNCTION("""COMPUTED_VALUE"""),44805.66666666667)</f>
        <v>44805.66667</v>
      </c>
      <c r="B800" s="2">
        <f>IFERROR(__xludf.DUMMYFUNCTION("""COMPUTED_VALUE"""),277.16)</f>
        <v>277.16</v>
      </c>
      <c r="C800" s="3">
        <v>249.559835421774</v>
      </c>
    </row>
    <row r="801">
      <c r="A801" s="1">
        <f>IFERROR(__xludf.DUMMYFUNCTION("""COMPUTED_VALUE"""),44806.66666666667)</f>
        <v>44806.66667</v>
      </c>
      <c r="B801" s="2">
        <f>IFERROR(__xludf.DUMMYFUNCTION("""COMPUTED_VALUE"""),270.21)</f>
        <v>270.21</v>
      </c>
      <c r="C801" s="3">
        <v>249.170948706375</v>
      </c>
    </row>
    <row r="802">
      <c r="A802" s="1">
        <f>IFERROR(__xludf.DUMMYFUNCTION("""COMPUTED_VALUE"""),44810.66666666667)</f>
        <v>44810.66667</v>
      </c>
      <c r="B802" s="2">
        <f>IFERROR(__xludf.DUMMYFUNCTION("""COMPUTED_VALUE"""),274.42)</f>
        <v>274.42</v>
      </c>
      <c r="C802" s="3">
        <v>250.71009784041</v>
      </c>
    </row>
    <row r="803">
      <c r="A803" s="1">
        <f>IFERROR(__xludf.DUMMYFUNCTION("""COMPUTED_VALUE"""),44811.66666666667)</f>
        <v>44811.66667</v>
      </c>
      <c r="B803" s="2">
        <f>IFERROR(__xludf.DUMMYFUNCTION("""COMPUTED_VALUE"""),283.7)</f>
        <v>283.7</v>
      </c>
      <c r="C803" s="3">
        <v>251.059653553077</v>
      </c>
    </row>
    <row r="804">
      <c r="A804" s="1">
        <f>IFERROR(__xludf.DUMMYFUNCTION("""COMPUTED_VALUE"""),44812.66666666667)</f>
        <v>44812.66667</v>
      </c>
      <c r="B804" s="2">
        <f>IFERROR(__xludf.DUMMYFUNCTION("""COMPUTED_VALUE"""),289.26)</f>
        <v>289.26</v>
      </c>
      <c r="C804" s="3">
        <v>250.231718188254</v>
      </c>
    </row>
    <row r="805">
      <c r="A805" s="1">
        <f>IFERROR(__xludf.DUMMYFUNCTION("""COMPUTED_VALUE"""),44813.66666666667)</f>
        <v>44813.66667</v>
      </c>
      <c r="B805" s="2">
        <f>IFERROR(__xludf.DUMMYFUNCTION("""COMPUTED_VALUE"""),299.68)</f>
        <v>299.68</v>
      </c>
      <c r="C805" s="3">
        <v>249.917013514795</v>
      </c>
    </row>
    <row r="806">
      <c r="A806" s="1">
        <f>IFERROR(__xludf.DUMMYFUNCTION("""COMPUTED_VALUE"""),44816.66666666667)</f>
        <v>44816.66667</v>
      </c>
      <c r="B806" s="2">
        <f>IFERROR(__xludf.DUMMYFUNCTION("""COMPUTED_VALUE"""),304.42)</f>
        <v>304.42</v>
      </c>
      <c r="C806" s="3">
        <v>251.756172123176</v>
      </c>
    </row>
    <row r="807">
      <c r="A807" s="1">
        <f>IFERROR(__xludf.DUMMYFUNCTION("""COMPUTED_VALUE"""),44817.66666666667)</f>
        <v>44817.66667</v>
      </c>
      <c r="B807" s="2">
        <f>IFERROR(__xludf.DUMMYFUNCTION("""COMPUTED_VALUE"""),292.13)</f>
        <v>292.13</v>
      </c>
      <c r="C807" s="3">
        <v>250.927392292744</v>
      </c>
    </row>
    <row r="808">
      <c r="A808" s="1">
        <f>IFERROR(__xludf.DUMMYFUNCTION("""COMPUTED_VALUE"""),44818.66666666667)</f>
        <v>44818.66667</v>
      </c>
      <c r="B808" s="2">
        <f>IFERROR(__xludf.DUMMYFUNCTION("""COMPUTED_VALUE"""),302.61)</f>
        <v>302.61</v>
      </c>
      <c r="C808" s="3">
        <v>250.917345712536</v>
      </c>
    </row>
    <row r="809">
      <c r="A809" s="1">
        <f>IFERROR(__xludf.DUMMYFUNCTION("""COMPUTED_VALUE"""),44819.66666666667)</f>
        <v>44819.66667</v>
      </c>
      <c r="B809" s="2">
        <f>IFERROR(__xludf.DUMMYFUNCTION("""COMPUTED_VALUE"""),303.75)</f>
        <v>303.75</v>
      </c>
      <c r="C809" s="3">
        <v>249.638563710775</v>
      </c>
    </row>
    <row r="810">
      <c r="A810" s="1">
        <f>IFERROR(__xludf.DUMMYFUNCTION("""COMPUTED_VALUE"""),44820.66666666667)</f>
        <v>44820.66667</v>
      </c>
      <c r="B810" s="2">
        <f>IFERROR(__xludf.DUMMYFUNCTION("""COMPUTED_VALUE"""),303.35)</f>
        <v>303.35</v>
      </c>
      <c r="C810" s="3">
        <v>248.785882297587</v>
      </c>
    </row>
    <row r="811">
      <c r="A811" s="1">
        <f>IFERROR(__xludf.DUMMYFUNCTION("""COMPUTED_VALUE"""),44823.66666666667)</f>
        <v>44823.66667</v>
      </c>
      <c r="B811" s="2">
        <f>IFERROR(__xludf.DUMMYFUNCTION("""COMPUTED_VALUE"""),309.07)</f>
        <v>309.07</v>
      </c>
      <c r="C811" s="3">
        <v>248.566288486373</v>
      </c>
    </row>
    <row r="812">
      <c r="A812" s="1">
        <f>IFERROR(__xludf.DUMMYFUNCTION("""COMPUTED_VALUE"""),44824.66666666667)</f>
        <v>44824.66667</v>
      </c>
      <c r="B812" s="2">
        <f>IFERROR(__xludf.DUMMYFUNCTION("""COMPUTED_VALUE"""),308.73)</f>
        <v>308.73</v>
      </c>
      <c r="C812" s="3">
        <v>246.940668867158</v>
      </c>
    </row>
    <row r="813">
      <c r="A813" s="1">
        <f>IFERROR(__xludf.DUMMYFUNCTION("""COMPUTED_VALUE"""),44825.66666666667)</f>
        <v>44825.66667</v>
      </c>
      <c r="B813" s="2">
        <f>IFERROR(__xludf.DUMMYFUNCTION("""COMPUTED_VALUE"""),300.8)</f>
        <v>300.8</v>
      </c>
      <c r="C813" s="3">
        <v>246.101805397772</v>
      </c>
    </row>
    <row r="814">
      <c r="A814" s="1">
        <f>IFERROR(__xludf.DUMMYFUNCTION("""COMPUTED_VALUE"""),44826.66666666667)</f>
        <v>44826.66667</v>
      </c>
      <c r="B814" s="2">
        <f>IFERROR(__xludf.DUMMYFUNCTION("""COMPUTED_VALUE"""),288.59)</f>
        <v>288.59</v>
      </c>
      <c r="C814" s="3">
        <v>243.978596251387</v>
      </c>
    </row>
    <row r="815">
      <c r="A815" s="1">
        <f>IFERROR(__xludf.DUMMYFUNCTION("""COMPUTED_VALUE"""),44827.66666666667)</f>
        <v>44827.66667</v>
      </c>
      <c r="B815" s="2">
        <f>IFERROR(__xludf.DUMMYFUNCTION("""COMPUTED_VALUE"""),275.33)</f>
        <v>275.33</v>
      </c>
      <c r="C815" s="3">
        <v>242.283218594223</v>
      </c>
    </row>
    <row r="816">
      <c r="A816" s="1">
        <f>IFERROR(__xludf.DUMMYFUNCTION("""COMPUTED_VALUE"""),44830.66666666667)</f>
        <v>44830.66667</v>
      </c>
      <c r="B816" s="2">
        <f>IFERROR(__xludf.DUMMYFUNCTION("""COMPUTED_VALUE"""),276.01)</f>
        <v>276.01</v>
      </c>
      <c r="C816" s="3">
        <v>239.724676205865</v>
      </c>
    </row>
    <row r="817">
      <c r="A817" s="1">
        <f>IFERROR(__xludf.DUMMYFUNCTION("""COMPUTED_VALUE"""),44831.66666666667)</f>
        <v>44831.66667</v>
      </c>
      <c r="B817" s="2">
        <f>IFERROR(__xludf.DUMMYFUNCTION("""COMPUTED_VALUE"""),282.94)</f>
        <v>282.94</v>
      </c>
      <c r="C817" s="3">
        <v>237.440565561294</v>
      </c>
    </row>
    <row r="818">
      <c r="A818" s="1">
        <f>IFERROR(__xludf.DUMMYFUNCTION("""COMPUTED_VALUE"""),44832.66666666667)</f>
        <v>44832.66667</v>
      </c>
      <c r="B818" s="2">
        <f>IFERROR(__xludf.DUMMYFUNCTION("""COMPUTED_VALUE"""),287.81)</f>
        <v>287.81</v>
      </c>
      <c r="C818" s="3">
        <v>236.030479222768</v>
      </c>
    </row>
    <row r="819">
      <c r="A819" s="1">
        <f>IFERROR(__xludf.DUMMYFUNCTION("""COMPUTED_VALUE"""),44833.66666666667)</f>
        <v>44833.66667</v>
      </c>
      <c r="B819" s="2">
        <f>IFERROR(__xludf.DUMMYFUNCTION("""COMPUTED_VALUE"""),268.21)</f>
        <v>268.21</v>
      </c>
      <c r="C819" s="3">
        <v>233.436976306016</v>
      </c>
    </row>
    <row r="820">
      <c r="A820" s="1">
        <f>IFERROR(__xludf.DUMMYFUNCTION("""COMPUTED_VALUE"""),44834.66666666667)</f>
        <v>44834.66667</v>
      </c>
      <c r="B820" s="2">
        <f>IFERROR(__xludf.DUMMYFUNCTION("""COMPUTED_VALUE"""),265.25)</f>
        <v>265.25</v>
      </c>
      <c r="C820" s="3">
        <v>231.383767062318</v>
      </c>
    </row>
    <row r="821">
      <c r="A821" s="1">
        <f>IFERROR(__xludf.DUMMYFUNCTION("""COMPUTED_VALUE"""),44837.66666666667)</f>
        <v>44837.66667</v>
      </c>
      <c r="B821" s="2">
        <f>IFERROR(__xludf.DUMMYFUNCTION("""COMPUTED_VALUE"""),242.4)</f>
        <v>242.4</v>
      </c>
      <c r="C821" s="3">
        <v>228.503328616441</v>
      </c>
    </row>
    <row r="822">
      <c r="A822" s="1">
        <f>IFERROR(__xludf.DUMMYFUNCTION("""COMPUTED_VALUE"""),44838.66666666667)</f>
        <v>44838.66667</v>
      </c>
      <c r="B822" s="2">
        <f>IFERROR(__xludf.DUMMYFUNCTION("""COMPUTED_VALUE"""),249.44)</f>
        <v>249.44</v>
      </c>
      <c r="C822" s="3">
        <v>226.373654329706</v>
      </c>
    </row>
    <row r="823">
      <c r="A823" s="1">
        <f>IFERROR(__xludf.DUMMYFUNCTION("""COMPUTED_VALUE"""),44839.66666666667)</f>
        <v>44839.66667</v>
      </c>
      <c r="B823" s="2">
        <f>IFERROR(__xludf.DUMMYFUNCTION("""COMPUTED_VALUE"""),240.81)</f>
        <v>240.81</v>
      </c>
      <c r="C823" s="3">
        <v>225.246838720656</v>
      </c>
    </row>
    <row r="824">
      <c r="A824" s="1">
        <f>IFERROR(__xludf.DUMMYFUNCTION("""COMPUTED_VALUE"""),44840.66666666667)</f>
        <v>44840.66667</v>
      </c>
      <c r="B824" s="2">
        <f>IFERROR(__xludf.DUMMYFUNCTION("""COMPUTED_VALUE"""),238.13)</f>
        <v>238.13</v>
      </c>
      <c r="C824" s="3">
        <v>223.059610533369</v>
      </c>
    </row>
    <row r="825">
      <c r="A825" s="1">
        <f>IFERROR(__xludf.DUMMYFUNCTION("""COMPUTED_VALUE"""),44841.66666666667)</f>
        <v>44841.66667</v>
      </c>
      <c r="B825" s="2">
        <f>IFERROR(__xludf.DUMMYFUNCTION("""COMPUTED_VALUE"""),223.07)</f>
        <v>223.07</v>
      </c>
      <c r="C825" s="3">
        <v>221.526912153503</v>
      </c>
    </row>
    <row r="826">
      <c r="A826" s="1">
        <f>IFERROR(__xludf.DUMMYFUNCTION("""COMPUTED_VALUE"""),44844.66666666667)</f>
        <v>44844.66667</v>
      </c>
      <c r="B826" s="2">
        <f>IFERROR(__xludf.DUMMYFUNCTION("""COMPUTED_VALUE"""),222.96)</f>
        <v>222.96</v>
      </c>
      <c r="C826" s="3">
        <v>220.766539152918</v>
      </c>
    </row>
    <row r="827">
      <c r="A827" s="1">
        <f>IFERROR(__xludf.DUMMYFUNCTION("""COMPUTED_VALUE"""),44845.66666666667)</f>
        <v>44845.66667</v>
      </c>
      <c r="B827" s="2">
        <f>IFERROR(__xludf.DUMMYFUNCTION("""COMPUTED_VALUE"""),216.5)</f>
        <v>216.5</v>
      </c>
      <c r="C827" s="3">
        <v>219.476656199129</v>
      </c>
    </row>
    <row r="828">
      <c r="A828" s="1">
        <f>IFERROR(__xludf.DUMMYFUNCTION("""COMPUTED_VALUE"""),44846.66666666667)</f>
        <v>44846.66667</v>
      </c>
      <c r="B828" s="2">
        <f>IFERROR(__xludf.DUMMYFUNCTION("""COMPUTED_VALUE"""),217.24)</f>
        <v>217.24</v>
      </c>
      <c r="C828" s="3">
        <v>219.225682239317</v>
      </c>
    </row>
    <row r="829">
      <c r="A829" s="1">
        <f>IFERROR(__xludf.DUMMYFUNCTION("""COMPUTED_VALUE"""),44847.66666666667)</f>
        <v>44847.66667</v>
      </c>
      <c r="B829" s="2">
        <f>IFERROR(__xludf.DUMMYFUNCTION("""COMPUTED_VALUE"""),221.72)</f>
        <v>221.72</v>
      </c>
      <c r="C829" s="3">
        <v>217.930652611004</v>
      </c>
    </row>
    <row r="830">
      <c r="A830" s="1">
        <f>IFERROR(__xludf.DUMMYFUNCTION("""COMPUTED_VALUE"""),44848.66666666667)</f>
        <v>44848.66667</v>
      </c>
      <c r="B830" s="2">
        <f>IFERROR(__xludf.DUMMYFUNCTION("""COMPUTED_VALUE"""),204.99)</f>
        <v>204.99</v>
      </c>
      <c r="C830" s="3">
        <v>217.286600550765</v>
      </c>
    </row>
    <row r="831">
      <c r="A831" s="1">
        <f>IFERROR(__xludf.DUMMYFUNCTION("""COMPUTED_VALUE"""),44851.66666666667)</f>
        <v>44851.66667</v>
      </c>
      <c r="B831" s="2">
        <f>IFERROR(__xludf.DUMMYFUNCTION("""COMPUTED_VALUE"""),219.35)</f>
        <v>219.35</v>
      </c>
      <c r="C831" s="3">
        <v>218.979483535331</v>
      </c>
    </row>
    <row r="832">
      <c r="A832" s="1">
        <f>IFERROR(__xludf.DUMMYFUNCTION("""COMPUTED_VALUE"""),44852.66666666667)</f>
        <v>44852.66667</v>
      </c>
      <c r="B832" s="2">
        <f>IFERROR(__xludf.DUMMYFUNCTION("""COMPUTED_VALUE"""),220.19)</f>
        <v>220.19</v>
      </c>
      <c r="C832" s="3">
        <v>218.37875152552</v>
      </c>
    </row>
    <row r="833">
      <c r="A833" s="1">
        <f>IFERROR(__xludf.DUMMYFUNCTION("""COMPUTED_VALUE"""),44853.66666666667)</f>
        <v>44853.66667</v>
      </c>
      <c r="B833" s="2">
        <f>IFERROR(__xludf.DUMMYFUNCTION("""COMPUTED_VALUE"""),222.04)</f>
        <v>222.04</v>
      </c>
      <c r="C833" s="3">
        <v>218.72841371791</v>
      </c>
    </row>
    <row r="834">
      <c r="A834" s="1">
        <f>IFERROR(__xludf.DUMMYFUNCTION("""COMPUTED_VALUE"""),44854.66666666667)</f>
        <v>44854.66667</v>
      </c>
      <c r="B834" s="2">
        <f>IFERROR(__xludf.DUMMYFUNCTION("""COMPUTED_VALUE"""),207.28)</f>
        <v>207.28</v>
      </c>
      <c r="C834" s="3">
        <v>217.934577505806</v>
      </c>
    </row>
    <row r="835">
      <c r="A835" s="1">
        <f>IFERROR(__xludf.DUMMYFUNCTION("""COMPUTED_VALUE"""),44855.66666666667)</f>
        <v>44855.66667</v>
      </c>
      <c r="B835" s="2">
        <f>IFERROR(__xludf.DUMMYFUNCTION("""COMPUTED_VALUE"""),214.44)</f>
        <v>214.44</v>
      </c>
      <c r="C835" s="3">
        <v>217.684171775719</v>
      </c>
    </row>
    <row r="836">
      <c r="A836" s="1">
        <f>IFERROR(__xludf.DUMMYFUNCTION("""COMPUTED_VALUE"""),44858.66666666667)</f>
        <v>44858.66667</v>
      </c>
      <c r="B836" s="2">
        <f>IFERROR(__xludf.DUMMYFUNCTION("""COMPUTED_VALUE"""),211.25)</f>
        <v>211.25</v>
      </c>
      <c r="C836" s="3">
        <v>219.877615048137</v>
      </c>
    </row>
    <row r="837">
      <c r="A837" s="1">
        <f>IFERROR(__xludf.DUMMYFUNCTION("""COMPUTED_VALUE"""),44859.66666666667)</f>
        <v>44859.66667</v>
      </c>
      <c r="B837" s="2">
        <f>IFERROR(__xludf.DUMMYFUNCTION("""COMPUTED_VALUE"""),222.42)</f>
        <v>222.42</v>
      </c>
      <c r="C837" s="3">
        <v>219.220946156737</v>
      </c>
    </row>
    <row r="838">
      <c r="A838" s="1">
        <f>IFERROR(__xludf.DUMMYFUNCTION("""COMPUTED_VALUE"""),44860.66666666667)</f>
        <v>44860.66667</v>
      </c>
      <c r="B838" s="2">
        <f>IFERROR(__xludf.DUMMYFUNCTION("""COMPUTED_VALUE"""),224.64)</f>
        <v>224.64</v>
      </c>
      <c r="C838" s="3">
        <v>219.412905292259</v>
      </c>
    </row>
    <row r="839">
      <c r="A839" s="1">
        <f>IFERROR(__xludf.DUMMYFUNCTION("""COMPUTED_VALUE"""),44861.66666666667)</f>
        <v>44861.66667</v>
      </c>
      <c r="B839" s="2">
        <f>IFERROR(__xludf.DUMMYFUNCTION("""COMPUTED_VALUE"""),225.09)</f>
        <v>225.09</v>
      </c>
      <c r="C839" s="3">
        <v>218.369576407738</v>
      </c>
    </row>
    <row r="840">
      <c r="A840" s="1">
        <f>IFERROR(__xludf.DUMMYFUNCTION("""COMPUTED_VALUE"""),44862.66666666667)</f>
        <v>44862.66667</v>
      </c>
      <c r="B840" s="2">
        <f>IFERROR(__xludf.DUMMYFUNCTION("""COMPUTED_VALUE"""),228.52)</f>
        <v>228.52</v>
      </c>
      <c r="C840" s="3">
        <v>217.790261790861</v>
      </c>
    </row>
    <row r="841">
      <c r="A841" s="1">
        <f>IFERROR(__xludf.DUMMYFUNCTION("""COMPUTED_VALUE"""),44865.66666666667)</f>
        <v>44865.66667</v>
      </c>
      <c r="B841" s="2">
        <f>IFERROR(__xludf.DUMMYFUNCTION("""COMPUTED_VALUE"""),227.54)</f>
        <v>227.54</v>
      </c>
      <c r="C841" s="3">
        <v>218.671753120005</v>
      </c>
    </row>
    <row r="842">
      <c r="A842" s="1">
        <f>IFERROR(__xludf.DUMMYFUNCTION("""COMPUTED_VALUE"""),44866.66666666667)</f>
        <v>44866.66667</v>
      </c>
      <c r="B842" s="2">
        <f>IFERROR(__xludf.DUMMYFUNCTION("""COMPUTED_VALUE"""),227.82)</f>
        <v>227.82</v>
      </c>
      <c r="C842" s="3">
        <v>217.525688952438</v>
      </c>
    </row>
    <row r="843">
      <c r="A843" s="1">
        <f>IFERROR(__xludf.DUMMYFUNCTION("""COMPUTED_VALUE"""),44867.66666666667)</f>
        <v>44867.66667</v>
      </c>
      <c r="B843" s="2">
        <f>IFERROR(__xludf.DUMMYFUNCTION("""COMPUTED_VALUE"""),214.98)</f>
        <v>214.98</v>
      </c>
      <c r="C843" s="3">
        <v>217.231543503119</v>
      </c>
    </row>
    <row r="844">
      <c r="A844" s="1">
        <f>IFERROR(__xludf.DUMMYFUNCTION("""COMPUTED_VALUE"""),44868.66666666667)</f>
        <v>44868.66667</v>
      </c>
      <c r="B844" s="2">
        <f>IFERROR(__xludf.DUMMYFUNCTION("""COMPUTED_VALUE"""),215.31)</f>
        <v>215.31</v>
      </c>
      <c r="C844" s="3">
        <v>215.72258596331</v>
      </c>
    </row>
    <row r="845">
      <c r="A845" s="1">
        <f>IFERROR(__xludf.DUMMYFUNCTION("""COMPUTED_VALUE"""),44869.66666666667)</f>
        <v>44869.66667</v>
      </c>
      <c r="B845" s="2">
        <f>IFERROR(__xludf.DUMMYFUNCTION("""COMPUTED_VALUE"""),207.47)</f>
        <v>207.47</v>
      </c>
      <c r="C845" s="3">
        <v>214.714299754871</v>
      </c>
    </row>
    <row r="846">
      <c r="A846" s="1">
        <f>IFERROR(__xludf.DUMMYFUNCTION("""COMPUTED_VALUE"""),44872.66666666667)</f>
        <v>44872.66667</v>
      </c>
      <c r="B846" s="2">
        <f>IFERROR(__xludf.DUMMYFUNCTION("""COMPUTED_VALUE"""),197.08)</f>
        <v>197.08</v>
      </c>
      <c r="C846" s="3">
        <v>214.665687858889</v>
      </c>
    </row>
    <row r="847">
      <c r="A847" s="1">
        <f>IFERROR(__xludf.DUMMYFUNCTION("""COMPUTED_VALUE"""),44873.66666666667)</f>
        <v>44873.66667</v>
      </c>
      <c r="B847" s="2">
        <f>IFERROR(__xludf.DUMMYFUNCTION("""COMPUTED_VALUE"""),191.3)</f>
        <v>191.3</v>
      </c>
      <c r="C847" s="3">
        <v>213.363028019416</v>
      </c>
    </row>
    <row r="848">
      <c r="A848" s="1">
        <f>IFERROR(__xludf.DUMMYFUNCTION("""COMPUTED_VALUE"""),44874.66666666667)</f>
        <v>44874.66667</v>
      </c>
      <c r="B848" s="2">
        <f>IFERROR(__xludf.DUMMYFUNCTION("""COMPUTED_VALUE"""),177.59)</f>
        <v>177.59</v>
      </c>
      <c r="C848" s="3">
        <v>212.999606607578</v>
      </c>
    </row>
    <row r="849">
      <c r="A849" s="1">
        <f>IFERROR(__xludf.DUMMYFUNCTION("""COMPUTED_VALUE"""),44875.66666666667)</f>
        <v>44875.66667</v>
      </c>
      <c r="B849" s="2">
        <f>IFERROR(__xludf.DUMMYFUNCTION("""COMPUTED_VALUE"""),190.72)</f>
        <v>190.72</v>
      </c>
      <c r="C849" s="3">
        <v>211.51063129323</v>
      </c>
    </row>
    <row r="850">
      <c r="A850" s="1">
        <f>IFERROR(__xludf.DUMMYFUNCTION("""COMPUTED_VALUE"""),44876.66666666667)</f>
        <v>44876.66667</v>
      </c>
      <c r="B850" s="2">
        <f>IFERROR(__xludf.DUMMYFUNCTION("""COMPUTED_VALUE"""),195.97)</f>
        <v>195.97</v>
      </c>
      <c r="C850" s="3">
        <v>210.610452482245</v>
      </c>
    </row>
    <row r="851">
      <c r="A851" s="1">
        <f>IFERROR(__xludf.DUMMYFUNCTION("""COMPUTED_VALUE"""),44879.66666666667)</f>
        <v>44879.66667</v>
      </c>
      <c r="B851" s="2">
        <f>IFERROR(__xludf.DUMMYFUNCTION("""COMPUTED_VALUE"""),190.95)</f>
        <v>190.95</v>
      </c>
      <c r="C851" s="3">
        <v>211.358879956174</v>
      </c>
    </row>
    <row r="852">
      <c r="A852" s="1">
        <f>IFERROR(__xludf.DUMMYFUNCTION("""COMPUTED_VALUE"""),44880.66666666667)</f>
        <v>44880.66667</v>
      </c>
      <c r="B852" s="2">
        <f>IFERROR(__xludf.DUMMYFUNCTION("""COMPUTED_VALUE"""),194.42)</f>
        <v>194.42</v>
      </c>
      <c r="C852" s="3">
        <v>210.447189630915</v>
      </c>
    </row>
    <row r="853">
      <c r="A853" s="1">
        <f>IFERROR(__xludf.DUMMYFUNCTION("""COMPUTED_VALUE"""),44881.66666666667)</f>
        <v>44881.66667</v>
      </c>
      <c r="B853" s="2">
        <f>IFERROR(__xludf.DUMMYFUNCTION("""COMPUTED_VALUE"""),186.92)</f>
        <v>186.92</v>
      </c>
      <c r="C853" s="3">
        <v>210.515475386622</v>
      </c>
    </row>
    <row r="854">
      <c r="A854" s="1">
        <f>IFERROR(__xludf.DUMMYFUNCTION("""COMPUTED_VALUE"""),44882.66666666667)</f>
        <v>44882.66667</v>
      </c>
      <c r="B854" s="2">
        <f>IFERROR(__xludf.DUMMYFUNCTION("""COMPUTED_VALUE"""),183.17)</f>
        <v>183.17</v>
      </c>
      <c r="C854" s="3">
        <v>209.483165540898</v>
      </c>
    </row>
    <row r="855">
      <c r="A855" s="1">
        <f>IFERROR(__xludf.DUMMYFUNCTION("""COMPUTED_VALUE"""),44883.66666666667)</f>
        <v>44883.66667</v>
      </c>
      <c r="B855" s="2">
        <f>IFERROR(__xludf.DUMMYFUNCTION("""COMPUTED_VALUE"""),180.19)</f>
        <v>180.19</v>
      </c>
      <c r="C855" s="3">
        <v>209.047732427756</v>
      </c>
    </row>
    <row r="856">
      <c r="A856" s="1">
        <f>IFERROR(__xludf.DUMMYFUNCTION("""COMPUTED_VALUE"""),44886.66666666667)</f>
        <v>44886.66667</v>
      </c>
      <c r="B856" s="2">
        <f>IFERROR(__xludf.DUMMYFUNCTION("""COMPUTED_VALUE"""),167.87)</f>
        <v>167.87</v>
      </c>
      <c r="C856" s="3">
        <v>211.064760502331</v>
      </c>
    </row>
    <row r="857">
      <c r="A857" s="1">
        <f>IFERROR(__xludf.DUMMYFUNCTION("""COMPUTED_VALUE"""),44887.66666666667)</f>
        <v>44887.66667</v>
      </c>
      <c r="B857" s="2">
        <f>IFERROR(__xludf.DUMMYFUNCTION("""COMPUTED_VALUE"""),169.91)</f>
        <v>169.91</v>
      </c>
      <c r="C857" s="3">
        <v>210.47806706111</v>
      </c>
    </row>
    <row r="858">
      <c r="A858" s="1">
        <f>IFERROR(__xludf.DUMMYFUNCTION("""COMPUTED_VALUE"""),44888.66666666667)</f>
        <v>44888.66667</v>
      </c>
      <c r="B858" s="2">
        <f>IFERROR(__xludf.DUMMYFUNCTION("""COMPUTED_VALUE"""),183.2)</f>
        <v>183.2</v>
      </c>
      <c r="C858" s="3">
        <v>210.797315574232</v>
      </c>
    </row>
    <row r="859">
      <c r="A859" s="1">
        <f>IFERROR(__xludf.DUMMYFUNCTION("""COMPUTED_VALUE"""),44890.54513888889)</f>
        <v>44890.54514</v>
      </c>
      <c r="B859" s="2">
        <f>IFERROR(__xludf.DUMMYFUNCTION("""COMPUTED_VALUE"""),182.86)</f>
        <v>182.86</v>
      </c>
      <c r="C859" s="3">
        <v>209.562728161782</v>
      </c>
    </row>
    <row r="860">
      <c r="A860" s="1">
        <f>IFERROR(__xludf.DUMMYFUNCTION("""COMPUTED_VALUE"""),44893.66666666667)</f>
        <v>44893.66667</v>
      </c>
      <c r="B860" s="2">
        <f>IFERROR(__xludf.DUMMYFUNCTION("""COMPUTED_VALUE"""),182.92)</f>
        <v>182.92</v>
      </c>
      <c r="C860" s="3">
        <v>211.153621433603</v>
      </c>
    </row>
    <row r="861">
      <c r="A861" s="1">
        <f>IFERROR(__xludf.DUMMYFUNCTION("""COMPUTED_VALUE"""),44894.66666666667)</f>
        <v>44894.66667</v>
      </c>
      <c r="B861" s="2">
        <f>IFERROR(__xludf.DUMMYFUNCTION("""COMPUTED_VALUE"""),180.83)</f>
        <v>180.83</v>
      </c>
      <c r="C861" s="3">
        <v>210.211946150359</v>
      </c>
    </row>
    <row r="862">
      <c r="A862" s="1">
        <f>IFERROR(__xludf.DUMMYFUNCTION("""COMPUTED_VALUE"""),44895.66666666667)</f>
        <v>44895.66667</v>
      </c>
      <c r="B862" s="2">
        <f>IFERROR(__xludf.DUMMYFUNCTION("""COMPUTED_VALUE"""),194.7)</f>
        <v>194.7</v>
      </c>
      <c r="C862" s="3">
        <v>210.07676265341</v>
      </c>
    </row>
    <row r="863">
      <c r="A863" s="1">
        <f>IFERROR(__xludf.DUMMYFUNCTION("""COMPUTED_VALUE"""),44896.66666666667)</f>
        <v>44896.66667</v>
      </c>
      <c r="B863" s="2">
        <f>IFERROR(__xludf.DUMMYFUNCTION("""COMPUTED_VALUE"""),194.7)</f>
        <v>194.7</v>
      </c>
      <c r="C863" s="3">
        <v>208.664242244368</v>
      </c>
    </row>
    <row r="864">
      <c r="A864" s="1">
        <f>IFERROR(__xludf.DUMMYFUNCTION("""COMPUTED_VALUE"""),44897.66666666667)</f>
        <v>44897.66667</v>
      </c>
      <c r="B864" s="2">
        <f>IFERROR(__xludf.DUMMYFUNCTION("""COMPUTED_VALUE"""),194.86)</f>
        <v>194.86</v>
      </c>
      <c r="C864" s="3">
        <v>207.674006815183</v>
      </c>
    </row>
    <row r="865">
      <c r="A865" s="1">
        <f>IFERROR(__xludf.DUMMYFUNCTION("""COMPUTED_VALUE"""),44900.66666666667)</f>
        <v>44900.66667</v>
      </c>
      <c r="B865" s="2">
        <f>IFERROR(__xludf.DUMMYFUNCTION("""COMPUTED_VALUE"""),182.45)</f>
        <v>182.45</v>
      </c>
      <c r="C865" s="3">
        <v>207.081283573159</v>
      </c>
    </row>
    <row r="866">
      <c r="A866" s="1">
        <f>IFERROR(__xludf.DUMMYFUNCTION("""COMPUTED_VALUE"""),44901.66666666667)</f>
        <v>44901.66667</v>
      </c>
      <c r="B866" s="2">
        <f>IFERROR(__xludf.DUMMYFUNCTION("""COMPUTED_VALUE"""),179.82)</f>
        <v>179.82</v>
      </c>
      <c r="C866" s="3">
        <v>205.368894300888</v>
      </c>
    </row>
    <row r="867">
      <c r="A867" s="1">
        <f>IFERROR(__xludf.DUMMYFUNCTION("""COMPUTED_VALUE"""),44902.66666666667)</f>
        <v>44902.66667</v>
      </c>
      <c r="B867" s="2">
        <f>IFERROR(__xludf.DUMMYFUNCTION("""COMPUTED_VALUE"""),174.04)</f>
        <v>174.04</v>
      </c>
      <c r="C867" s="3">
        <v>204.475321801717</v>
      </c>
    </row>
    <row r="868">
      <c r="A868" s="1">
        <f>IFERROR(__xludf.DUMMYFUNCTION("""COMPUTED_VALUE"""),44903.66666666667)</f>
        <v>44903.66667</v>
      </c>
      <c r="B868" s="2">
        <f>IFERROR(__xludf.DUMMYFUNCTION("""COMPUTED_VALUE"""),173.44)</f>
        <v>173.44</v>
      </c>
      <c r="C868" s="3">
        <v>202.337516684956</v>
      </c>
    </row>
    <row r="869">
      <c r="A869" s="1">
        <f>IFERROR(__xludf.DUMMYFUNCTION("""COMPUTED_VALUE"""),44904.66666666667)</f>
        <v>44904.66667</v>
      </c>
      <c r="B869" s="2">
        <f>IFERROR(__xludf.DUMMYFUNCTION("""COMPUTED_VALUE"""),179.05)</f>
        <v>179.05</v>
      </c>
      <c r="C869" s="3">
        <v>200.675395752228</v>
      </c>
    </row>
    <row r="870">
      <c r="A870" s="1">
        <f>IFERROR(__xludf.DUMMYFUNCTION("""COMPUTED_VALUE"""),44907.66666666667)</f>
        <v>44907.66667</v>
      </c>
      <c r="B870" s="2">
        <f>IFERROR(__xludf.DUMMYFUNCTION("""COMPUTED_VALUE"""),167.82)</f>
        <v>167.82</v>
      </c>
      <c r="C870" s="3">
        <v>198.5707253256</v>
      </c>
    </row>
    <row r="871">
      <c r="A871" s="1">
        <f>IFERROR(__xludf.DUMMYFUNCTION("""COMPUTED_VALUE"""),44908.66666666667)</f>
        <v>44908.66667</v>
      </c>
      <c r="B871" s="2">
        <f>IFERROR(__xludf.DUMMYFUNCTION("""COMPUTED_VALUE"""),160.95)</f>
        <v>160.95</v>
      </c>
      <c r="C871" s="3">
        <v>196.573003113978</v>
      </c>
    </row>
    <row r="872">
      <c r="A872" s="1">
        <f>IFERROR(__xludf.DUMMYFUNCTION("""COMPUTED_VALUE"""),44909.66666666667)</f>
        <v>44909.66667</v>
      </c>
      <c r="B872" s="2">
        <f>IFERROR(__xludf.DUMMYFUNCTION("""COMPUTED_VALUE"""),156.8)</f>
        <v>156.8</v>
      </c>
      <c r="C872" s="3">
        <v>195.521961081471</v>
      </c>
    </row>
    <row r="873">
      <c r="A873" s="1">
        <f>IFERROR(__xludf.DUMMYFUNCTION("""COMPUTED_VALUE"""),44910.66666666667)</f>
        <v>44910.66667</v>
      </c>
      <c r="B873" s="2">
        <f>IFERROR(__xludf.DUMMYFUNCTION("""COMPUTED_VALUE"""),157.67)</f>
        <v>157.67</v>
      </c>
      <c r="C873" s="3">
        <v>193.360781437114</v>
      </c>
    </row>
    <row r="874">
      <c r="A874" s="1">
        <f>IFERROR(__xludf.DUMMYFUNCTION("""COMPUTED_VALUE"""),44911.66666666667)</f>
        <v>44911.66667</v>
      </c>
      <c r="B874" s="2">
        <f>IFERROR(__xludf.DUMMYFUNCTION("""COMPUTED_VALUE"""),150.23)</f>
        <v>150.23</v>
      </c>
      <c r="C874" s="3">
        <v>191.811987542536</v>
      </c>
    </row>
    <row r="875">
      <c r="A875" s="1">
        <f>IFERROR(__xludf.DUMMYFUNCTION("""COMPUTED_VALUE"""),44914.66666666667)</f>
        <v>44914.66667</v>
      </c>
      <c r="B875" s="2">
        <f>IFERROR(__xludf.DUMMYFUNCTION("""COMPUTED_VALUE"""),149.87)</f>
        <v>149.87</v>
      </c>
      <c r="C875" s="3">
        <v>190.837249600049</v>
      </c>
    </row>
    <row r="876">
      <c r="A876" s="1">
        <f>IFERROR(__xludf.DUMMYFUNCTION("""COMPUTED_VALUE"""),44915.66666666667)</f>
        <v>44915.66667</v>
      </c>
      <c r="B876" s="2">
        <f>IFERROR(__xludf.DUMMYFUNCTION("""COMPUTED_VALUE"""),137.8)</f>
        <v>137.8</v>
      </c>
      <c r="C876" s="3">
        <v>189.450973097706</v>
      </c>
    </row>
    <row r="877">
      <c r="A877" s="1">
        <f>IFERROR(__xludf.DUMMYFUNCTION("""COMPUTED_VALUE"""),44916.66666666667)</f>
        <v>44916.66667</v>
      </c>
      <c r="B877" s="2">
        <f>IFERROR(__xludf.DUMMYFUNCTION("""COMPUTED_VALUE"""),137.57)</f>
        <v>137.57</v>
      </c>
      <c r="C877" s="3">
        <v>189.10597116756</v>
      </c>
    </row>
    <row r="878">
      <c r="A878" s="1">
        <f>IFERROR(__xludf.DUMMYFUNCTION("""COMPUTED_VALUE"""),44917.66666666667)</f>
        <v>44917.66667</v>
      </c>
      <c r="B878" s="2">
        <f>IFERROR(__xludf.DUMMYFUNCTION("""COMPUTED_VALUE"""),125.35)</f>
        <v>125.35</v>
      </c>
      <c r="C878" s="3">
        <v>187.727293196952</v>
      </c>
    </row>
    <row r="879">
      <c r="A879" s="1">
        <f>IFERROR(__xludf.DUMMYFUNCTION("""COMPUTED_VALUE"""),44918.66666666667)</f>
        <v>44918.66667</v>
      </c>
      <c r="B879" s="2">
        <f>IFERROR(__xludf.DUMMYFUNCTION("""COMPUTED_VALUE"""),123.15)</f>
        <v>123.15</v>
      </c>
      <c r="C879" s="3">
        <v>187.016984868046</v>
      </c>
    </row>
    <row r="880">
      <c r="A880" s="1">
        <f>IFERROR(__xludf.DUMMYFUNCTION("""COMPUTED_VALUE"""),44922.66666666667)</f>
        <v>44922.66667</v>
      </c>
      <c r="B880" s="2">
        <f>IFERROR(__xludf.DUMMYFUNCTION("""COMPUTED_VALUE"""),109.1)</f>
        <v>109.1</v>
      </c>
      <c r="C880" s="3">
        <v>188.110050408977</v>
      </c>
    </row>
    <row r="881">
      <c r="A881" s="1">
        <f>IFERROR(__xludf.DUMMYFUNCTION("""COMPUTED_VALUE"""),44923.66666666667)</f>
        <v>44923.66667</v>
      </c>
      <c r="B881" s="2">
        <f>IFERROR(__xludf.DUMMYFUNCTION("""COMPUTED_VALUE"""),112.71)</f>
        <v>112.71</v>
      </c>
      <c r="C881" s="3">
        <v>188.535010638211</v>
      </c>
    </row>
    <row r="882">
      <c r="A882" s="1">
        <f>IFERROR(__xludf.DUMMYFUNCTION("""COMPUTED_VALUE"""),44924.66666666667)</f>
        <v>44924.66667</v>
      </c>
      <c r="B882" s="2">
        <f>IFERROR(__xludf.DUMMYFUNCTION("""COMPUTED_VALUE"""),121.82)</f>
        <v>121.82</v>
      </c>
      <c r="C882" s="3">
        <v>187.843658883733</v>
      </c>
    </row>
    <row r="883">
      <c r="A883" s="1">
        <f>IFERROR(__xludf.DUMMYFUNCTION("""COMPUTED_VALUE"""),44925.66666666667)</f>
        <v>44925.66667</v>
      </c>
      <c r="B883" s="2">
        <f>IFERROR(__xludf.DUMMYFUNCTION("""COMPUTED_VALUE"""),123.18)</f>
        <v>123.18</v>
      </c>
      <c r="C883" s="3">
        <v>187.718351961467</v>
      </c>
    </row>
    <row r="884">
      <c r="A884" s="1">
        <f>IFERROR(__xludf.DUMMYFUNCTION("""COMPUTED_VALUE"""),44929.66666666667)</f>
        <v>44929.66667</v>
      </c>
      <c r="B884" s="2">
        <f>IFERROR(__xludf.DUMMYFUNCTION("""COMPUTED_VALUE"""),108.1)</f>
        <v>108.1</v>
      </c>
      <c r="C884" s="3">
        <v>189.835758395069</v>
      </c>
    </row>
    <row r="885">
      <c r="A885" s="1">
        <f>IFERROR(__xludf.DUMMYFUNCTION("""COMPUTED_VALUE"""),44930.66666666667)</f>
        <v>44930.66667</v>
      </c>
      <c r="B885" s="2">
        <f>IFERROR(__xludf.DUMMYFUNCTION("""COMPUTED_VALUE"""),113.64)</f>
        <v>113.64</v>
      </c>
      <c r="C885" s="3">
        <v>190.14589747413</v>
      </c>
    </row>
    <row r="886">
      <c r="A886" s="1">
        <f>IFERROR(__xludf.DUMMYFUNCTION("""COMPUTED_VALUE"""),44931.66666666667)</f>
        <v>44931.66667</v>
      </c>
      <c r="B886" s="2">
        <f>IFERROR(__xludf.DUMMYFUNCTION("""COMPUTED_VALUE"""),110.34)</f>
        <v>110.34</v>
      </c>
      <c r="C886" s="3">
        <v>189.188507474749</v>
      </c>
    </row>
    <row r="887">
      <c r="A887" s="1">
        <f>IFERROR(__xludf.DUMMYFUNCTION("""COMPUTED_VALUE"""),44932.66666666667)</f>
        <v>44932.66667</v>
      </c>
      <c r="B887" s="2">
        <f>IFERROR(__xludf.DUMMYFUNCTION("""COMPUTED_VALUE"""),113.06)</f>
        <v>113.06</v>
      </c>
      <c r="C887" s="3">
        <v>189.517609018454</v>
      </c>
    </row>
    <row r="888">
      <c r="A888" s="1">
        <f>IFERROR(__xludf.DUMMYFUNCTION("""COMPUTED_VALUE"""),44935.66666666667)</f>
        <v>44935.66667</v>
      </c>
      <c r="B888" s="2">
        <f>IFERROR(__xludf.DUMMYFUNCTION("""COMPUTED_VALUE"""),119.77)</f>
        <v>119.77</v>
      </c>
      <c r="C888" s="3">
        <v>192.760695875085</v>
      </c>
    </row>
    <row r="889">
      <c r="A889" s="1">
        <f>IFERROR(__xludf.DUMMYFUNCTION("""COMPUTED_VALUE"""),44936.66666666667)</f>
        <v>44936.66667</v>
      </c>
      <c r="B889" s="2">
        <f>IFERROR(__xludf.DUMMYFUNCTION("""COMPUTED_VALUE"""),118.85)</f>
        <v>118.85</v>
      </c>
      <c r="C889" s="3">
        <v>192.251136899344</v>
      </c>
    </row>
    <row r="890">
      <c r="A890" s="1">
        <f>IFERROR(__xludf.DUMMYFUNCTION("""COMPUTED_VALUE"""),44937.66666666667)</f>
        <v>44937.66667</v>
      </c>
      <c r="B890" s="2">
        <f>IFERROR(__xludf.DUMMYFUNCTION("""COMPUTED_VALUE"""),123.22)</f>
        <v>123.22</v>
      </c>
      <c r="C890" s="3">
        <v>192.507093891169</v>
      </c>
    </row>
    <row r="891">
      <c r="A891" s="1">
        <f>IFERROR(__xludf.DUMMYFUNCTION("""COMPUTED_VALUE"""),44938.66666666667)</f>
        <v>44938.66667</v>
      </c>
      <c r="B891" s="2">
        <f>IFERROR(__xludf.DUMMYFUNCTION("""COMPUTED_VALUE"""),123.56)</f>
        <v>123.56</v>
      </c>
      <c r="C891" s="3">
        <v>191.458014746051</v>
      </c>
    </row>
    <row r="892">
      <c r="A892" s="1">
        <f>IFERROR(__xludf.DUMMYFUNCTION("""COMPUTED_VALUE"""),44939.66666666667)</f>
        <v>44939.66667</v>
      </c>
      <c r="B892" s="2">
        <f>IFERROR(__xludf.DUMMYFUNCTION("""COMPUTED_VALUE"""),122.4)</f>
        <v>122.4</v>
      </c>
      <c r="C892" s="3">
        <v>190.817753212664</v>
      </c>
    </row>
    <row r="893">
      <c r="A893" s="1">
        <f>IFERROR(__xludf.DUMMYFUNCTION("""COMPUTED_VALUE"""),44943.66666666667)</f>
        <v>44943.66667</v>
      </c>
      <c r="B893" s="2">
        <f>IFERROR(__xludf.DUMMYFUNCTION("""COMPUTED_VALUE"""),131.49)</f>
        <v>131.49</v>
      </c>
      <c r="C893" s="3">
        <v>190.070804407517</v>
      </c>
    </row>
    <row r="894">
      <c r="A894" s="1">
        <f>IFERROR(__xludf.DUMMYFUNCTION("""COMPUTED_VALUE"""),44944.66666666667)</f>
        <v>44944.66667</v>
      </c>
      <c r="B894" s="2">
        <f>IFERROR(__xludf.DUMMYFUNCTION("""COMPUTED_VALUE"""),128.78)</f>
        <v>128.78</v>
      </c>
      <c r="C894" s="3">
        <v>189.675300045318</v>
      </c>
    </row>
    <row r="895">
      <c r="A895" s="1">
        <f>IFERROR(__xludf.DUMMYFUNCTION("""COMPUTED_VALUE"""),44945.66666666667)</f>
        <v>44945.66667</v>
      </c>
      <c r="B895" s="2">
        <f>IFERROR(__xludf.DUMMYFUNCTION("""COMPUTED_VALUE"""),127.17)</f>
        <v>127.17</v>
      </c>
      <c r="C895" s="3">
        <v>188.102435918072</v>
      </c>
    </row>
    <row r="896">
      <c r="A896" s="1">
        <f>IFERROR(__xludf.DUMMYFUNCTION("""COMPUTED_VALUE"""),44946.66666666667)</f>
        <v>44946.66667</v>
      </c>
      <c r="B896" s="2">
        <f>IFERROR(__xludf.DUMMYFUNCTION("""COMPUTED_VALUE"""),133.42)</f>
        <v>133.42</v>
      </c>
      <c r="C896" s="3">
        <v>187.080731119913</v>
      </c>
    </row>
    <row r="897">
      <c r="A897" s="1">
        <f>IFERROR(__xludf.DUMMYFUNCTION("""COMPUTED_VALUE"""),44949.66666666667)</f>
        <v>44949.66667</v>
      </c>
      <c r="B897" s="2">
        <f>IFERROR(__xludf.DUMMYFUNCTION("""COMPUTED_VALUE"""),143.75)</f>
        <v>143.75</v>
      </c>
      <c r="C897" s="3">
        <v>187.400744889356</v>
      </c>
    </row>
    <row r="898">
      <c r="A898" s="1">
        <f>IFERROR(__xludf.DUMMYFUNCTION("""COMPUTED_VALUE"""),44950.66666666667)</f>
        <v>44950.66667</v>
      </c>
      <c r="B898" s="2">
        <f>IFERROR(__xludf.DUMMYFUNCTION("""COMPUTED_VALUE"""),143.89)</f>
        <v>143.89</v>
      </c>
      <c r="C898" s="3">
        <v>186.38293934377</v>
      </c>
    </row>
    <row r="899">
      <c r="A899" s="1">
        <f>IFERROR(__xludf.DUMMYFUNCTION("""COMPUTED_VALUE"""),44951.66666666667)</f>
        <v>44951.66667</v>
      </c>
      <c r="B899" s="2">
        <f>IFERROR(__xludf.DUMMYFUNCTION("""COMPUTED_VALUE"""),144.43)</f>
        <v>144.43</v>
      </c>
      <c r="C899" s="3">
        <v>186.392865063795</v>
      </c>
    </row>
    <row r="900">
      <c r="A900" s="1">
        <f>IFERROR(__xludf.DUMMYFUNCTION("""COMPUTED_VALUE"""),44952.66666666667)</f>
        <v>44952.66667</v>
      </c>
      <c r="B900" s="2">
        <f>IFERROR(__xludf.DUMMYFUNCTION("""COMPUTED_VALUE"""),160.27)</f>
        <v>160.27</v>
      </c>
      <c r="C900" s="3">
        <v>185.36686085261</v>
      </c>
    </row>
    <row r="901">
      <c r="A901" s="1">
        <f>IFERROR(__xludf.DUMMYFUNCTION("""COMPUTED_VALUE"""),44953.66666666667)</f>
        <v>44953.66667</v>
      </c>
      <c r="B901" s="2">
        <f>IFERROR(__xludf.DUMMYFUNCTION("""COMPUTED_VALUE"""),177.9)</f>
        <v>177.9</v>
      </c>
      <c r="C901" s="3">
        <v>185.018150431521</v>
      </c>
    </row>
    <row r="902">
      <c r="A902" s="1">
        <f>IFERROR(__xludf.DUMMYFUNCTION("""COMPUTED_VALUE"""),44956.66666666667)</f>
        <v>44956.66667</v>
      </c>
      <c r="B902" s="2">
        <f>IFERROR(__xludf.DUMMYFUNCTION("""COMPUTED_VALUE"""),166.66)</f>
        <v>166.66</v>
      </c>
      <c r="C902" s="3">
        <v>187.908523817386</v>
      </c>
    </row>
    <row r="903">
      <c r="A903" s="1">
        <f>IFERROR(__xludf.DUMMYFUNCTION("""COMPUTED_VALUE"""),44957.66666666667)</f>
        <v>44957.66667</v>
      </c>
      <c r="B903" s="2">
        <f>IFERROR(__xludf.DUMMYFUNCTION("""COMPUTED_VALUE"""),173.22)</f>
        <v>173.22</v>
      </c>
      <c r="C903" s="3">
        <v>187.849139242414</v>
      </c>
    </row>
    <row r="904">
      <c r="A904" s="1">
        <f>IFERROR(__xludf.DUMMYFUNCTION("""COMPUTED_VALUE"""),44958.66666666667)</f>
        <v>44958.66667</v>
      </c>
      <c r="B904" s="2">
        <f>IFERROR(__xludf.DUMMYFUNCTION("""COMPUTED_VALUE"""),181.41)</f>
        <v>181.41</v>
      </c>
      <c r="C904" s="3">
        <v>188.822650778688</v>
      </c>
    </row>
    <row r="905">
      <c r="A905" s="1">
        <f>IFERROR(__xludf.DUMMYFUNCTION("""COMPUTED_VALUE"""),44959.66666666667)</f>
        <v>44959.66667</v>
      </c>
      <c r="B905" s="2">
        <f>IFERROR(__xludf.DUMMYFUNCTION("""COMPUTED_VALUE"""),188.27)</f>
        <v>188.27</v>
      </c>
      <c r="C905" s="3">
        <v>188.736776600353</v>
      </c>
    </row>
    <row r="906">
      <c r="A906" s="1">
        <f>IFERROR(__xludf.DUMMYFUNCTION("""COMPUTED_VALUE"""),44960.66666666667)</f>
        <v>44960.66667</v>
      </c>
      <c r="B906" s="2">
        <f>IFERROR(__xludf.DUMMYFUNCTION("""COMPUTED_VALUE"""),189.98)</f>
        <v>189.98</v>
      </c>
      <c r="C906" s="3">
        <v>189.276367226603</v>
      </c>
    </row>
    <row r="907">
      <c r="A907" s="1">
        <f>IFERROR(__xludf.DUMMYFUNCTION("""COMPUTED_VALUE"""),44963.66666666667)</f>
        <v>44963.66667</v>
      </c>
      <c r="B907" s="2">
        <f>IFERROR(__xludf.DUMMYFUNCTION("""COMPUTED_VALUE"""),194.76)</f>
        <v>194.76</v>
      </c>
      <c r="C907" s="3">
        <v>194.256594898816</v>
      </c>
    </row>
    <row r="908">
      <c r="A908" s="1">
        <f>IFERROR(__xludf.DUMMYFUNCTION("""COMPUTED_VALUE"""),44964.66666666667)</f>
        <v>44964.66667</v>
      </c>
      <c r="B908" s="2">
        <f>IFERROR(__xludf.DUMMYFUNCTION("""COMPUTED_VALUE"""),196.81)</f>
        <v>196.81</v>
      </c>
      <c r="C908" s="3">
        <v>194.625672143757</v>
      </c>
    </row>
    <row r="909">
      <c r="A909" s="1">
        <f>IFERROR(__xludf.DUMMYFUNCTION("""COMPUTED_VALUE"""),44965.66666666667)</f>
        <v>44965.66667</v>
      </c>
      <c r="B909" s="2">
        <f>IFERROR(__xludf.DUMMYFUNCTION("""COMPUTED_VALUE"""),201.29)</f>
        <v>201.29</v>
      </c>
      <c r="C909" s="3">
        <v>195.863332473462</v>
      </c>
    </row>
    <row r="910">
      <c r="A910" s="1">
        <f>IFERROR(__xludf.DUMMYFUNCTION("""COMPUTED_VALUE"""),44966.66666666667)</f>
        <v>44966.66667</v>
      </c>
      <c r="B910" s="2">
        <f>IFERROR(__xludf.DUMMYFUNCTION("""COMPUTED_VALUE"""),207.32)</f>
        <v>207.32</v>
      </c>
      <c r="C910" s="3">
        <v>195.865063158358</v>
      </c>
    </row>
    <row r="911">
      <c r="A911" s="1">
        <f>IFERROR(__xludf.DUMMYFUNCTION("""COMPUTED_VALUE"""),44967.66666666667)</f>
        <v>44967.66667</v>
      </c>
      <c r="B911" s="2">
        <f>IFERROR(__xludf.DUMMYFUNCTION("""COMPUTED_VALUE"""),196.89)</f>
        <v>196.89</v>
      </c>
      <c r="C911" s="3">
        <v>196.307976947761</v>
      </c>
    </row>
    <row r="912">
      <c r="A912" s="1">
        <f>IFERROR(__xludf.DUMMYFUNCTION("""COMPUTED_VALUE"""),44970.66666666667)</f>
        <v>44970.66667</v>
      </c>
      <c r="B912" s="2">
        <f>IFERROR(__xludf.DUMMYFUNCTION("""COMPUTED_VALUE"""),194.64)</f>
        <v>194.64</v>
      </c>
      <c r="C912" s="3">
        <v>199.886727787191</v>
      </c>
    </row>
    <row r="913">
      <c r="A913" s="1">
        <f>IFERROR(__xludf.DUMMYFUNCTION("""COMPUTED_VALUE"""),44971.66666666667)</f>
        <v>44971.66667</v>
      </c>
      <c r="B913" s="2">
        <f>IFERROR(__xludf.DUMMYFUNCTION("""COMPUTED_VALUE"""),209.25)</f>
        <v>209.25</v>
      </c>
      <c r="C913" s="3">
        <v>199.44035529626</v>
      </c>
    </row>
    <row r="914">
      <c r="A914" s="1">
        <f>IFERROR(__xludf.DUMMYFUNCTION("""COMPUTED_VALUE"""),44972.66666666667)</f>
        <v>44972.66667</v>
      </c>
      <c r="B914" s="2">
        <f>IFERROR(__xludf.DUMMYFUNCTION("""COMPUTED_VALUE"""),214.24)</f>
        <v>214.24</v>
      </c>
      <c r="C914" s="3">
        <v>199.711098272715</v>
      </c>
    </row>
    <row r="915">
      <c r="A915" s="1">
        <f>IFERROR(__xludf.DUMMYFUNCTION("""COMPUTED_VALUE"""),44973.66666666667)</f>
        <v>44973.66667</v>
      </c>
      <c r="B915" s="2">
        <f>IFERROR(__xludf.DUMMYFUNCTION("""COMPUTED_VALUE"""),202.04)</f>
        <v>202.04</v>
      </c>
      <c r="C915" s="3">
        <v>198.614373991518</v>
      </c>
    </row>
    <row r="916">
      <c r="A916" s="1">
        <f>IFERROR(__xludf.DUMMYFUNCTION("""COMPUTED_VALUE"""),44974.66666666667)</f>
        <v>44974.66667</v>
      </c>
      <c r="B916" s="2">
        <f>IFERROR(__xludf.DUMMYFUNCTION("""COMPUTED_VALUE"""),208.31)</f>
        <v>208.31</v>
      </c>
      <c r="C916" s="3">
        <v>197.850813478766</v>
      </c>
    </row>
    <row r="917">
      <c r="A917" s="1">
        <f>IFERROR(__xludf.DUMMYFUNCTION("""COMPUTED_VALUE"""),44978.66666666667)</f>
        <v>44978.66667</v>
      </c>
      <c r="B917" s="2">
        <f>IFERROR(__xludf.DUMMYFUNCTION("""COMPUTED_VALUE"""),197.37)</f>
        <v>197.37</v>
      </c>
      <c r="C917" s="3">
        <v>195.638584661947</v>
      </c>
    </row>
    <row r="918">
      <c r="A918" s="1">
        <f>IFERROR(__xludf.DUMMYFUNCTION("""COMPUTED_VALUE"""),44979.66666666667)</f>
        <v>44979.66667</v>
      </c>
      <c r="B918" s="2">
        <f>IFERROR(__xludf.DUMMYFUNCTION("""COMPUTED_VALUE"""),200.86)</f>
        <v>200.86</v>
      </c>
      <c r="C918" s="3">
        <v>194.596695790272</v>
      </c>
    </row>
    <row r="919">
      <c r="A919" s="1">
        <f>IFERROR(__xludf.DUMMYFUNCTION("""COMPUTED_VALUE"""),44980.66666666667)</f>
        <v>44980.66667</v>
      </c>
      <c r="B919" s="2">
        <f>IFERROR(__xludf.DUMMYFUNCTION("""COMPUTED_VALUE"""),202.07)</f>
        <v>202.07</v>
      </c>
      <c r="C919" s="3">
        <v>192.258869809246</v>
      </c>
    </row>
    <row r="920">
      <c r="A920" s="1">
        <f>IFERROR(__xludf.DUMMYFUNCTION("""COMPUTED_VALUE"""),44981.66666666667)</f>
        <v>44981.66667</v>
      </c>
      <c r="B920" s="2">
        <f>IFERROR(__xludf.DUMMYFUNCTION("""COMPUTED_VALUE"""),196.88)</f>
        <v>196.88</v>
      </c>
      <c r="C920" s="3">
        <v>190.355044843088</v>
      </c>
    </row>
    <row r="921">
      <c r="A921" s="1">
        <f>IFERROR(__xludf.DUMMYFUNCTION("""COMPUTED_VALUE"""),44984.66666666667)</f>
        <v>44984.66667</v>
      </c>
      <c r="B921" s="2">
        <f>IFERROR(__xludf.DUMMYFUNCTION("""COMPUTED_VALUE"""),207.63)</f>
        <v>207.63</v>
      </c>
      <c r="C921" s="3">
        <v>187.383029253286</v>
      </c>
    </row>
    <row r="922">
      <c r="A922" s="1">
        <f>IFERROR(__xludf.DUMMYFUNCTION("""COMPUTED_VALUE"""),44985.66666666667)</f>
        <v>44985.66667</v>
      </c>
      <c r="B922" s="2">
        <f>IFERROR(__xludf.DUMMYFUNCTION("""COMPUTED_VALUE"""),205.71)</f>
        <v>205.71</v>
      </c>
      <c r="C922" s="3">
        <v>185.08596557257</v>
      </c>
    </row>
    <row r="923">
      <c r="A923" s="1">
        <f>IFERROR(__xludf.DUMMYFUNCTION("""COMPUTED_VALUE"""),44986.66666666667)</f>
        <v>44986.66667</v>
      </c>
      <c r="B923" s="2">
        <f>IFERROR(__xludf.DUMMYFUNCTION("""COMPUTED_VALUE"""),202.77)</f>
        <v>202.77</v>
      </c>
      <c r="C923" s="3">
        <v>183.749057810234</v>
      </c>
    </row>
    <row r="924">
      <c r="A924" s="1">
        <f>IFERROR(__xludf.DUMMYFUNCTION("""COMPUTED_VALUE"""),44987.66666666667)</f>
        <v>44987.66667</v>
      </c>
      <c r="B924" s="2">
        <f>IFERROR(__xludf.DUMMYFUNCTION("""COMPUTED_VALUE"""),190.9)</f>
        <v>190.9</v>
      </c>
      <c r="C924" s="3">
        <v>181.326306217491</v>
      </c>
    </row>
    <row r="925">
      <c r="A925" s="1">
        <f>IFERROR(__xludf.DUMMYFUNCTION("""COMPUTED_VALUE"""),44988.66666666667)</f>
        <v>44988.66667</v>
      </c>
      <c r="B925" s="2">
        <f>IFERROR(__xludf.DUMMYFUNCTION("""COMPUTED_VALUE"""),197.79)</f>
        <v>197.79</v>
      </c>
      <c r="C925" s="3">
        <v>179.550637206456</v>
      </c>
    </row>
    <row r="926">
      <c r="A926" s="1">
        <f>IFERROR(__xludf.DUMMYFUNCTION("""COMPUTED_VALUE"""),44991.66666666667)</f>
        <v>44991.66667</v>
      </c>
      <c r="B926" s="2">
        <f>IFERROR(__xludf.DUMMYFUNCTION("""COMPUTED_VALUE"""),193.81)</f>
        <v>193.81</v>
      </c>
      <c r="C926" s="3">
        <v>178.199036598351</v>
      </c>
    </row>
    <row r="927">
      <c r="A927" s="1">
        <f>IFERROR(__xludf.DUMMYFUNCTION("""COMPUTED_VALUE"""),44992.66666666667)</f>
        <v>44992.66667</v>
      </c>
      <c r="B927" s="2">
        <f>IFERROR(__xludf.DUMMYFUNCTION("""COMPUTED_VALUE"""),187.71)</f>
        <v>187.71</v>
      </c>
      <c r="C927" s="3">
        <v>176.816871772311</v>
      </c>
    </row>
    <row r="928">
      <c r="A928" s="1">
        <f>IFERROR(__xludf.DUMMYFUNCTION("""COMPUTED_VALUE"""),44993.66666666667)</f>
        <v>44993.66667</v>
      </c>
      <c r="B928" s="2">
        <f>IFERROR(__xludf.DUMMYFUNCTION("""COMPUTED_VALUE"""),182.0)</f>
        <v>182</v>
      </c>
      <c r="C928" s="3">
        <v>176.55319555979</v>
      </c>
    </row>
    <row r="929">
      <c r="A929" s="1">
        <f>IFERROR(__xludf.DUMMYFUNCTION("""COMPUTED_VALUE"""),44994.66666666667)</f>
        <v>44994.66667</v>
      </c>
      <c r="B929" s="2">
        <f>IFERROR(__xludf.DUMMYFUNCTION("""COMPUTED_VALUE"""),172.92)</f>
        <v>172.92</v>
      </c>
      <c r="C929" s="3">
        <v>175.339254946306</v>
      </c>
    </row>
    <row r="930">
      <c r="A930" s="1">
        <f>IFERROR(__xludf.DUMMYFUNCTION("""COMPUTED_VALUE"""),44995.66666666667)</f>
        <v>44995.66667</v>
      </c>
      <c r="B930" s="2">
        <f>IFERROR(__xludf.DUMMYFUNCTION("""COMPUTED_VALUE"""),173.44)</f>
        <v>173.44</v>
      </c>
      <c r="C930" s="3">
        <v>174.882459404427</v>
      </c>
    </row>
    <row r="931">
      <c r="A931" s="1">
        <f>IFERROR(__xludf.DUMMYFUNCTION("""COMPUTED_VALUE"""),44998.66666666667)</f>
        <v>44998.66667</v>
      </c>
      <c r="B931" s="2">
        <f>IFERROR(__xludf.DUMMYFUNCTION("""COMPUTED_VALUE"""),174.48)</f>
        <v>174.48</v>
      </c>
      <c r="C931" s="3">
        <v>177.865178769039</v>
      </c>
    </row>
    <row r="932">
      <c r="A932" s="1">
        <f>IFERROR(__xludf.DUMMYFUNCTION("""COMPUTED_VALUE"""),44999.66666666667)</f>
        <v>44999.66667</v>
      </c>
      <c r="B932" s="2">
        <f>IFERROR(__xludf.DUMMYFUNCTION("""COMPUTED_VALUE"""),183.26)</f>
        <v>183.26</v>
      </c>
      <c r="C932" s="3">
        <v>177.955255446977</v>
      </c>
    </row>
    <row r="933">
      <c r="A933" s="1">
        <f>IFERROR(__xludf.DUMMYFUNCTION("""COMPUTED_VALUE"""),45000.66666666667)</f>
        <v>45000.66667</v>
      </c>
      <c r="B933" s="2">
        <f>IFERROR(__xludf.DUMMYFUNCTION("""COMPUTED_VALUE"""),180.45)</f>
        <v>180.45</v>
      </c>
      <c r="C933" s="3">
        <v>179.128758483002</v>
      </c>
    </row>
    <row r="934">
      <c r="A934" s="1">
        <f>IFERROR(__xludf.DUMMYFUNCTION("""COMPUTED_VALUE"""),45001.66666666667)</f>
        <v>45001.66667</v>
      </c>
      <c r="B934" s="2">
        <f>IFERROR(__xludf.DUMMYFUNCTION("""COMPUTED_VALUE"""),184.13)</f>
        <v>184.13</v>
      </c>
      <c r="C934" s="3">
        <v>179.289378904276</v>
      </c>
    </row>
    <row r="935">
      <c r="A935" s="1">
        <f>IFERROR(__xludf.DUMMYFUNCTION("""COMPUTED_VALUE"""),45002.66666666667)</f>
        <v>45002.66667</v>
      </c>
      <c r="B935" s="2">
        <f>IFERROR(__xludf.DUMMYFUNCTION("""COMPUTED_VALUE"""),180.13)</f>
        <v>180.13</v>
      </c>
      <c r="C935" s="3">
        <v>180.119025318834</v>
      </c>
    </row>
    <row r="936">
      <c r="A936" s="1">
        <f>IFERROR(__xludf.DUMMYFUNCTION("""COMPUTED_VALUE"""),45005.66666666667)</f>
        <v>45005.66667</v>
      </c>
      <c r="B936" s="2">
        <f>IFERROR(__xludf.DUMMYFUNCTION("""COMPUTED_VALUE"""),183.25)</f>
        <v>183.25</v>
      </c>
      <c r="C936" s="3">
        <v>186.219525112933</v>
      </c>
    </row>
    <row r="937">
      <c r="A937" s="1">
        <f>IFERROR(__xludf.DUMMYFUNCTION("""COMPUTED_VALUE"""),45006.66666666667)</f>
        <v>45006.66667</v>
      </c>
      <c r="B937" s="2">
        <f>IFERROR(__xludf.DUMMYFUNCTION("""COMPUTED_VALUE"""),197.58)</f>
        <v>197.58</v>
      </c>
      <c r="C937" s="3">
        <v>187.047782793167</v>
      </c>
    </row>
    <row r="938">
      <c r="A938" s="1">
        <f>IFERROR(__xludf.DUMMYFUNCTION("""COMPUTED_VALUE"""),45007.66666666667)</f>
        <v>45007.66667</v>
      </c>
      <c r="B938" s="2">
        <f>IFERROR(__xludf.DUMMYFUNCTION("""COMPUTED_VALUE"""),191.15)</f>
        <v>191.15</v>
      </c>
      <c r="C938" s="3">
        <v>188.791539660691</v>
      </c>
    </row>
    <row r="939">
      <c r="A939" s="1">
        <f>IFERROR(__xludf.DUMMYFUNCTION("""COMPUTED_VALUE"""),45008.66666666667)</f>
        <v>45008.66667</v>
      </c>
      <c r="B939" s="2">
        <f>IFERROR(__xludf.DUMMYFUNCTION("""COMPUTED_VALUE"""),192.22)</f>
        <v>192.22</v>
      </c>
      <c r="C939" s="3">
        <v>189.35011842547</v>
      </c>
    </row>
    <row r="940">
      <c r="A940" s="1">
        <f>IFERROR(__xludf.DUMMYFUNCTION("""COMPUTED_VALUE"""),45009.66666666667)</f>
        <v>45009.66667</v>
      </c>
      <c r="B940" s="2">
        <f>IFERROR(__xludf.DUMMYFUNCTION("""COMPUTED_VALUE"""),190.41)</f>
        <v>190.41</v>
      </c>
      <c r="C940" s="3">
        <v>190.405118295061</v>
      </c>
    </row>
    <row r="941">
      <c r="A941" s="1">
        <f>IFERROR(__xludf.DUMMYFUNCTION("""COMPUTED_VALUE"""),45012.66666666667)</f>
        <v>45012.66667</v>
      </c>
      <c r="B941" s="2">
        <f>IFERROR(__xludf.DUMMYFUNCTION("""COMPUTED_VALUE"""),191.81)</f>
        <v>191.81</v>
      </c>
      <c r="C941" s="3">
        <v>196.200406573032</v>
      </c>
    </row>
    <row r="942">
      <c r="A942" s="1">
        <f>IFERROR(__xludf.DUMMYFUNCTION("""COMPUTED_VALUE"""),45013.66666666667)</f>
        <v>45013.66667</v>
      </c>
      <c r="B942" s="2">
        <f>IFERROR(__xludf.DUMMYFUNCTION("""COMPUTED_VALUE"""),189.19)</f>
        <v>189.19</v>
      </c>
      <c r="C942" s="3">
        <v>196.635076856401</v>
      </c>
    </row>
    <row r="943">
      <c r="A943" s="1">
        <f>IFERROR(__xludf.DUMMYFUNCTION("""COMPUTED_VALUE"""),45014.66666666667)</f>
        <v>45014.66667</v>
      </c>
      <c r="B943" s="2">
        <f>IFERROR(__xludf.DUMMYFUNCTION("""COMPUTED_VALUE"""),193.88)</f>
        <v>193.88</v>
      </c>
      <c r="C943" s="3">
        <v>197.86410629865</v>
      </c>
    </row>
    <row r="944">
      <c r="A944" s="1">
        <f>IFERROR(__xludf.DUMMYFUNCTION("""COMPUTED_VALUE"""),45015.66666666667)</f>
        <v>45015.66667</v>
      </c>
      <c r="B944" s="2">
        <f>IFERROR(__xludf.DUMMYFUNCTION("""COMPUTED_VALUE"""),195.28)</f>
        <v>195.28</v>
      </c>
      <c r="C944" s="3">
        <v>197.804967684886</v>
      </c>
    </row>
    <row r="945">
      <c r="A945" s="1">
        <f>IFERROR(__xludf.DUMMYFUNCTION("""COMPUTED_VALUE"""),45016.66666666667)</f>
        <v>45016.66667</v>
      </c>
      <c r="B945" s="2">
        <f>IFERROR(__xludf.DUMMYFUNCTION("""COMPUTED_VALUE"""),207.46)</f>
        <v>207.46</v>
      </c>
      <c r="C945" s="3">
        <v>198.158830346498</v>
      </c>
    </row>
    <row r="946">
      <c r="A946" s="1">
        <f>IFERROR(__xludf.DUMMYFUNCTION("""COMPUTED_VALUE"""),45019.66666666667)</f>
        <v>45019.66667</v>
      </c>
      <c r="B946" s="2">
        <f>IFERROR(__xludf.DUMMYFUNCTION("""COMPUTED_VALUE"""),194.77)</f>
        <v>194.77</v>
      </c>
      <c r="C946" s="3">
        <v>201.554982081018</v>
      </c>
    </row>
    <row r="947">
      <c r="A947" s="1">
        <f>IFERROR(__xludf.DUMMYFUNCTION("""COMPUTED_VALUE"""),45020.66666666667)</f>
        <v>45020.66667</v>
      </c>
      <c r="B947" s="2">
        <f>IFERROR(__xludf.DUMMYFUNCTION("""COMPUTED_VALUE"""),192.58)</f>
        <v>192.58</v>
      </c>
      <c r="C947" s="3">
        <v>201.158644419294</v>
      </c>
    </row>
    <row r="948">
      <c r="A948" s="1">
        <f>IFERROR(__xludf.DUMMYFUNCTION("""COMPUTED_VALUE"""),45021.66666666667)</f>
        <v>45021.66667</v>
      </c>
      <c r="B948" s="2">
        <f>IFERROR(__xludf.DUMMYFUNCTION("""COMPUTED_VALUE"""),185.52)</f>
        <v>185.52</v>
      </c>
      <c r="C948" s="3">
        <v>201.57227933628</v>
      </c>
    </row>
    <row r="949">
      <c r="A949" s="1">
        <f>IFERROR(__xludf.DUMMYFUNCTION("""COMPUTED_VALUE"""),45022.66666666667)</f>
        <v>45022.66667</v>
      </c>
      <c r="B949" s="2">
        <f>IFERROR(__xludf.DUMMYFUNCTION("""COMPUTED_VALUE"""),185.06)</f>
        <v>185.06</v>
      </c>
      <c r="C949" s="3">
        <v>200.729684530365</v>
      </c>
    </row>
    <row r="950">
      <c r="A950" s="1">
        <f>IFERROR(__xludf.DUMMYFUNCTION("""COMPUTED_VALUE"""),45026.66666666667)</f>
        <v>45026.66667</v>
      </c>
      <c r="B950" s="2">
        <f>IFERROR(__xludf.DUMMYFUNCTION("""COMPUTED_VALUE"""),184.51)</f>
        <v>184.51</v>
      </c>
      <c r="C950" s="3">
        <v>201.909940155249</v>
      </c>
    </row>
    <row r="951">
      <c r="A951" s="1">
        <f>IFERROR(__xludf.DUMMYFUNCTION("""COMPUTED_VALUE"""),45027.66666666667)</f>
        <v>45027.66667</v>
      </c>
      <c r="B951" s="2">
        <f>IFERROR(__xludf.DUMMYFUNCTION("""COMPUTED_VALUE"""),186.79)</f>
        <v>186.79</v>
      </c>
      <c r="C951" s="3">
        <v>201.049937609319</v>
      </c>
    </row>
    <row r="952">
      <c r="A952" s="1">
        <f>IFERROR(__xludf.DUMMYFUNCTION("""COMPUTED_VALUE"""),45028.66666666667)</f>
        <v>45028.66667</v>
      </c>
      <c r="B952" s="2">
        <f>IFERROR(__xludf.DUMMYFUNCTION("""COMPUTED_VALUE"""),180.54)</f>
        <v>180.54</v>
      </c>
      <c r="C952" s="3">
        <v>201.076708771241</v>
      </c>
    </row>
    <row r="953">
      <c r="A953" s="1">
        <f>IFERROR(__xludf.DUMMYFUNCTION("""COMPUTED_VALUE"""),45029.66666666667)</f>
        <v>45029.66667</v>
      </c>
      <c r="B953" s="2">
        <f>IFERROR(__xludf.DUMMYFUNCTION("""COMPUTED_VALUE"""),185.9)</f>
        <v>185.9</v>
      </c>
      <c r="C953" s="3">
        <v>199.921936153647</v>
      </c>
    </row>
    <row r="954">
      <c r="A954" s="1">
        <f>IFERROR(__xludf.DUMMYFUNCTION("""COMPUTED_VALUE"""),45030.66666666667)</f>
        <v>45030.66667</v>
      </c>
      <c r="B954" s="2">
        <f>IFERROR(__xludf.DUMMYFUNCTION("""COMPUTED_VALUE"""),185.0)</f>
        <v>185</v>
      </c>
      <c r="C954" s="3">
        <v>199.296383998155</v>
      </c>
    </row>
    <row r="955">
      <c r="A955" s="1">
        <f>IFERROR(__xludf.DUMMYFUNCTION("""COMPUTED_VALUE"""),45033.66666666667)</f>
        <v>45033.66667</v>
      </c>
      <c r="B955" s="2">
        <f>IFERROR(__xludf.DUMMYFUNCTION("""COMPUTED_VALUE"""),187.04)</f>
        <v>187.04</v>
      </c>
      <c r="C955" s="3">
        <v>200.479101541678</v>
      </c>
    </row>
    <row r="956">
      <c r="A956" s="1">
        <f>IFERROR(__xludf.DUMMYFUNCTION("""COMPUTED_VALUE"""),45034.66666666667)</f>
        <v>45034.66667</v>
      </c>
      <c r="B956" s="2">
        <f>IFERROR(__xludf.DUMMYFUNCTION("""COMPUTED_VALUE"""),184.31)</f>
        <v>184.31</v>
      </c>
      <c r="C956" s="3">
        <v>199.574452166455</v>
      </c>
    </row>
    <row r="957">
      <c r="A957" s="1">
        <f>IFERROR(__xludf.DUMMYFUNCTION("""COMPUTED_VALUE"""),45035.66666666667)</f>
        <v>45035.66667</v>
      </c>
      <c r="B957" s="2">
        <f>IFERROR(__xludf.DUMMYFUNCTION("""COMPUTED_VALUE"""),180.59)</f>
        <v>180.59</v>
      </c>
      <c r="C957" s="3">
        <v>199.579195596675</v>
      </c>
    </row>
    <row r="958">
      <c r="A958" s="1">
        <f>IFERROR(__xludf.DUMMYFUNCTION("""COMPUTED_VALUE"""),45036.66666666667)</f>
        <v>45036.66667</v>
      </c>
      <c r="B958" s="2">
        <f>IFERROR(__xludf.DUMMYFUNCTION("""COMPUTED_VALUE"""),162.99)</f>
        <v>162.99</v>
      </c>
      <c r="C958" s="3">
        <v>198.413473854433</v>
      </c>
    </row>
    <row r="959">
      <c r="A959" s="1">
        <f>IFERROR(__xludf.DUMMYFUNCTION("""COMPUTED_VALUE"""),45037.66666666667)</f>
        <v>45037.66667</v>
      </c>
      <c r="B959" s="2">
        <f>IFERROR(__xludf.DUMMYFUNCTION("""COMPUTED_VALUE"""),165.08)</f>
        <v>165.08</v>
      </c>
      <c r="C959" s="3">
        <v>197.776867911637</v>
      </c>
    </row>
    <row r="960">
      <c r="A960" s="1">
        <f>IFERROR(__xludf.DUMMYFUNCTION("""COMPUTED_VALUE"""),45040.66666666667)</f>
        <v>45040.66667</v>
      </c>
      <c r="B960" s="2">
        <f>IFERROR(__xludf.DUMMYFUNCTION("""COMPUTED_VALUE"""),162.55)</f>
        <v>162.55</v>
      </c>
      <c r="C960" s="3">
        <v>198.827915071112</v>
      </c>
    </row>
    <row r="961">
      <c r="A961" s="1">
        <f>IFERROR(__xludf.DUMMYFUNCTION("""COMPUTED_VALUE"""),45041.66666666667)</f>
        <v>45041.66667</v>
      </c>
      <c r="B961" s="2">
        <f>IFERROR(__xludf.DUMMYFUNCTION("""COMPUTED_VALUE"""),160.67)</f>
        <v>160.67</v>
      </c>
      <c r="C961" s="3">
        <v>197.82103507608</v>
      </c>
    </row>
    <row r="962">
      <c r="A962" s="1">
        <f>IFERROR(__xludf.DUMMYFUNCTION("""COMPUTED_VALUE"""),45042.66666666667)</f>
        <v>45042.66667</v>
      </c>
      <c r="B962" s="2">
        <f>IFERROR(__xludf.DUMMYFUNCTION("""COMPUTED_VALUE"""),153.75)</f>
        <v>153.75</v>
      </c>
      <c r="C962" s="3">
        <v>197.686164581788</v>
      </c>
    </row>
    <row r="963">
      <c r="A963" s="1">
        <f>IFERROR(__xludf.DUMMYFUNCTION("""COMPUTED_VALUE"""),45043.66666666667)</f>
        <v>45043.66667</v>
      </c>
      <c r="B963" s="2">
        <f>IFERROR(__xludf.DUMMYFUNCTION("""COMPUTED_VALUE"""),160.19)</f>
        <v>160.19</v>
      </c>
      <c r="C963" s="3">
        <v>196.341643457667</v>
      </c>
    </row>
    <row r="964">
      <c r="A964" s="1">
        <f>IFERROR(__xludf.DUMMYFUNCTION("""COMPUTED_VALUE"""),45044.66666666667)</f>
        <v>45044.66667</v>
      </c>
      <c r="B964" s="2">
        <f>IFERROR(__xludf.DUMMYFUNCTION("""COMPUTED_VALUE"""),164.31)</f>
        <v>164.31</v>
      </c>
      <c r="C964" s="3">
        <v>195.487466613438</v>
      </c>
    </row>
    <row r="965">
      <c r="A965" s="1">
        <f>IFERROR(__xludf.DUMMYFUNCTION("""COMPUTED_VALUE"""),45047.66666666667)</f>
        <v>45047.66667</v>
      </c>
      <c r="B965" s="2">
        <f>IFERROR(__xludf.DUMMYFUNCTION("""COMPUTED_VALUE"""),161.83)</f>
        <v>161.83</v>
      </c>
      <c r="C965" s="3">
        <v>195.689882235402</v>
      </c>
    </row>
    <row r="966">
      <c r="A966" s="1">
        <f>IFERROR(__xludf.DUMMYFUNCTION("""COMPUTED_VALUE"""),45048.66666666667)</f>
        <v>45048.66667</v>
      </c>
      <c r="B966" s="2">
        <f>IFERROR(__xludf.DUMMYFUNCTION("""COMPUTED_VALUE"""),160.31)</f>
        <v>160.31</v>
      </c>
      <c r="C966" s="3">
        <v>194.357004406864</v>
      </c>
    </row>
    <row r="967">
      <c r="A967" s="1">
        <f>IFERROR(__xludf.DUMMYFUNCTION("""COMPUTED_VALUE"""),45049.66666666667)</f>
        <v>45049.66667</v>
      </c>
      <c r="B967" s="2">
        <f>IFERROR(__xludf.DUMMYFUNCTION("""COMPUTED_VALUE"""),160.61)</f>
        <v>160.61</v>
      </c>
      <c r="C967" s="3">
        <v>193.889876548388</v>
      </c>
    </row>
    <row r="968">
      <c r="A968" s="1">
        <f>IFERROR(__xludf.DUMMYFUNCTION("""COMPUTED_VALUE"""),45050.66666666667)</f>
        <v>45050.66667</v>
      </c>
      <c r="B968" s="2">
        <f>IFERROR(__xludf.DUMMYFUNCTION("""COMPUTED_VALUE"""),161.2)</f>
        <v>161.2</v>
      </c>
      <c r="C968" s="3">
        <v>192.217923552325</v>
      </c>
    </row>
    <row r="969">
      <c r="A969" s="1">
        <f>IFERROR(__xludf.DUMMYFUNCTION("""COMPUTED_VALUE"""),45051.66666666667)</f>
        <v>45051.66667</v>
      </c>
      <c r="B969" s="2">
        <f>IFERROR(__xludf.DUMMYFUNCTION("""COMPUTED_VALUE"""),170.06)</f>
        <v>170.06</v>
      </c>
      <c r="C969" s="3">
        <v>191.052997862433</v>
      </c>
    </row>
    <row r="970">
      <c r="A970" s="1">
        <f>IFERROR(__xludf.DUMMYFUNCTION("""COMPUTED_VALUE"""),45054.66666666667)</f>
        <v>45054.66667</v>
      </c>
      <c r="B970" s="2">
        <f>IFERROR(__xludf.DUMMYFUNCTION("""COMPUTED_VALUE"""),171.79)</f>
        <v>171.79</v>
      </c>
      <c r="C970" s="3">
        <v>190.545036501116</v>
      </c>
    </row>
    <row r="971">
      <c r="A971" s="1">
        <f>IFERROR(__xludf.DUMMYFUNCTION("""COMPUTED_VALUE"""),45055.66666666667)</f>
        <v>45055.66667</v>
      </c>
      <c r="B971" s="2">
        <f>IFERROR(__xludf.DUMMYFUNCTION("""COMPUTED_VALUE"""),169.15)</f>
        <v>169.15</v>
      </c>
      <c r="C971" s="3">
        <v>189.08811859303</v>
      </c>
    </row>
    <row r="972">
      <c r="A972" s="1">
        <f>IFERROR(__xludf.DUMMYFUNCTION("""COMPUTED_VALUE"""),45056.66666666667)</f>
        <v>45056.66667</v>
      </c>
      <c r="B972" s="2">
        <f>IFERROR(__xludf.DUMMYFUNCTION("""COMPUTED_VALUE"""),168.54)</f>
        <v>168.54</v>
      </c>
      <c r="C972" s="3">
        <v>188.570443353049</v>
      </c>
    </row>
    <row r="973">
      <c r="A973" s="1">
        <f>IFERROR(__xludf.DUMMYFUNCTION("""COMPUTED_VALUE"""),45057.66666666667)</f>
        <v>45057.66667</v>
      </c>
      <c r="B973" s="2">
        <f>IFERROR(__xludf.DUMMYFUNCTION("""COMPUTED_VALUE"""),172.08)</f>
        <v>172.08</v>
      </c>
      <c r="C973" s="3">
        <v>186.929578959294</v>
      </c>
    </row>
    <row r="974">
      <c r="A974" s="1">
        <f>IFERROR(__xludf.DUMMYFUNCTION("""COMPUTED_VALUE"""),45058.66666666667)</f>
        <v>45058.66667</v>
      </c>
      <c r="B974" s="2">
        <f>IFERROR(__xludf.DUMMYFUNCTION("""COMPUTED_VALUE"""),167.98)</f>
        <v>167.98</v>
      </c>
      <c r="C974" s="3">
        <v>185.88367368675</v>
      </c>
    </row>
    <row r="975">
      <c r="A975" s="1">
        <f>IFERROR(__xludf.DUMMYFUNCTION("""COMPUTED_VALUE"""),45061.66666666667)</f>
        <v>45061.66667</v>
      </c>
      <c r="B975" s="2">
        <f>IFERROR(__xludf.DUMMYFUNCTION("""COMPUTED_VALUE"""),166.35)</f>
        <v>166.35</v>
      </c>
      <c r="C975" s="3">
        <v>186.291098234504</v>
      </c>
    </row>
    <row r="976">
      <c r="A976" s="1">
        <f>IFERROR(__xludf.DUMMYFUNCTION("""COMPUTED_VALUE"""),45062.66666666667)</f>
        <v>45062.66667</v>
      </c>
      <c r="B976" s="2">
        <f>IFERROR(__xludf.DUMMYFUNCTION("""COMPUTED_VALUE"""),166.52)</f>
        <v>166.52</v>
      </c>
      <c r="C976" s="3">
        <v>185.324030169823</v>
      </c>
    </row>
    <row r="977">
      <c r="A977" s="1">
        <f>IFERROR(__xludf.DUMMYFUNCTION("""COMPUTED_VALUE"""),45063.66666666667)</f>
        <v>45063.66667</v>
      </c>
      <c r="B977" s="2">
        <f>IFERROR(__xludf.DUMMYFUNCTION("""COMPUTED_VALUE"""),173.86)</f>
        <v>173.86</v>
      </c>
      <c r="C977" s="3">
        <v>185.381940498529</v>
      </c>
    </row>
    <row r="978">
      <c r="A978" s="1">
        <f>IFERROR(__xludf.DUMMYFUNCTION("""COMPUTED_VALUE"""),45064.66666666667)</f>
        <v>45064.66667</v>
      </c>
      <c r="B978" s="2">
        <f>IFERROR(__xludf.DUMMYFUNCTION("""COMPUTED_VALUE"""),176.89)</f>
        <v>176.89</v>
      </c>
      <c r="C978" s="3">
        <v>184.394995568992</v>
      </c>
    </row>
    <row r="979">
      <c r="A979" s="1">
        <f>IFERROR(__xludf.DUMMYFUNCTION("""COMPUTED_VALUE"""),45065.66666666667)</f>
        <v>45065.66667</v>
      </c>
      <c r="B979" s="2">
        <f>IFERROR(__xludf.DUMMYFUNCTION("""COMPUTED_VALUE"""),180.14)</f>
        <v>180.14</v>
      </c>
      <c r="C979" s="3">
        <v>184.071875131478</v>
      </c>
    </row>
    <row r="980">
      <c r="A980" s="1">
        <f>IFERROR(__xludf.DUMMYFUNCTION("""COMPUTED_VALUE"""),45068.66666666667)</f>
        <v>45068.66667</v>
      </c>
      <c r="B980" s="2">
        <f>IFERROR(__xludf.DUMMYFUNCTION("""COMPUTED_VALUE"""),188.87)</f>
        <v>188.87</v>
      </c>
      <c r="C980" s="3">
        <v>186.940596715388</v>
      </c>
    </row>
    <row r="981">
      <c r="A981" s="1">
        <f>IFERROR(__xludf.DUMMYFUNCTION("""COMPUTED_VALUE"""),45069.66666666667)</f>
        <v>45069.66667</v>
      </c>
      <c r="B981" s="2">
        <f>IFERROR(__xludf.DUMMYFUNCTION("""COMPUTED_VALUE"""),185.77)</f>
        <v>185.77</v>
      </c>
      <c r="C981" s="3">
        <v>186.845281010716</v>
      </c>
    </row>
    <row r="982">
      <c r="A982" s="1">
        <f>IFERROR(__xludf.DUMMYFUNCTION("""COMPUTED_VALUE"""),45070.66666666667)</f>
        <v>45070.66667</v>
      </c>
      <c r="B982" s="2">
        <f>IFERROR(__xludf.DUMMYFUNCTION("""COMPUTED_VALUE"""),182.9)</f>
        <v>182.9</v>
      </c>
      <c r="C982" s="3">
        <v>187.775629307154</v>
      </c>
    </row>
    <row r="983">
      <c r="A983" s="1">
        <f>IFERROR(__xludf.DUMMYFUNCTION("""COMPUTED_VALUE"""),45071.66666666667)</f>
        <v>45071.66667</v>
      </c>
      <c r="B983" s="2">
        <f>IFERROR(__xludf.DUMMYFUNCTION("""COMPUTED_VALUE"""),184.47)</f>
        <v>184.47</v>
      </c>
      <c r="C983" s="3">
        <v>187.646586845744</v>
      </c>
    </row>
    <row r="984">
      <c r="A984" s="1">
        <f>IFERROR(__xludf.DUMMYFUNCTION("""COMPUTED_VALUE"""),45072.66666666667)</f>
        <v>45072.66667</v>
      </c>
      <c r="B984" s="2">
        <f>IFERROR(__xludf.DUMMYFUNCTION("""COMPUTED_VALUE"""),193.17)</f>
        <v>193.17</v>
      </c>
      <c r="C984" s="3">
        <v>188.15203418431</v>
      </c>
    </row>
    <row r="985">
      <c r="A985" s="1">
        <f>IFERROR(__xludf.DUMMYFUNCTION("""COMPUTED_VALUE"""),45076.66666666667)</f>
        <v>45076.66667</v>
      </c>
      <c r="B985" s="2">
        <f>IFERROR(__xludf.DUMMYFUNCTION("""COMPUTED_VALUE"""),201.16)</f>
        <v>201.16</v>
      </c>
      <c r="C985" s="3">
        <v>193.68688764193</v>
      </c>
    </row>
    <row r="986">
      <c r="A986" s="1">
        <f>IFERROR(__xludf.DUMMYFUNCTION("""COMPUTED_VALUE"""),45077.66666666667)</f>
        <v>45077.66667</v>
      </c>
      <c r="B986" s="2">
        <f>IFERROR(__xludf.DUMMYFUNCTION("""COMPUTED_VALUE"""),203.93)</f>
        <v>203.93</v>
      </c>
      <c r="C986" s="3">
        <v>195.118378107386</v>
      </c>
    </row>
    <row r="987">
      <c r="A987" s="1">
        <f>IFERROR(__xludf.DUMMYFUNCTION("""COMPUTED_VALUE"""),45078.66666666667)</f>
        <v>45078.66667</v>
      </c>
      <c r="B987" s="2">
        <f>IFERROR(__xludf.DUMMYFUNCTION("""COMPUTED_VALUE"""),207.52)</f>
        <v>207.52</v>
      </c>
      <c r="C987" s="3">
        <v>195.401418137198</v>
      </c>
    </row>
    <row r="988">
      <c r="A988" s="1">
        <f>IFERROR(__xludf.DUMMYFUNCTION("""COMPUTED_VALUE"""),45079.66666666667)</f>
        <v>45079.66667</v>
      </c>
      <c r="B988" s="2">
        <f>IFERROR(__xludf.DUMMYFUNCTION("""COMPUTED_VALUE"""),213.97)</f>
        <v>213.97</v>
      </c>
      <c r="C988" s="3">
        <v>196.227218863539</v>
      </c>
    </row>
    <row r="989">
      <c r="A989" s="1">
        <f>IFERROR(__xludf.DUMMYFUNCTION("""COMPUTED_VALUE"""),45082.66666666667)</f>
        <v>45082.66667</v>
      </c>
      <c r="B989" s="2">
        <f>IFERROR(__xludf.DUMMYFUNCTION("""COMPUTED_VALUE"""),217.61)</f>
        <v>217.61</v>
      </c>
      <c r="C989" s="3">
        <v>201.692329386763</v>
      </c>
    </row>
    <row r="990">
      <c r="A990" s="1">
        <f>IFERROR(__xludf.DUMMYFUNCTION("""COMPUTED_VALUE"""),45083.66666666667)</f>
        <v>45083.66667</v>
      </c>
      <c r="B990" s="2">
        <f>IFERROR(__xludf.DUMMYFUNCTION("""COMPUTED_VALUE"""),221.31)</f>
        <v>221.31</v>
      </c>
      <c r="C990" s="3">
        <v>202.156554417249</v>
      </c>
    </row>
    <row r="991">
      <c r="A991" s="1">
        <f>IFERROR(__xludf.DUMMYFUNCTION("""COMPUTED_VALUE"""),45084.66666666667)</f>
        <v>45084.66667</v>
      </c>
      <c r="B991" s="2">
        <f>IFERROR(__xludf.DUMMYFUNCTION("""COMPUTED_VALUE"""),224.57)</f>
        <v>224.57</v>
      </c>
      <c r="C991" s="3">
        <v>203.492154222983</v>
      </c>
    </row>
    <row r="992">
      <c r="A992" s="1">
        <f>IFERROR(__xludf.DUMMYFUNCTION("""COMPUTED_VALUE"""),45085.66666666667)</f>
        <v>45085.66667</v>
      </c>
      <c r="B992" s="2">
        <f>IFERROR(__xludf.DUMMYFUNCTION("""COMPUTED_VALUE"""),234.86)</f>
        <v>234.86</v>
      </c>
      <c r="C992" s="3">
        <v>203.619181408369</v>
      </c>
    </row>
    <row r="993">
      <c r="A993" s="1">
        <f>IFERROR(__xludf.DUMMYFUNCTION("""COMPUTED_VALUE"""),45086.66666666667)</f>
        <v>45086.66667</v>
      </c>
      <c r="B993" s="2">
        <f>IFERROR(__xludf.DUMMYFUNCTION("""COMPUTED_VALUE"""),244.4)</f>
        <v>244.4</v>
      </c>
      <c r="C993" s="3">
        <v>204.240322987542</v>
      </c>
    </row>
    <row r="994">
      <c r="A994" s="1">
        <f>IFERROR(__xludf.DUMMYFUNCTION("""COMPUTED_VALUE"""),45089.66666666667)</f>
        <v>45089.66667</v>
      </c>
      <c r="B994" s="2">
        <f>IFERROR(__xludf.DUMMYFUNCTION("""COMPUTED_VALUE"""),249.83)</f>
        <v>249.83</v>
      </c>
      <c r="C994" s="3">
        <v>208.926517387234</v>
      </c>
    </row>
    <row r="995">
      <c r="A995" s="1">
        <f>IFERROR(__xludf.DUMMYFUNCTION("""COMPUTED_VALUE"""),45090.66666666667)</f>
        <v>45090.66667</v>
      </c>
      <c r="B995" s="2">
        <f>IFERROR(__xludf.DUMMYFUNCTION("""COMPUTED_VALUE"""),258.71)</f>
        <v>258.71</v>
      </c>
      <c r="C995" s="3">
        <v>209.119777320136</v>
      </c>
    </row>
    <row r="996">
      <c r="A996" s="1">
        <f>IFERROR(__xludf.DUMMYFUNCTION("""COMPUTED_VALUE"""),45091.66666666667)</f>
        <v>45091.66667</v>
      </c>
      <c r="B996" s="2">
        <f>IFERROR(__xludf.DUMMYFUNCTION("""COMPUTED_VALUE"""),256.79)</f>
        <v>256.79</v>
      </c>
      <c r="C996" s="3">
        <v>210.199871210539</v>
      </c>
    </row>
    <row r="997">
      <c r="A997" s="1">
        <f>IFERROR(__xludf.DUMMYFUNCTION("""COMPUTED_VALUE"""),45092.66666666667)</f>
        <v>45092.66667</v>
      </c>
      <c r="B997" s="2">
        <f>IFERROR(__xludf.DUMMYFUNCTION("""COMPUTED_VALUE"""),255.9)</f>
        <v>255.9</v>
      </c>
      <c r="C997" s="3">
        <v>210.098311590695</v>
      </c>
    </row>
    <row r="998">
      <c r="A998" s="1">
        <f>IFERROR(__xludf.DUMMYFUNCTION("""COMPUTED_VALUE"""),45093.66666666667)</f>
        <v>45093.66667</v>
      </c>
      <c r="B998" s="2">
        <f>IFERROR(__xludf.DUMMYFUNCTION("""COMPUTED_VALUE"""),260.54)</f>
        <v>260.54</v>
      </c>
      <c r="C998" s="3">
        <v>210.527958302336</v>
      </c>
    </row>
    <row r="999">
      <c r="A999" s="1">
        <f>IFERROR(__xludf.DUMMYFUNCTION("""COMPUTED_VALUE"""),45097.66666666667)</f>
        <v>45097.66667</v>
      </c>
      <c r="B999" s="2">
        <f>IFERROR(__xludf.DUMMYFUNCTION("""COMPUTED_VALUE"""),274.45)</f>
        <v>274.45</v>
      </c>
      <c r="C999" s="3">
        <v>215.156042416803</v>
      </c>
    </row>
    <row r="1000">
      <c r="A1000" s="1">
        <f>IFERROR(__xludf.DUMMYFUNCTION("""COMPUTED_VALUE"""),45098.66666666667)</f>
        <v>45098.66667</v>
      </c>
      <c r="B1000" s="2">
        <f>IFERROR(__xludf.DUMMYFUNCTION("""COMPUTED_VALUE"""),259.46)</f>
        <v>259.46</v>
      </c>
      <c r="C1000" s="3">
        <v>216.320415837519</v>
      </c>
    </row>
    <row r="1001">
      <c r="A1001" s="1">
        <f>IFERROR(__xludf.DUMMYFUNCTION("""COMPUTED_VALUE"""),45099.66666666667)</f>
        <v>45099.66667</v>
      </c>
      <c r="B1001" s="2">
        <f>IFERROR(__xludf.DUMMYFUNCTION("""COMPUTED_VALUE"""),264.61)</f>
        <v>264.61</v>
      </c>
      <c r="C1001" s="3">
        <v>216.361910263108</v>
      </c>
    </row>
    <row r="1002">
      <c r="A1002" s="1">
        <f>IFERROR(__xludf.DUMMYFUNCTION("""COMPUTED_VALUE"""),45100.66666666667)</f>
        <v>45100.66667</v>
      </c>
      <c r="B1002" s="2">
        <f>IFERROR(__xludf.DUMMYFUNCTION("""COMPUTED_VALUE"""),256.6)</f>
        <v>256.6</v>
      </c>
      <c r="C1002" s="3">
        <v>216.989650437502</v>
      </c>
    </row>
    <row r="1003">
      <c r="A1003" s="1">
        <f>IFERROR(__xludf.DUMMYFUNCTION("""COMPUTED_VALUE"""),45103.66666666667)</f>
        <v>45103.66667</v>
      </c>
      <c r="B1003" s="2">
        <f>IFERROR(__xludf.DUMMYFUNCTION("""COMPUTED_VALUE"""),241.05)</f>
        <v>241.05</v>
      </c>
      <c r="C1003" s="3">
        <v>222.259922706439</v>
      </c>
    </row>
    <row r="1004">
      <c r="A1004" s="1">
        <f>IFERROR(__xludf.DUMMYFUNCTION("""COMPUTED_VALUE"""),45104.66666666667)</f>
        <v>45104.66667</v>
      </c>
      <c r="B1004" s="2">
        <f>IFERROR(__xludf.DUMMYFUNCTION("""COMPUTED_VALUE"""),250.21)</f>
        <v>250.21</v>
      </c>
      <c r="C1004" s="3">
        <v>222.822385028769</v>
      </c>
    </row>
    <row r="1005">
      <c r="A1005" s="1">
        <f>IFERROR(__xludf.DUMMYFUNCTION("""COMPUTED_VALUE"""),45105.66666666667)</f>
        <v>45105.66667</v>
      </c>
      <c r="B1005" s="2">
        <f>IFERROR(__xludf.DUMMYFUNCTION("""COMPUTED_VALUE"""),256.24)</f>
        <v>256.24</v>
      </c>
      <c r="C1005" s="3">
        <v>224.344031897697</v>
      </c>
    </row>
    <row r="1006">
      <c r="A1006" s="1">
        <f>IFERROR(__xludf.DUMMYFUNCTION("""COMPUTED_VALUE"""),45106.66666666667)</f>
        <v>45106.66667</v>
      </c>
      <c r="B1006" s="2">
        <f>IFERROR(__xludf.DUMMYFUNCTION("""COMPUTED_VALUE"""),257.5)</f>
        <v>257.5</v>
      </c>
      <c r="C1006" s="3">
        <v>224.743194951003</v>
      </c>
    </row>
    <row r="1007">
      <c r="A1007" s="1">
        <f>IFERROR(__xludf.DUMMYFUNCTION("""COMPUTED_VALUE"""),45107.66666666667)</f>
        <v>45107.66667</v>
      </c>
      <c r="B1007" s="2">
        <f>IFERROR(__xludf.DUMMYFUNCTION("""COMPUTED_VALUE"""),261.77)</f>
        <v>261.77</v>
      </c>
      <c r="C1007" s="3">
        <v>225.717304578475</v>
      </c>
    </row>
    <row r="1008">
      <c r="A1008" s="1">
        <f>IFERROR(__xludf.DUMMYFUNCTION("""COMPUTED_VALUE"""),45110.54513888889)</f>
        <v>45110.54514</v>
      </c>
      <c r="B1008" s="2">
        <f>IFERROR(__xludf.DUMMYFUNCTION("""COMPUTED_VALUE"""),279.82)</f>
        <v>279.82</v>
      </c>
      <c r="C1008" s="3">
        <v>230.414642249338</v>
      </c>
    </row>
    <row r="1009">
      <c r="A1009" s="1">
        <f>IFERROR(__xludf.DUMMYFUNCTION("""COMPUTED_VALUE"""),45112.66666666667)</f>
        <v>45112.66667</v>
      </c>
      <c r="B1009" s="2">
        <f>IFERROR(__xludf.DUMMYFUNCTION("""COMPUTED_VALUE"""),282.48)</f>
        <v>282.48</v>
      </c>
      <c r="C1009" s="3">
        <v>231.870302942931</v>
      </c>
    </row>
    <row r="1010">
      <c r="A1010" s="1">
        <f>IFERROR(__xludf.DUMMYFUNCTION("""COMPUTED_VALUE"""),45113.66666666667)</f>
        <v>45113.66667</v>
      </c>
      <c r="B1010" s="2">
        <f>IFERROR(__xludf.DUMMYFUNCTION("""COMPUTED_VALUE"""),276.54)</f>
        <v>276.54</v>
      </c>
      <c r="C1010" s="3">
        <v>231.859254735421</v>
      </c>
    </row>
    <row r="1011">
      <c r="A1011" s="1">
        <f>IFERROR(__xludf.DUMMYFUNCTION("""COMPUTED_VALUE"""),45114.66666666667)</f>
        <v>45114.66667</v>
      </c>
      <c r="B1011" s="2">
        <f>IFERROR(__xludf.DUMMYFUNCTION("""COMPUTED_VALUE"""),274.43)</f>
        <v>274.43</v>
      </c>
      <c r="C1011" s="3">
        <v>232.353300412145</v>
      </c>
    </row>
    <row r="1012">
      <c r="A1012" s="1">
        <f>IFERROR(__xludf.DUMMYFUNCTION("""COMPUTED_VALUE"""),45117.66666666667)</f>
        <v>45117.66667</v>
      </c>
      <c r="B1012" s="2">
        <f>IFERROR(__xludf.DUMMYFUNCTION("""COMPUTED_VALUE"""),269.61)</f>
        <v>269.61</v>
      </c>
      <c r="C1012" s="3">
        <v>236.613571217964</v>
      </c>
    </row>
    <row r="1013">
      <c r="A1013" s="1">
        <f>IFERROR(__xludf.DUMMYFUNCTION("""COMPUTED_VALUE"""),45118.66666666667)</f>
        <v>45118.66667</v>
      </c>
      <c r="B1013" s="2">
        <f>IFERROR(__xludf.DUMMYFUNCTION("""COMPUTED_VALUE"""),269.79)</f>
        <v>269.79</v>
      </c>
      <c r="C1013" s="3">
        <v>236.609580895658</v>
      </c>
    </row>
    <row r="1014">
      <c r="A1014" s="1">
        <f>IFERROR(__xludf.DUMMYFUNCTION("""COMPUTED_VALUE"""),45119.66666666667)</f>
        <v>45119.66667</v>
      </c>
      <c r="B1014" s="2">
        <f>IFERROR(__xludf.DUMMYFUNCTION("""COMPUTED_VALUE"""),271.99)</f>
        <v>271.99</v>
      </c>
      <c r="C1014" s="3">
        <v>237.444200997899</v>
      </c>
    </row>
    <row r="1015">
      <c r="A1015" s="1">
        <f>IFERROR(__xludf.DUMMYFUNCTION("""COMPUTED_VALUE"""),45120.66666666667)</f>
        <v>45120.66667</v>
      </c>
      <c r="B1015" s="2">
        <f>IFERROR(__xludf.DUMMYFUNCTION("""COMPUTED_VALUE"""),277.9)</f>
        <v>277.9</v>
      </c>
      <c r="C1015" s="3">
        <v>237.037199023763</v>
      </c>
    </row>
    <row r="1016">
      <c r="A1016" s="1">
        <f>IFERROR(__xludf.DUMMYFUNCTION("""COMPUTED_VALUE"""),45121.66666666667)</f>
        <v>45121.66667</v>
      </c>
      <c r="B1016" s="2">
        <f>IFERROR(__xludf.DUMMYFUNCTION("""COMPUTED_VALUE"""),281.38)</f>
        <v>281.38</v>
      </c>
      <c r="C1016" s="3">
        <v>237.090626327649</v>
      </c>
    </row>
    <row r="1017">
      <c r="A1017" s="1">
        <f>IFERROR(__xludf.DUMMYFUNCTION("""COMPUTED_VALUE"""),45124.66666666667)</f>
        <v>45124.66667</v>
      </c>
      <c r="B1017" s="2">
        <f>IFERROR(__xludf.DUMMYFUNCTION("""COMPUTED_VALUE"""),290.38)</f>
        <v>290.38</v>
      </c>
      <c r="C1017" s="3">
        <v>239.86111734084</v>
      </c>
    </row>
    <row r="1018">
      <c r="A1018" s="1">
        <f>IFERROR(__xludf.DUMMYFUNCTION("""COMPUTED_VALUE"""),45125.66666666667)</f>
        <v>45125.66667</v>
      </c>
      <c r="B1018" s="2">
        <f>IFERROR(__xludf.DUMMYFUNCTION("""COMPUTED_VALUE"""),293.34)</f>
        <v>293.34</v>
      </c>
      <c r="C1018" s="3">
        <v>239.340567656827</v>
      </c>
    </row>
    <row r="1019">
      <c r="A1019" s="1">
        <f>IFERROR(__xludf.DUMMYFUNCTION("""COMPUTED_VALUE"""),45126.66666666667)</f>
        <v>45126.66667</v>
      </c>
      <c r="B1019" s="2">
        <f>IFERROR(__xludf.DUMMYFUNCTION("""COMPUTED_VALUE"""),291.26)</f>
        <v>291.26</v>
      </c>
      <c r="C1019" s="3">
        <v>239.666838954806</v>
      </c>
    </row>
    <row r="1020">
      <c r="A1020" s="1">
        <f>IFERROR(__xludf.DUMMYFUNCTION("""COMPUTED_VALUE"""),45127.66666666667)</f>
        <v>45127.66667</v>
      </c>
      <c r="B1020" s="2">
        <f>IFERROR(__xludf.DUMMYFUNCTION("""COMPUTED_VALUE"""),262.9)</f>
        <v>262.9</v>
      </c>
      <c r="C1020" s="3">
        <v>238.770050737249</v>
      </c>
    </row>
    <row r="1021">
      <c r="A1021" s="1">
        <f>IFERROR(__xludf.DUMMYFUNCTION("""COMPUTED_VALUE"""),45128.66666666667)</f>
        <v>45128.66667</v>
      </c>
      <c r="B1021" s="2">
        <f>IFERROR(__xludf.DUMMYFUNCTION("""COMPUTED_VALUE"""),260.02)</f>
        <v>260.02</v>
      </c>
      <c r="C1021" s="3">
        <v>238.361806191177</v>
      </c>
    </row>
    <row r="1022">
      <c r="A1022" s="1">
        <f>IFERROR(__xludf.DUMMYFUNCTION("""COMPUTED_VALUE"""),45131.66666666667)</f>
        <v>45131.66667</v>
      </c>
      <c r="B1022" s="2">
        <f>IFERROR(__xludf.DUMMYFUNCTION("""COMPUTED_VALUE"""),269.06)</f>
        <v>269.06</v>
      </c>
      <c r="C1022" s="3">
        <v>239.994151081888</v>
      </c>
    </row>
    <row r="1023">
      <c r="A1023" s="1">
        <f>IFERROR(__xludf.DUMMYFUNCTION("""COMPUTED_VALUE"""),45132.66666666667)</f>
        <v>45132.66667</v>
      </c>
      <c r="B1023" s="2">
        <f>IFERROR(__xludf.DUMMYFUNCTION("""COMPUTED_VALUE"""),265.28)</f>
        <v>265.28</v>
      </c>
      <c r="C1023" s="3">
        <v>239.195401930528</v>
      </c>
    </row>
    <row r="1024">
      <c r="A1024" s="1">
        <f>IFERROR(__xludf.DUMMYFUNCTION("""COMPUTED_VALUE"""),45133.66666666667)</f>
        <v>45133.66667</v>
      </c>
      <c r="B1024" s="2">
        <f>IFERROR(__xludf.DUMMYFUNCTION("""COMPUTED_VALUE"""),264.35)</f>
        <v>264.35</v>
      </c>
      <c r="C1024" s="3">
        <v>239.29946054889</v>
      </c>
    </row>
    <row r="1025">
      <c r="A1025" s="1">
        <f>IFERROR(__xludf.DUMMYFUNCTION("""COMPUTED_VALUE"""),45134.66666666667)</f>
        <v>45134.66667</v>
      </c>
      <c r="B1025" s="2">
        <f>IFERROR(__xludf.DUMMYFUNCTION("""COMPUTED_VALUE"""),255.71)</f>
        <v>255.71</v>
      </c>
      <c r="C1025" s="3">
        <v>238.237123399563</v>
      </c>
    </row>
    <row r="1026">
      <c r="A1026" s="1">
        <f>IFERROR(__xludf.DUMMYFUNCTION("""COMPUTED_VALUE"""),45135.66666666667)</f>
        <v>45135.66667</v>
      </c>
      <c r="B1026" s="2">
        <f>IFERROR(__xludf.DUMMYFUNCTION("""COMPUTED_VALUE"""),266.44)</f>
        <v>266.44</v>
      </c>
      <c r="C1026" s="3">
        <v>237.718981017325</v>
      </c>
    </row>
    <row r="1027">
      <c r="A1027" s="1">
        <f>IFERROR(__xludf.DUMMYFUNCTION("""COMPUTED_VALUE"""),45138.66666666667)</f>
        <v>45138.66667</v>
      </c>
      <c r="B1027" s="2">
        <f>IFERROR(__xludf.DUMMYFUNCTION("""COMPUTED_VALUE"""),267.43)</f>
        <v>267.43</v>
      </c>
      <c r="C1027" s="3">
        <v>239.322210416111</v>
      </c>
    </row>
    <row r="1028">
      <c r="A1028" s="1">
        <f>IFERROR(__xludf.DUMMYFUNCTION("""COMPUTED_VALUE"""),45139.66666666667)</f>
        <v>45139.66667</v>
      </c>
      <c r="B1028" s="2">
        <f>IFERROR(__xludf.DUMMYFUNCTION("""COMPUTED_VALUE"""),261.07)</f>
        <v>261.07</v>
      </c>
      <c r="C1028" s="3">
        <v>238.596266526779</v>
      </c>
    </row>
    <row r="1029">
      <c r="A1029" s="1">
        <f>IFERROR(__xludf.DUMMYFUNCTION("""COMPUTED_VALUE"""),45140.66666666667)</f>
        <v>45140.66667</v>
      </c>
      <c r="B1029" s="2">
        <f>IFERROR(__xludf.DUMMYFUNCTION("""COMPUTED_VALUE"""),254.11)</f>
        <v>254.11</v>
      </c>
      <c r="C1029" s="3">
        <v>238.803026041393</v>
      </c>
    </row>
    <row r="1030">
      <c r="A1030" s="1">
        <f>IFERROR(__xludf.DUMMYFUNCTION("""COMPUTED_VALUE"""),45141.66666666667)</f>
        <v>45141.66667</v>
      </c>
      <c r="B1030" s="2">
        <f>IFERROR(__xludf.DUMMYFUNCTION("""COMPUTED_VALUE"""),259.32)</f>
        <v>259.32</v>
      </c>
      <c r="C1030" s="3">
        <v>237.86550419195</v>
      </c>
    </row>
    <row r="1031">
      <c r="A1031" s="1">
        <f>IFERROR(__xludf.DUMMYFUNCTION("""COMPUTED_VALUE"""),45142.66666666667)</f>
        <v>45142.66667</v>
      </c>
      <c r="B1031" s="2">
        <f>IFERROR(__xludf.DUMMYFUNCTION("""COMPUTED_VALUE"""),253.86)</f>
        <v>253.86</v>
      </c>
      <c r="C1031" s="3">
        <v>237.486265685196</v>
      </c>
    </row>
    <row r="1032">
      <c r="A1032" s="1">
        <f>IFERROR(__xludf.DUMMYFUNCTION("""COMPUTED_VALUE"""),45145.66666666667)</f>
        <v>45145.66667</v>
      </c>
      <c r="B1032" s="2">
        <f>IFERROR(__xludf.DUMMYFUNCTION("""COMPUTED_VALUE"""),251.45)</f>
        <v>251.45</v>
      </c>
      <c r="C1032" s="3">
        <v>239.512927749175</v>
      </c>
    </row>
    <row r="1033">
      <c r="A1033" s="1">
        <f>IFERROR(__xludf.DUMMYFUNCTION("""COMPUTED_VALUE"""),45146.66666666667)</f>
        <v>45146.66667</v>
      </c>
      <c r="B1033" s="2">
        <f>IFERROR(__xludf.DUMMYFUNCTION("""COMPUTED_VALUE"""),249.7)</f>
        <v>249.7</v>
      </c>
      <c r="C1033" s="3">
        <v>238.907177653913</v>
      </c>
    </row>
    <row r="1034">
      <c r="A1034" s="1">
        <f>IFERROR(__xludf.DUMMYFUNCTION("""COMPUTED_VALUE"""),45147.66666666667)</f>
        <v>45147.66667</v>
      </c>
      <c r="B1034" s="2">
        <f>IFERROR(__xludf.DUMMYFUNCTION("""COMPUTED_VALUE"""),242.19)</f>
        <v>242.19</v>
      </c>
      <c r="C1034" s="3">
        <v>239.214288440624</v>
      </c>
    </row>
    <row r="1035">
      <c r="A1035" s="1">
        <f>IFERROR(__xludf.DUMMYFUNCTION("""COMPUTED_VALUE"""),45148.66666666667)</f>
        <v>45148.66667</v>
      </c>
      <c r="B1035" s="2">
        <f>IFERROR(__xludf.DUMMYFUNCTION("""COMPUTED_VALUE"""),245.34)</f>
        <v>245.34</v>
      </c>
      <c r="C1035" s="3">
        <v>238.353409134625</v>
      </c>
    </row>
    <row r="1036">
      <c r="A1036" s="1">
        <f>IFERROR(__xludf.DUMMYFUNCTION("""COMPUTED_VALUE"""),45149.66666666667)</f>
        <v>45149.66667</v>
      </c>
      <c r="B1036" s="2">
        <f>IFERROR(__xludf.DUMMYFUNCTION("""COMPUTED_VALUE"""),242.65)</f>
        <v>242.65</v>
      </c>
      <c r="C1036" s="3">
        <v>238.024605677595</v>
      </c>
    </row>
    <row r="1037">
      <c r="A1037" s="1">
        <f>IFERROR(__xludf.DUMMYFUNCTION("""COMPUTED_VALUE"""),45152.66666666667)</f>
        <v>45152.66667</v>
      </c>
      <c r="B1037" s="2">
        <f>IFERROR(__xludf.DUMMYFUNCTION("""COMPUTED_VALUE"""),239.76)</f>
        <v>239.76</v>
      </c>
      <c r="C1037" s="3">
        <v>240.042060060238</v>
      </c>
    </row>
    <row r="1038">
      <c r="A1038" s="1">
        <f>IFERROR(__xludf.DUMMYFUNCTION("""COMPUTED_VALUE"""),45153.66666666667)</f>
        <v>45153.66667</v>
      </c>
      <c r="B1038" s="2">
        <f>IFERROR(__xludf.DUMMYFUNCTION("""COMPUTED_VALUE"""),232.96)</f>
        <v>232.96</v>
      </c>
      <c r="C1038" s="3">
        <v>239.385788032349</v>
      </c>
    </row>
    <row r="1039">
      <c r="A1039" s="1">
        <f>IFERROR(__xludf.DUMMYFUNCTION("""COMPUTED_VALUE"""),45154.66666666667)</f>
        <v>45154.66667</v>
      </c>
      <c r="B1039" s="2">
        <f>IFERROR(__xludf.DUMMYFUNCTION("""COMPUTED_VALUE"""),225.6)</f>
        <v>225.6</v>
      </c>
      <c r="C1039" s="3">
        <v>239.624949242322</v>
      </c>
    </row>
    <row r="1040">
      <c r="A1040" s="1">
        <f>IFERROR(__xludf.DUMMYFUNCTION("""COMPUTED_VALUE"""),45155.66666666667)</f>
        <v>45155.66667</v>
      </c>
      <c r="B1040" s="2">
        <f>IFERROR(__xludf.DUMMYFUNCTION("""COMPUTED_VALUE"""),219.22)</f>
        <v>219.22</v>
      </c>
      <c r="C1040" s="3">
        <v>238.684118165594</v>
      </c>
    </row>
    <row r="1041">
      <c r="A1041" s="1">
        <f>IFERROR(__xludf.DUMMYFUNCTION("""COMPUTED_VALUE"""),45156.66666666667)</f>
        <v>45156.66667</v>
      </c>
      <c r="B1041" s="2">
        <f>IFERROR(__xludf.DUMMYFUNCTION("""COMPUTED_VALUE"""),215.49)</f>
        <v>215.49</v>
      </c>
      <c r="C1041" s="3">
        <v>238.2695908624</v>
      </c>
    </row>
    <row r="1042">
      <c r="A1042" s="1">
        <f>IFERROR(__xludf.DUMMYFUNCTION("""COMPUTED_VALUE"""),45159.66666666667)</f>
        <v>45159.66667</v>
      </c>
      <c r="B1042" s="2">
        <f>IFERROR(__xludf.DUMMYFUNCTION("""COMPUTED_VALUE"""),231.28)</f>
        <v>231.28</v>
      </c>
      <c r="C1042" s="3">
        <v>240.064084283522</v>
      </c>
    </row>
    <row r="1043">
      <c r="A1043" s="1">
        <f>IFERROR(__xludf.DUMMYFUNCTION("""COMPUTED_VALUE"""),45160.66666666667)</f>
        <v>45160.66667</v>
      </c>
      <c r="B1043" s="2">
        <f>IFERROR(__xludf.DUMMYFUNCTION("""COMPUTED_VALUE"""),233.19)</f>
        <v>233.19</v>
      </c>
      <c r="C1043" s="3">
        <v>239.368005949243</v>
      </c>
    </row>
    <row r="1044">
      <c r="A1044" s="1">
        <f>IFERROR(__xludf.DUMMYFUNCTION("""COMPUTED_VALUE"""),45161.66666666667)</f>
        <v>45161.66667</v>
      </c>
      <c r="B1044" s="2">
        <f>IFERROR(__xludf.DUMMYFUNCTION("""COMPUTED_VALUE"""),236.86)</f>
        <v>236.86</v>
      </c>
      <c r="C1044" s="3">
        <v>239.595217104438</v>
      </c>
    </row>
    <row r="1045">
      <c r="A1045" s="1">
        <f>IFERROR(__xludf.DUMMYFUNCTION("""COMPUTED_VALUE"""),45162.66666666667)</f>
        <v>45162.66667</v>
      </c>
      <c r="B1045" s="2">
        <f>IFERROR(__xludf.DUMMYFUNCTION("""COMPUTED_VALUE"""),230.04)</f>
        <v>230.04</v>
      </c>
      <c r="C1045" s="3">
        <v>238.675475398907</v>
      </c>
    </row>
    <row r="1046">
      <c r="A1046" s="1">
        <f>IFERROR(__xludf.DUMMYFUNCTION("""COMPUTED_VALUE"""),45163.66666666667)</f>
        <v>45163.66667</v>
      </c>
      <c r="B1046" s="2">
        <f>IFERROR(__xludf.DUMMYFUNCTION("""COMPUTED_VALUE"""),238.59)</f>
        <v>238.59</v>
      </c>
      <c r="C1046" s="3">
        <v>238.319111297949</v>
      </c>
    </row>
    <row r="1047">
      <c r="A1047" s="1">
        <f>IFERROR(__xludf.DUMMYFUNCTION("""COMPUTED_VALUE"""),45166.66666666667)</f>
        <v>45166.66667</v>
      </c>
      <c r="B1047" s="2">
        <f>IFERROR(__xludf.DUMMYFUNCTION("""COMPUTED_VALUE"""),238.82)</f>
        <v>238.82</v>
      </c>
      <c r="C1047" s="3">
        <v>240.529389734189</v>
      </c>
    </row>
    <row r="1048">
      <c r="A1048" s="1">
        <f>IFERROR(__xludf.DUMMYFUNCTION("""COMPUTED_VALUE"""),45167.66666666667)</f>
        <v>45167.66667</v>
      </c>
      <c r="B1048" s="2">
        <f>IFERROR(__xludf.DUMMYFUNCTION("""COMPUTED_VALUE"""),257.18)</f>
        <v>257.18</v>
      </c>
      <c r="C1048" s="3">
        <v>240.050473771664</v>
      </c>
    </row>
    <row r="1049">
      <c r="A1049" s="1">
        <f>IFERROR(__xludf.DUMMYFUNCTION("""COMPUTED_VALUE"""),45168.66666666667)</f>
        <v>45168.66667</v>
      </c>
      <c r="B1049" s="2">
        <f>IFERROR(__xludf.DUMMYFUNCTION("""COMPUTED_VALUE"""),256.9)</f>
        <v>256.9</v>
      </c>
      <c r="C1049" s="3">
        <v>240.528883663235</v>
      </c>
    </row>
    <row r="1050">
      <c r="A1050" s="1">
        <f>IFERROR(__xludf.DUMMYFUNCTION("""COMPUTED_VALUE"""),45169.66666666667)</f>
        <v>45169.66667</v>
      </c>
      <c r="B1050" s="2">
        <f>IFERROR(__xludf.DUMMYFUNCTION("""COMPUTED_VALUE"""),258.08)</f>
        <v>258.08</v>
      </c>
      <c r="C1050" s="3">
        <v>239.888658807573</v>
      </c>
    </row>
    <row r="1051">
      <c r="A1051" s="1">
        <f>IFERROR(__xludf.DUMMYFUNCTION("""COMPUTED_VALUE"""),45170.66666666667)</f>
        <v>45170.66667</v>
      </c>
      <c r="B1051" s="2">
        <f>IFERROR(__xludf.DUMMYFUNCTION("""COMPUTED_VALUE"""),245.01)</f>
        <v>245.01</v>
      </c>
      <c r="C1051" s="3">
        <v>239.832823082241</v>
      </c>
    </row>
    <row r="1052">
      <c r="A1052" s="1">
        <f>IFERROR(__xludf.DUMMYFUNCTION("""COMPUTED_VALUE"""),45174.66666666667)</f>
        <v>45174.66667</v>
      </c>
      <c r="B1052" s="2">
        <f>IFERROR(__xludf.DUMMYFUNCTION("""COMPUTED_VALUE"""),256.49)</f>
        <v>256.49</v>
      </c>
      <c r="C1052" s="3">
        <v>242.785522079239</v>
      </c>
    </row>
    <row r="1053">
      <c r="A1053" s="1">
        <f>IFERROR(__xludf.DUMMYFUNCTION("""COMPUTED_VALUE"""),45175.66666666667)</f>
        <v>45175.66667</v>
      </c>
      <c r="B1053" s="2">
        <f>IFERROR(__xludf.DUMMYFUNCTION("""COMPUTED_VALUE"""),251.92)</f>
        <v>251.92</v>
      </c>
      <c r="C1053" s="3">
        <v>243.518883936088</v>
      </c>
    </row>
    <row r="1054">
      <c r="A1054" s="1">
        <f>IFERROR(__xludf.DUMMYFUNCTION("""COMPUTED_VALUE"""),45176.66666666667)</f>
        <v>45176.66667</v>
      </c>
      <c r="B1054" s="2">
        <f>IFERROR(__xludf.DUMMYFUNCTION("""COMPUTED_VALUE"""),251.49)</f>
        <v>251.49</v>
      </c>
      <c r="C1054" s="3">
        <v>243.09020317461</v>
      </c>
    </row>
    <row r="1055">
      <c r="A1055" s="1">
        <f>IFERROR(__xludf.DUMMYFUNCTION("""COMPUTED_VALUE"""),45177.66666666667)</f>
        <v>45177.66667</v>
      </c>
      <c r="B1055" s="2">
        <f>IFERROR(__xludf.DUMMYFUNCTION("""COMPUTED_VALUE"""),248.5)</f>
        <v>248.5</v>
      </c>
      <c r="C1055" s="3">
        <v>243.19129085263</v>
      </c>
    </row>
    <row r="1056">
      <c r="A1056" s="1">
        <f>IFERROR(__xludf.DUMMYFUNCTION("""COMPUTED_VALUE"""),45180.66666666667)</f>
        <v>45180.66667</v>
      </c>
      <c r="B1056" s="2">
        <f>IFERROR(__xludf.DUMMYFUNCTION("""COMPUTED_VALUE"""),273.58)</f>
        <v>273.58</v>
      </c>
      <c r="C1056" s="3">
        <v>246.381759871505</v>
      </c>
    </row>
    <row r="1057">
      <c r="A1057" s="1">
        <f>IFERROR(__xludf.DUMMYFUNCTION("""COMPUTED_VALUE"""),45181.66666666667)</f>
        <v>45181.66667</v>
      </c>
      <c r="B1057" s="2">
        <f>IFERROR(__xludf.DUMMYFUNCTION("""COMPUTED_VALUE"""),267.48)</f>
        <v>267.48</v>
      </c>
      <c r="C1057" s="3">
        <v>246.037745328797</v>
      </c>
    </row>
    <row r="1058">
      <c r="A1058" s="1">
        <f>IFERROR(__xludf.DUMMYFUNCTION("""COMPUTED_VALUE"""),45182.66666666667)</f>
        <v>45182.66667</v>
      </c>
      <c r="B1058" s="2">
        <f>IFERROR(__xludf.DUMMYFUNCTION("""COMPUTED_VALUE"""),271.3)</f>
        <v>271.3</v>
      </c>
      <c r="C1058" s="3">
        <v>246.52790843194</v>
      </c>
    </row>
    <row r="1059">
      <c r="A1059" s="1">
        <f>IFERROR(__xludf.DUMMYFUNCTION("""COMPUTED_VALUE"""),45183.66666666667)</f>
        <v>45183.66667</v>
      </c>
      <c r="B1059" s="2">
        <f>IFERROR(__xludf.DUMMYFUNCTION("""COMPUTED_VALUE"""),276.04)</f>
        <v>276.04</v>
      </c>
      <c r="C1059" s="3">
        <v>245.763167813912</v>
      </c>
    </row>
    <row r="1060">
      <c r="A1060" s="1">
        <f>IFERROR(__xludf.DUMMYFUNCTION("""COMPUTED_VALUE"""),45184.66666666667)</f>
        <v>45184.66667</v>
      </c>
      <c r="B1060" s="2">
        <f>IFERROR(__xludf.DUMMYFUNCTION("""COMPUTED_VALUE"""),274.39)</f>
        <v>274.39</v>
      </c>
      <c r="C1060" s="3">
        <v>245.436316033688</v>
      </c>
    </row>
    <row r="1061">
      <c r="A1061" s="1">
        <f>IFERROR(__xludf.DUMMYFUNCTION("""COMPUTED_VALUE"""),45187.66666666667)</f>
        <v>45187.66667</v>
      </c>
      <c r="B1061" s="2">
        <f>IFERROR(__xludf.DUMMYFUNCTION("""COMPUTED_VALUE"""),265.28)</f>
        <v>265.28</v>
      </c>
      <c r="C1061" s="3">
        <v>246.838998431126</v>
      </c>
    </row>
    <row r="1062">
      <c r="A1062" s="1">
        <f>IFERROR(__xludf.DUMMYFUNCTION("""COMPUTED_VALUE"""),45188.66666666667)</f>
        <v>45188.66667</v>
      </c>
      <c r="B1062" s="2">
        <f>IFERROR(__xludf.DUMMYFUNCTION("""COMPUTED_VALUE"""),266.5)</f>
        <v>266.5</v>
      </c>
      <c r="C1062" s="3">
        <v>245.759008006892</v>
      </c>
    </row>
    <row r="1063">
      <c r="A1063" s="1">
        <f>IFERROR(__xludf.DUMMYFUNCTION("""COMPUTED_VALUE"""),45189.66666666667)</f>
        <v>45189.66667</v>
      </c>
      <c r="B1063" s="2">
        <f>IFERROR(__xludf.DUMMYFUNCTION("""COMPUTED_VALUE"""),262.59)</f>
        <v>262.59</v>
      </c>
      <c r="C1063" s="3">
        <v>245.462730293631</v>
      </c>
    </row>
    <row r="1064">
      <c r="A1064" s="1">
        <f>IFERROR(__xludf.DUMMYFUNCTION("""COMPUTED_VALUE"""),45190.66666666667)</f>
        <v>45190.66667</v>
      </c>
      <c r="B1064" s="2">
        <f>IFERROR(__xludf.DUMMYFUNCTION("""COMPUTED_VALUE"""),255.7)</f>
        <v>255.7</v>
      </c>
      <c r="C1064" s="3">
        <v>243.875679782967</v>
      </c>
    </row>
    <row r="1065">
      <c r="A1065" s="1">
        <f>IFERROR(__xludf.DUMMYFUNCTION("""COMPUTED_VALUE"""),45191.66666666667)</f>
        <v>45191.66667</v>
      </c>
      <c r="B1065" s="2">
        <f>IFERROR(__xludf.DUMMYFUNCTION("""COMPUTED_VALUE"""),244.88)</f>
        <v>244.88</v>
      </c>
      <c r="C1065" s="3">
        <v>242.706708576226</v>
      </c>
    </row>
    <row r="1066">
      <c r="A1066" s="1">
        <f>IFERROR(__xludf.DUMMYFUNCTION("""COMPUTED_VALUE"""),45194.66666666667)</f>
        <v>45194.66667</v>
      </c>
      <c r="B1066" s="2">
        <f>IFERROR(__xludf.DUMMYFUNCTION("""COMPUTED_VALUE"""),246.99)</f>
        <v>246.99</v>
      </c>
      <c r="C1066" s="3">
        <v>241.638350757125</v>
      </c>
    </row>
    <row r="1067">
      <c r="A1067" s="1">
        <f>IFERROR(__xludf.DUMMYFUNCTION("""COMPUTED_VALUE"""),45195.66666666667)</f>
        <v>45195.66667</v>
      </c>
      <c r="B1067" s="2">
        <f>IFERROR(__xludf.DUMMYFUNCTION("""COMPUTED_VALUE"""),244.12)</f>
        <v>244.12</v>
      </c>
      <c r="C1067" s="3">
        <v>239.812606922128</v>
      </c>
    </row>
    <row r="1068">
      <c r="A1068" s="1">
        <f>IFERROR(__xludf.DUMMYFUNCTION("""COMPUTED_VALUE"""),45196.66666666667)</f>
        <v>45196.66667</v>
      </c>
      <c r="B1068" s="2">
        <f>IFERROR(__xludf.DUMMYFUNCTION("""COMPUTED_VALUE"""),240.5)</f>
        <v>240.5</v>
      </c>
      <c r="C1068" s="3">
        <v>238.838368820864</v>
      </c>
    </row>
    <row r="1069">
      <c r="A1069" s="1">
        <f>IFERROR(__xludf.DUMMYFUNCTION("""COMPUTED_VALUE"""),45197.66666666667)</f>
        <v>45197.66667</v>
      </c>
      <c r="B1069" s="2">
        <f>IFERROR(__xludf.DUMMYFUNCTION("""COMPUTED_VALUE"""),246.38)</f>
        <v>246.38</v>
      </c>
      <c r="C1069" s="3">
        <v>236.65692271544</v>
      </c>
    </row>
    <row r="1070">
      <c r="A1070" s="1">
        <f>IFERROR(__xludf.DUMMYFUNCTION("""COMPUTED_VALUE"""),45198.66666666667)</f>
        <v>45198.66667</v>
      </c>
      <c r="B1070" s="2">
        <f>IFERROR(__xludf.DUMMYFUNCTION("""COMPUTED_VALUE"""),250.22)</f>
        <v>250.22</v>
      </c>
      <c r="C1070" s="3">
        <v>234.991254956782</v>
      </c>
    </row>
    <row r="1071">
      <c r="A1071" s="1">
        <f>IFERROR(__xludf.DUMMYFUNCTION("""COMPUTED_VALUE"""),45201.66666666667)</f>
        <v>45201.66667</v>
      </c>
      <c r="B1071" s="2">
        <f>IFERROR(__xludf.DUMMYFUNCTION("""COMPUTED_VALUE"""),251.6)</f>
        <v>251.6</v>
      </c>
      <c r="C1071" s="3">
        <v>233.127777057637</v>
      </c>
    </row>
    <row r="1072">
      <c r="A1072" s="1">
        <f>IFERROR(__xludf.DUMMYFUNCTION("""COMPUTED_VALUE"""),45202.66666666667)</f>
        <v>45202.66667</v>
      </c>
      <c r="B1072" s="2">
        <f>IFERROR(__xludf.DUMMYFUNCTION("""COMPUTED_VALUE"""),246.53)</f>
        <v>246.53</v>
      </c>
      <c r="C1072" s="3">
        <v>231.291898608878</v>
      </c>
    </row>
    <row r="1073">
      <c r="A1073" s="1">
        <f>IFERROR(__xludf.DUMMYFUNCTION("""COMPUTED_VALUE"""),45203.66666666667)</f>
        <v>45203.66667</v>
      </c>
      <c r="B1073" s="2">
        <f>IFERROR(__xludf.DUMMYFUNCTION("""COMPUTED_VALUE"""),261.16)</f>
        <v>261.16</v>
      </c>
      <c r="C1073" s="3">
        <v>230.439334625407</v>
      </c>
    </row>
    <row r="1074">
      <c r="A1074" s="1">
        <f>IFERROR(__xludf.DUMMYFUNCTION("""COMPUTED_VALUE"""),45204.66666666667)</f>
        <v>45204.66667</v>
      </c>
      <c r="B1074" s="2">
        <f>IFERROR(__xludf.DUMMYFUNCTION("""COMPUTED_VALUE"""),260.05)</f>
        <v>260.05</v>
      </c>
      <c r="C1074" s="3">
        <v>228.509379118684</v>
      </c>
    </row>
    <row r="1075">
      <c r="A1075" s="1">
        <f>IFERROR(__xludf.DUMMYFUNCTION("""COMPUTED_VALUE"""),45205.66666666667)</f>
        <v>45205.66667</v>
      </c>
      <c r="B1075" s="2">
        <f>IFERROR(__xludf.DUMMYFUNCTION("""COMPUTED_VALUE"""),260.53)</f>
        <v>260.53</v>
      </c>
      <c r="C1075" s="3">
        <v>227.219945246594</v>
      </c>
    </row>
    <row r="1076">
      <c r="A1076" s="1">
        <f>IFERROR(__xludf.DUMMYFUNCTION("""COMPUTED_VALUE"""),45208.66666666667)</f>
        <v>45208.66667</v>
      </c>
      <c r="B1076" s="2">
        <f>IFERROR(__xludf.DUMMYFUNCTION("""COMPUTED_VALUE"""),259.67)</f>
        <v>259.67</v>
      </c>
      <c r="C1076" s="3">
        <v>227.139444592551</v>
      </c>
    </row>
    <row r="1077">
      <c r="A1077" s="1">
        <f>IFERROR(__xludf.DUMMYFUNCTION("""COMPUTED_VALUE"""),45209.66666666667)</f>
        <v>45209.66667</v>
      </c>
      <c r="B1077" s="2">
        <f>IFERROR(__xludf.DUMMYFUNCTION("""COMPUTED_VALUE"""),263.62)</f>
        <v>263.62</v>
      </c>
      <c r="C1077" s="3">
        <v>226.071764828175</v>
      </c>
    </row>
    <row r="1078">
      <c r="A1078" s="1">
        <f>IFERROR(__xludf.DUMMYFUNCTION("""COMPUTED_VALUE"""),45210.66666666667)</f>
        <v>45210.66667</v>
      </c>
      <c r="B1078" s="2">
        <f>IFERROR(__xludf.DUMMYFUNCTION("""COMPUTED_VALUE"""),262.99)</f>
        <v>262.99</v>
      </c>
      <c r="C1078" s="3">
        <v>226.046977284086</v>
      </c>
    </row>
    <row r="1079">
      <c r="A1079" s="1">
        <f>IFERROR(__xludf.DUMMYFUNCTION("""COMPUTED_VALUE"""),45211.66666666667)</f>
        <v>45211.66667</v>
      </c>
      <c r="B1079" s="2">
        <f>IFERROR(__xludf.DUMMYFUNCTION("""COMPUTED_VALUE"""),258.87)</f>
        <v>258.87</v>
      </c>
      <c r="C1079" s="3">
        <v>224.985677193427</v>
      </c>
    </row>
    <row r="1080">
      <c r="A1080" s="1">
        <f>IFERROR(__xludf.DUMMYFUNCTION("""COMPUTED_VALUE"""),45212.66666666667)</f>
        <v>45212.66667</v>
      </c>
      <c r="B1080" s="2">
        <f>IFERROR(__xludf.DUMMYFUNCTION("""COMPUTED_VALUE"""),251.12)</f>
        <v>251.12</v>
      </c>
      <c r="C1080" s="3">
        <v>224.586219670484</v>
      </c>
    </row>
    <row r="1081">
      <c r="A1081" s="1">
        <f>IFERROR(__xludf.DUMMYFUNCTION("""COMPUTED_VALUE"""),45215.66666666667)</f>
        <v>45215.66667</v>
      </c>
      <c r="B1081" s="2">
        <f>IFERROR(__xludf.DUMMYFUNCTION("""COMPUTED_VALUE"""),253.92)</f>
        <v>253.92</v>
      </c>
      <c r="C1081" s="3">
        <v>227.105940868985</v>
      </c>
    </row>
    <row r="1082">
      <c r="A1082" s="1">
        <f>IFERROR(__xludf.DUMMYFUNCTION("""COMPUTED_VALUE"""),45216.66666666667)</f>
        <v>45216.66667</v>
      </c>
      <c r="B1082" s="2">
        <f>IFERROR(__xludf.DUMMYFUNCTION("""COMPUTED_VALUE"""),254.85)</f>
        <v>254.85</v>
      </c>
      <c r="C1082" s="3">
        <v>226.818844082536</v>
      </c>
    </row>
    <row r="1083">
      <c r="A1083" s="1">
        <f>IFERROR(__xludf.DUMMYFUNCTION("""COMPUTED_VALUE"""),45217.66666666667)</f>
        <v>45217.66667</v>
      </c>
      <c r="B1083" s="2">
        <f>IFERROR(__xludf.DUMMYFUNCTION("""COMPUTED_VALUE"""),242.68)</f>
        <v>242.68</v>
      </c>
      <c r="C1083" s="3">
        <v>227.503323313042</v>
      </c>
    </row>
    <row r="1084">
      <c r="A1084" s="1">
        <f>IFERROR(__xludf.DUMMYFUNCTION("""COMPUTED_VALUE"""),45218.66666666667)</f>
        <v>45218.66667</v>
      </c>
      <c r="B1084" s="2">
        <f>IFERROR(__xludf.DUMMYFUNCTION("""COMPUTED_VALUE"""),220.11)</f>
        <v>220.11</v>
      </c>
      <c r="C1084" s="3">
        <v>227.065917312023</v>
      </c>
    </row>
    <row r="1085">
      <c r="A1085" s="1">
        <f>IFERROR(__xludf.DUMMYFUNCTION("""COMPUTED_VALUE"""),45219.66666666667)</f>
        <v>45219.66667</v>
      </c>
      <c r="B1085" s="2">
        <f>IFERROR(__xludf.DUMMYFUNCTION("""COMPUTED_VALUE"""),211.99)</f>
        <v>211.99</v>
      </c>
      <c r="C1085" s="3">
        <v>227.193388016722</v>
      </c>
    </row>
    <row r="1086">
      <c r="A1086" s="1">
        <f>IFERROR(__xludf.DUMMYFUNCTION("""COMPUTED_VALUE"""),45222.66666666667)</f>
        <v>45222.66667</v>
      </c>
      <c r="B1086" s="2">
        <f>IFERROR(__xludf.DUMMYFUNCTION("""COMPUTED_VALUE"""),212.08)</f>
        <v>212.08</v>
      </c>
      <c r="C1086" s="3">
        <v>230.638818902238</v>
      </c>
    </row>
    <row r="1087">
      <c r="A1087" s="1">
        <f>IFERROR(__xludf.DUMMYFUNCTION("""COMPUTED_VALUE"""),45223.66666666667)</f>
        <v>45223.66667</v>
      </c>
      <c r="B1087" s="2">
        <f>IFERROR(__xludf.DUMMYFUNCTION("""COMPUTED_VALUE"""),216.52)</f>
        <v>216.52</v>
      </c>
      <c r="C1087" s="3">
        <v>230.432869505781</v>
      </c>
    </row>
    <row r="1088">
      <c r="A1088" s="1">
        <f>IFERROR(__xludf.DUMMYFUNCTION("""COMPUTED_VALUE"""),45224.66666666667)</f>
        <v>45224.66667</v>
      </c>
      <c r="B1088" s="2">
        <f>IFERROR(__xludf.DUMMYFUNCTION("""COMPUTED_VALUE"""),212.42)</f>
        <v>212.42</v>
      </c>
      <c r="C1088" s="3">
        <v>231.088100416127</v>
      </c>
    </row>
    <row r="1089">
      <c r="A1089" s="1">
        <f>IFERROR(__xludf.DUMMYFUNCTION("""COMPUTED_VALUE"""),45225.66666666667)</f>
        <v>45225.66667</v>
      </c>
      <c r="B1089" s="2">
        <f>IFERROR(__xludf.DUMMYFUNCTION("""COMPUTED_VALUE"""),205.76)</f>
        <v>205.76</v>
      </c>
      <c r="C1089" s="3">
        <v>230.517598685573</v>
      </c>
    </row>
    <row r="1090">
      <c r="A1090" s="1">
        <f>IFERROR(__xludf.DUMMYFUNCTION("""COMPUTED_VALUE"""),45226.66666666667)</f>
        <v>45226.66667</v>
      </c>
      <c r="B1090" s="2">
        <f>IFERROR(__xludf.DUMMYFUNCTION("""COMPUTED_VALUE"""),207.3)</f>
        <v>207.3</v>
      </c>
      <c r="C1090" s="3">
        <v>230.417451702487</v>
      </c>
    </row>
    <row r="1091">
      <c r="A1091" s="1">
        <f>IFERROR(__xludf.DUMMYFUNCTION("""COMPUTED_VALUE"""),45229.66666666667)</f>
        <v>45229.66667</v>
      </c>
      <c r="B1091" s="2">
        <f>IFERROR(__xludf.DUMMYFUNCTION("""COMPUTED_VALUE"""),197.36)</f>
        <v>197.36</v>
      </c>
      <c r="C1091" s="3">
        <v>232.741127010139</v>
      </c>
    </row>
    <row r="1092">
      <c r="A1092" s="1">
        <f>IFERROR(__xludf.DUMMYFUNCTION("""COMPUTED_VALUE"""),45230.66666666667)</f>
        <v>45230.66667</v>
      </c>
      <c r="B1092" s="2">
        <f>IFERROR(__xludf.DUMMYFUNCTION("""COMPUTED_VALUE"""),200.84)</f>
        <v>200.84</v>
      </c>
      <c r="C1092" s="3">
        <v>232.066528087719</v>
      </c>
    </row>
    <row r="1093">
      <c r="A1093" s="1">
        <f>IFERROR(__xludf.DUMMYFUNCTION("""COMPUTED_VALUE"""),45231.66666666667)</f>
        <v>45231.66667</v>
      </c>
      <c r="B1093" s="2">
        <f>IFERROR(__xludf.DUMMYFUNCTION("""COMPUTED_VALUE"""),205.66)</f>
        <v>205.66</v>
      </c>
      <c r="C1093" s="3">
        <v>232.234295020249</v>
      </c>
    </row>
    <row r="1094">
      <c r="A1094" s="1">
        <f>IFERROR(__xludf.DUMMYFUNCTION("""COMPUTED_VALUE"""),45232.66666666667)</f>
        <v>45232.66667</v>
      </c>
      <c r="B1094" s="2">
        <f>IFERROR(__xludf.DUMMYFUNCTION("""COMPUTED_VALUE"""),218.51)</f>
        <v>218.51</v>
      </c>
      <c r="C1094" s="3">
        <v>231.175226869231</v>
      </c>
    </row>
    <row r="1095">
      <c r="A1095" s="1">
        <f>IFERROR(__xludf.DUMMYFUNCTION("""COMPUTED_VALUE"""),45233.66666666667)</f>
        <v>45233.66667</v>
      </c>
      <c r="B1095" s="2">
        <f>IFERROR(__xludf.DUMMYFUNCTION("""COMPUTED_VALUE"""),219.96)</f>
        <v>219.96</v>
      </c>
      <c r="C1095" s="3">
        <v>230.602767451815</v>
      </c>
    </row>
    <row r="1096">
      <c r="A1096" s="1">
        <f>IFERROR(__xludf.DUMMYFUNCTION("""COMPUTED_VALUE"""),45236.66666666667)</f>
        <v>45236.66667</v>
      </c>
      <c r="B1096" s="2">
        <f>IFERROR(__xludf.DUMMYFUNCTION("""COMPUTED_VALUE"""),219.27)</f>
        <v>219.27</v>
      </c>
      <c r="C1096" s="3">
        <v>231.764505813089</v>
      </c>
    </row>
    <row r="1097">
      <c r="A1097" s="1">
        <f>IFERROR(__xludf.DUMMYFUNCTION("""COMPUTED_VALUE"""),45237.66666666667)</f>
        <v>45237.66667</v>
      </c>
      <c r="B1097" s="2">
        <f>IFERROR(__xludf.DUMMYFUNCTION("""COMPUTED_VALUE"""),222.18)</f>
        <v>222.18</v>
      </c>
      <c r="C1097" s="3">
        <v>230.831465040783</v>
      </c>
    </row>
    <row r="1098">
      <c r="A1098" s="1">
        <f>IFERROR(__xludf.DUMMYFUNCTION("""COMPUTED_VALUE"""),45238.66666666667)</f>
        <v>45238.66667</v>
      </c>
      <c r="B1098" s="2">
        <f>IFERROR(__xludf.DUMMYFUNCTION("""COMPUTED_VALUE"""),222.11)</f>
        <v>222.11</v>
      </c>
      <c r="C1098" s="3">
        <v>230.821464957096</v>
      </c>
    </row>
    <row r="1099">
      <c r="A1099" s="1">
        <f>IFERROR(__xludf.DUMMYFUNCTION("""COMPUTED_VALUE"""),45239.66666666667)</f>
        <v>45239.66667</v>
      </c>
      <c r="B1099" s="2">
        <f>IFERROR(__xludf.DUMMYFUNCTION("""COMPUTED_VALUE"""),209.98)</f>
        <v>209.98</v>
      </c>
      <c r="C1099" s="3">
        <v>229.670989767432</v>
      </c>
    </row>
    <row r="1100">
      <c r="A1100" s="1">
        <f>IFERROR(__xludf.DUMMYFUNCTION("""COMPUTED_VALUE"""),45240.66666666667)</f>
        <v>45240.66667</v>
      </c>
      <c r="B1100" s="2">
        <f>IFERROR(__xludf.DUMMYFUNCTION("""COMPUTED_VALUE"""),214.65)</f>
        <v>214.65</v>
      </c>
      <c r="C1100" s="3">
        <v>229.096184136138</v>
      </c>
    </row>
    <row r="1101">
      <c r="A1101" s="1">
        <f>IFERROR(__xludf.DUMMYFUNCTION("""COMPUTED_VALUE"""),45243.66666666667)</f>
        <v>45243.66667</v>
      </c>
      <c r="B1101" s="2">
        <f>IFERROR(__xludf.DUMMYFUNCTION("""COMPUTED_VALUE"""),223.71)</f>
        <v>223.71</v>
      </c>
      <c r="C1101" s="3">
        <v>230.766433964623</v>
      </c>
    </row>
    <row r="1102">
      <c r="A1102" s="1">
        <f>IFERROR(__xludf.DUMMYFUNCTION("""COMPUTED_VALUE"""),45244.66666666667)</f>
        <v>45244.66667</v>
      </c>
      <c r="B1102" s="2">
        <f>IFERROR(__xludf.DUMMYFUNCTION("""COMPUTED_VALUE"""),237.41)</f>
        <v>237.41</v>
      </c>
      <c r="C1102" s="3">
        <v>230.153709972618</v>
      </c>
    </row>
    <row r="1103">
      <c r="A1103" s="1">
        <f>IFERROR(__xludf.DUMMYFUNCTION("""COMPUTED_VALUE"""),45245.66666666667)</f>
        <v>45245.66667</v>
      </c>
      <c r="B1103" s="2">
        <f>IFERROR(__xludf.DUMMYFUNCTION("""COMPUTED_VALUE"""),242.84)</f>
        <v>242.84</v>
      </c>
      <c r="C1103" s="3">
        <v>230.522205318794</v>
      </c>
    </row>
    <row r="1104">
      <c r="A1104" s="1">
        <f>IFERROR(__xludf.DUMMYFUNCTION("""COMPUTED_VALUE"""),45246.66666666667)</f>
        <v>45246.66667</v>
      </c>
      <c r="B1104" s="2">
        <f>IFERROR(__xludf.DUMMYFUNCTION("""COMPUTED_VALUE"""),233.59)</f>
        <v>233.59</v>
      </c>
      <c r="C1104" s="3">
        <v>229.794678221462</v>
      </c>
    </row>
    <row r="1105">
      <c r="A1105" s="1">
        <f>IFERROR(__xludf.DUMMYFUNCTION("""COMPUTED_VALUE"""),45247.66666666667)</f>
        <v>45247.66667</v>
      </c>
      <c r="B1105" s="2">
        <f>IFERROR(__xludf.DUMMYFUNCTION("""COMPUTED_VALUE"""),234.3)</f>
        <v>234.3</v>
      </c>
      <c r="C1105" s="3">
        <v>229.671846614648</v>
      </c>
    </row>
    <row r="1106">
      <c r="A1106" s="1">
        <f>IFERROR(__xludf.DUMMYFUNCTION("""COMPUTED_VALUE"""),45250.66666666667)</f>
        <v>45250.66667</v>
      </c>
      <c r="B1106" s="2">
        <f>IFERROR(__xludf.DUMMYFUNCTION("""COMPUTED_VALUE"""),235.6)</f>
        <v>235.6</v>
      </c>
      <c r="C1106" s="3">
        <v>232.70266171919</v>
      </c>
    </row>
    <row r="1107">
      <c r="A1107" s="1">
        <f>IFERROR(__xludf.DUMMYFUNCTION("""COMPUTED_VALUE"""),45251.66666666667)</f>
        <v>45251.66667</v>
      </c>
      <c r="B1107" s="2">
        <f>IFERROR(__xludf.DUMMYFUNCTION("""COMPUTED_VALUE"""),241.2)</f>
        <v>241.2</v>
      </c>
      <c r="C1107" s="3">
        <v>232.487139011555</v>
      </c>
    </row>
    <row r="1108">
      <c r="A1108" s="1">
        <f>IFERROR(__xludf.DUMMYFUNCTION("""COMPUTED_VALUE"""),45252.66666666667)</f>
        <v>45252.66667</v>
      </c>
      <c r="B1108" s="2">
        <f>IFERROR(__xludf.DUMMYFUNCTION("""COMPUTED_VALUE"""),234.21)</f>
        <v>234.21</v>
      </c>
      <c r="C1108" s="3">
        <v>233.196971559466</v>
      </c>
    </row>
    <row r="1109">
      <c r="A1109" s="1">
        <f>IFERROR(__xludf.DUMMYFUNCTION("""COMPUTED_VALUE"""),45254.54513888889)</f>
        <v>45254.54514</v>
      </c>
      <c r="B1109" s="2">
        <f>IFERROR(__xludf.DUMMYFUNCTION("""COMPUTED_VALUE"""),235.45)</f>
        <v>235.45</v>
      </c>
      <c r="C1109" s="3">
        <v>232.804572912891</v>
      </c>
    </row>
    <row r="1110">
      <c r="A1110" s="1">
        <f>IFERROR(__xludf.DUMMYFUNCTION("""COMPUTED_VALUE"""),45257.66666666667)</f>
        <v>45257.66667</v>
      </c>
      <c r="B1110" s="2">
        <f>IFERROR(__xludf.DUMMYFUNCTION("""COMPUTED_VALUE"""),236.08)</f>
        <v>236.08</v>
      </c>
      <c r="C1110" s="3">
        <v>235.805513697461</v>
      </c>
    </row>
    <row r="1111">
      <c r="A1111" s="1">
        <f>IFERROR(__xludf.DUMMYFUNCTION("""COMPUTED_VALUE"""),45258.66666666667)</f>
        <v>45258.66667</v>
      </c>
      <c r="B1111" s="2">
        <f>IFERROR(__xludf.DUMMYFUNCTION("""COMPUTED_VALUE"""),246.72)</f>
        <v>246.72</v>
      </c>
      <c r="C1111" s="3">
        <v>235.367173660374</v>
      </c>
    </row>
    <row r="1112">
      <c r="A1112" s="1">
        <f>IFERROR(__xludf.DUMMYFUNCTION("""COMPUTED_VALUE"""),45259.66666666667)</f>
        <v>45259.66667</v>
      </c>
      <c r="B1112" s="2">
        <f>IFERROR(__xludf.DUMMYFUNCTION("""COMPUTED_VALUE"""),244.14)</f>
        <v>244.14</v>
      </c>
      <c r="C1112" s="3">
        <v>235.747929094308</v>
      </c>
    </row>
    <row r="1113">
      <c r="A1113" s="1">
        <f>IFERROR(__xludf.DUMMYFUNCTION("""COMPUTED_VALUE"""),45260.66666666667)</f>
        <v>45260.66667</v>
      </c>
      <c r="B1113" s="2">
        <f>IFERROR(__xludf.DUMMYFUNCTION("""COMPUTED_VALUE"""),240.08)</f>
        <v>240.08</v>
      </c>
      <c r="C1113" s="3">
        <v>234.860817255063</v>
      </c>
    </row>
    <row r="1114">
      <c r="A1114" s="1">
        <f>IFERROR(__xludf.DUMMYFUNCTION("""COMPUTED_VALUE"""),45261.66666666667)</f>
        <v>45261.66667</v>
      </c>
      <c r="B1114" s="2">
        <f>IFERROR(__xludf.DUMMYFUNCTION("""COMPUTED_VALUE"""),238.83)</f>
        <v>238.83</v>
      </c>
      <c r="C1114" s="3">
        <v>234.401971949408</v>
      </c>
    </row>
    <row r="1115">
      <c r="A1115" s="1">
        <f>IFERROR(__xludf.DUMMYFUNCTION("""COMPUTED_VALUE"""),45264.66666666667)</f>
        <v>45264.66667</v>
      </c>
      <c r="B1115" s="2">
        <f>IFERROR(__xludf.DUMMYFUNCTION("""COMPUTED_VALUE"""),235.58)</f>
        <v>235.58</v>
      </c>
      <c r="C1115" s="3">
        <v>235.401211222194</v>
      </c>
    </row>
    <row r="1116">
      <c r="A1116" s="1">
        <f>IFERROR(__xludf.DUMMYFUNCTION("""COMPUTED_VALUE"""),45265.66666666667)</f>
        <v>45265.66667</v>
      </c>
      <c r="B1116" s="2">
        <f>IFERROR(__xludf.DUMMYFUNCTION("""COMPUTED_VALUE"""),238.72)</f>
        <v>238.72</v>
      </c>
      <c r="C1116" s="3">
        <v>234.205733188097</v>
      </c>
    </row>
    <row r="1117">
      <c r="A1117" s="1">
        <f>IFERROR(__xludf.DUMMYFUNCTION("""COMPUTED_VALUE"""),45266.66666666667)</f>
        <v>45266.66667</v>
      </c>
      <c r="B1117" s="2">
        <f>IFERROR(__xludf.DUMMYFUNCTION("""COMPUTED_VALUE"""),239.37)</f>
        <v>239.37</v>
      </c>
      <c r="C1117" s="3">
        <v>233.815939336041</v>
      </c>
    </row>
    <row r="1118">
      <c r="A1118" s="1">
        <f>IFERROR(__xludf.DUMMYFUNCTION("""COMPUTED_VALUE"""),45267.66666666667)</f>
        <v>45267.66667</v>
      </c>
      <c r="B1118" s="2">
        <f>IFERROR(__xludf.DUMMYFUNCTION("""COMPUTED_VALUE"""),242.64)</f>
        <v>242.64</v>
      </c>
      <c r="C1118" s="3">
        <v>232.165403559503</v>
      </c>
    </row>
    <row r="1119">
      <c r="A1119" s="1">
        <f>IFERROR(__xludf.DUMMYFUNCTION("""COMPUTED_VALUE"""),45268.66666666667)</f>
        <v>45268.66667</v>
      </c>
      <c r="B1119" s="2">
        <f>IFERROR(__xludf.DUMMYFUNCTION("""COMPUTED_VALUE"""),243.84)</f>
        <v>243.84</v>
      </c>
      <c r="C1119" s="3">
        <v>230.971065579499</v>
      </c>
    </row>
    <row r="1120">
      <c r="A1120" s="1">
        <f>IFERROR(__xludf.DUMMYFUNCTION("""COMPUTED_VALUE"""),45271.66666666667)</f>
        <v>45271.66667</v>
      </c>
      <c r="B1120" s="2">
        <f>IFERROR(__xludf.DUMMYFUNCTION("""COMPUTED_VALUE"""),239.74)</f>
        <v>239.74</v>
      </c>
      <c r="C1120" s="3">
        <v>230.130887675817</v>
      </c>
    </row>
    <row r="1121">
      <c r="A1121" s="1">
        <f>IFERROR(__xludf.DUMMYFUNCTION("""COMPUTED_VALUE"""),45272.66666666667)</f>
        <v>45272.66667</v>
      </c>
      <c r="B1121" s="2">
        <f>IFERROR(__xludf.DUMMYFUNCTION("""COMPUTED_VALUE"""),237.01)</f>
        <v>237.01</v>
      </c>
      <c r="C1121" s="3">
        <v>228.504154364266</v>
      </c>
    </row>
    <row r="1122">
      <c r="A1122" s="1">
        <f>IFERROR(__xludf.DUMMYFUNCTION("""COMPUTED_VALUE"""),45273.66666666667)</f>
        <v>45273.66667</v>
      </c>
      <c r="B1122" s="2">
        <f>IFERROR(__xludf.DUMMYFUNCTION("""COMPUTED_VALUE"""),239.29)</f>
        <v>239.29</v>
      </c>
      <c r="C1122" s="3">
        <v>227.798439762172</v>
      </c>
    </row>
    <row r="1123">
      <c r="A1123" s="1">
        <f>IFERROR(__xludf.DUMMYFUNCTION("""COMPUTED_VALUE"""),45274.66666666667)</f>
        <v>45274.66667</v>
      </c>
      <c r="B1123" s="2">
        <f>IFERROR(__xludf.DUMMYFUNCTION("""COMPUTED_VALUE"""),251.05)</f>
        <v>251.05</v>
      </c>
      <c r="C1123" s="3">
        <v>225.957747072341</v>
      </c>
    </row>
    <row r="1124">
      <c r="A1124" s="1">
        <f>IFERROR(__xludf.DUMMYFUNCTION("""COMPUTED_VALUE"""),45275.66666666667)</f>
        <v>45275.66667</v>
      </c>
      <c r="B1124" s="2">
        <f>IFERROR(__xludf.DUMMYFUNCTION("""COMPUTED_VALUE"""),253.5)</f>
        <v>253.5</v>
      </c>
      <c r="C1124" s="3">
        <v>224.706121856029</v>
      </c>
    </row>
    <row r="1125">
      <c r="A1125" s="1">
        <f>IFERROR(__xludf.DUMMYFUNCTION("""COMPUTED_VALUE"""),45278.66666666667)</f>
        <v>45278.66667</v>
      </c>
      <c r="B1125" s="2">
        <f>IFERROR(__xludf.DUMMYFUNCTION("""COMPUTED_VALUE"""),252.08)</f>
        <v>252.08</v>
      </c>
      <c r="C1125" s="3">
        <v>224.50788549378</v>
      </c>
    </row>
    <row r="1126">
      <c r="A1126" s="1">
        <f>IFERROR(__xludf.DUMMYFUNCTION("""COMPUTED_VALUE"""),45279.66666666667)</f>
        <v>45279.66667</v>
      </c>
      <c r="B1126" s="2">
        <f>IFERROR(__xludf.DUMMYFUNCTION("""COMPUTED_VALUE"""),257.22)</f>
        <v>257.22</v>
      </c>
      <c r="C1126" s="3">
        <v>223.353185582108</v>
      </c>
    </row>
    <row r="1127">
      <c r="A1127" s="1">
        <f>IFERROR(__xludf.DUMMYFUNCTION("""COMPUTED_VALUE"""),45280.66666666667)</f>
        <v>45280.66667</v>
      </c>
      <c r="B1127" s="2">
        <f>IFERROR(__xludf.DUMMYFUNCTION("""COMPUTED_VALUE"""),247.14)</f>
        <v>247.14</v>
      </c>
      <c r="C1127" s="3">
        <v>223.232755750382</v>
      </c>
    </row>
    <row r="1128">
      <c r="A1128" s="1">
        <f>IFERROR(__xludf.DUMMYFUNCTION("""COMPUTED_VALUE"""),45281.66666666667)</f>
        <v>45281.66667</v>
      </c>
      <c r="B1128" s="2">
        <f>IFERROR(__xludf.DUMMYFUNCTION("""COMPUTED_VALUE"""),254.5)</f>
        <v>254.5</v>
      </c>
      <c r="C1128" s="3">
        <v>222.07605193578</v>
      </c>
    </row>
    <row r="1129">
      <c r="A1129" s="1">
        <f>IFERROR(__xludf.DUMMYFUNCTION("""COMPUTED_VALUE"""),45282.66666666667)</f>
        <v>45282.66667</v>
      </c>
      <c r="B1129" s="2">
        <f>IFERROR(__xludf.DUMMYFUNCTION("""COMPUTED_VALUE"""),252.54)</f>
        <v>252.54</v>
      </c>
      <c r="C1129" s="3">
        <v>221.589649980656</v>
      </c>
    </row>
    <row r="1130">
      <c r="A1130" s="1">
        <f>IFERROR(__xludf.DUMMYFUNCTION("""COMPUTED_VALUE"""),45286.66666666667)</f>
        <v>45286.66667</v>
      </c>
      <c r="B1130" s="2">
        <f>IFERROR(__xludf.DUMMYFUNCTION("""COMPUTED_VALUE"""),256.61)</f>
        <v>256.61</v>
      </c>
      <c r="C1130" s="3">
        <v>223.685583776739</v>
      </c>
    </row>
    <row r="1131">
      <c r="A1131" s="1">
        <f>IFERROR(__xludf.DUMMYFUNCTION("""COMPUTED_VALUE"""),45287.66666666667)</f>
        <v>45287.66667</v>
      </c>
      <c r="B1131" s="2">
        <f>IFERROR(__xludf.DUMMYFUNCTION("""COMPUTED_VALUE"""),261.44)</f>
        <v>261.44</v>
      </c>
      <c r="C1131" s="3">
        <v>224.4076666934</v>
      </c>
    </row>
    <row r="1132">
      <c r="A1132" s="1">
        <f>IFERROR(__xludf.DUMMYFUNCTION("""COMPUTED_VALUE"""),45288.66666666667)</f>
        <v>45288.66667</v>
      </c>
      <c r="B1132" s="2">
        <f>IFERROR(__xludf.DUMMYFUNCTION("""COMPUTED_VALUE"""),253.18)</f>
        <v>253.18</v>
      </c>
      <c r="C1132" s="3">
        <v>224.03825471728</v>
      </c>
    </row>
    <row r="1133">
      <c r="A1133" s="1">
        <f>IFERROR(__xludf.DUMMYFUNCTION("""COMPUTED_VALUE"""),45289.66666666667)</f>
        <v>45289.66667</v>
      </c>
      <c r="B1133" s="2">
        <f>IFERROR(__xludf.DUMMYFUNCTION("""COMPUTED_VALUE"""),248.48)</f>
        <v>248.48</v>
      </c>
      <c r="C1133" s="3">
        <v>224.261773835473</v>
      </c>
    </row>
    <row r="1134">
      <c r="A1134" s="1">
        <f>IFERROR(__xludf.DUMMYFUNCTION("""COMPUTED_VALUE"""),45293.66666666667)</f>
        <v>45293.66667</v>
      </c>
      <c r="B1134" s="2">
        <f>IFERROR(__xludf.DUMMYFUNCTION("""COMPUTED_VALUE"""),248.42)</f>
        <v>248.42</v>
      </c>
      <c r="C1134" s="3">
        <v>228.058752376893</v>
      </c>
    </row>
    <row r="1135">
      <c r="A1135" s="1">
        <f>IFERROR(__xludf.DUMMYFUNCTION("""COMPUTED_VALUE"""),45294.66666666667)</f>
        <v>45294.66667</v>
      </c>
      <c r="B1135" s="2">
        <f>IFERROR(__xludf.DUMMYFUNCTION("""COMPUTED_VALUE"""),238.45)</f>
        <v>238.45</v>
      </c>
      <c r="C1135" s="3">
        <v>228.856890032306</v>
      </c>
    </row>
    <row r="1136">
      <c r="A1136" s="1">
        <f>IFERROR(__xludf.DUMMYFUNCTION("""COMPUTED_VALUE"""),45295.66666666667)</f>
        <v>45295.66667</v>
      </c>
      <c r="B1136" s="2">
        <f>IFERROR(__xludf.DUMMYFUNCTION("""COMPUTED_VALUE"""),237.93)</f>
        <v>237.93</v>
      </c>
      <c r="C1136" s="3">
        <v>228.410885659218</v>
      </c>
    </row>
    <row r="1137">
      <c r="A1137" s="1">
        <f>IFERROR(__xludf.DUMMYFUNCTION("""COMPUTED_VALUE"""),45296.66666666667)</f>
        <v>45296.66667</v>
      </c>
      <c r="B1137" s="2">
        <f>IFERROR(__xludf.DUMMYFUNCTION("""COMPUTED_VALUE"""),237.49)</f>
        <v>237.49</v>
      </c>
      <c r="C1137" s="3">
        <v>228.405785310773</v>
      </c>
    </row>
    <row r="1138">
      <c r="A1138" s="1">
        <f>IFERROR(__xludf.DUMMYFUNCTION("""COMPUTED_VALUE"""),45299.66666666667)</f>
        <v>45299.66667</v>
      </c>
      <c r="B1138" s="2">
        <f>IFERROR(__xludf.DUMMYFUNCTION("""COMPUTED_VALUE"""),240.45)</f>
        <v>240.45</v>
      </c>
      <c r="C1138" s="3">
        <v>230.728166659733</v>
      </c>
    </row>
    <row r="1139">
      <c r="A1139" s="1">
        <f>IFERROR(__xludf.DUMMYFUNCTION("""COMPUTED_VALUE"""),45300.66666666667)</f>
        <v>45300.66667</v>
      </c>
      <c r="B1139" s="2">
        <f>IFERROR(__xludf.DUMMYFUNCTION("""COMPUTED_VALUE"""),234.96)</f>
        <v>234.96</v>
      </c>
      <c r="C1139" s="3">
        <v>229.923878213594</v>
      </c>
    </row>
    <row r="1140">
      <c r="A1140" s="1">
        <f>IFERROR(__xludf.DUMMYFUNCTION("""COMPUTED_VALUE"""),45301.66666666667)</f>
        <v>45301.66667</v>
      </c>
      <c r="B1140" s="2">
        <f>IFERROR(__xludf.DUMMYFUNCTION("""COMPUTED_VALUE"""),233.94)</f>
        <v>233.94</v>
      </c>
      <c r="C1140" s="3">
        <v>229.883087062976</v>
      </c>
    </row>
    <row r="1141">
      <c r="A1141" s="1">
        <f>IFERROR(__xludf.DUMMYFUNCTION("""COMPUTED_VALUE"""),45302.66666666667)</f>
        <v>45302.66667</v>
      </c>
      <c r="B1141" s="2">
        <f>IFERROR(__xludf.DUMMYFUNCTION("""COMPUTED_VALUE"""),227.22)</f>
        <v>227.22</v>
      </c>
      <c r="C1141" s="3">
        <v>228.530332452212</v>
      </c>
    </row>
    <row r="1142">
      <c r="A1142" s="1">
        <f>IFERROR(__xludf.DUMMYFUNCTION("""COMPUTED_VALUE"""),45303.66666666667)</f>
        <v>45303.66667</v>
      </c>
      <c r="B1142" s="2">
        <f>IFERROR(__xludf.DUMMYFUNCTION("""COMPUTED_VALUE"""),218.89)</f>
        <v>218.89</v>
      </c>
      <c r="C1142" s="3">
        <v>227.574719634181</v>
      </c>
    </row>
    <row r="1143">
      <c r="A1143" s="1">
        <f>IFERROR(__xludf.DUMMYFUNCTION("""COMPUTED_VALUE"""),45307.66666666667)</f>
        <v>45307.66667</v>
      </c>
      <c r="B1143" s="2">
        <f>IFERROR(__xludf.DUMMYFUNCTION("""COMPUTED_VALUE"""),219.91)</f>
        <v>219.91</v>
      </c>
      <c r="C1143" s="3">
        <v>225.36747024617</v>
      </c>
    </row>
    <row r="1144">
      <c r="A1144" s="1">
        <f>IFERROR(__xludf.DUMMYFUNCTION("""COMPUTED_VALUE"""),45308.66666666667)</f>
        <v>45308.66667</v>
      </c>
      <c r="B1144" s="2">
        <f>IFERROR(__xludf.DUMMYFUNCTION("""COMPUTED_VALUE"""),215.55)</f>
        <v>215.55</v>
      </c>
      <c r="C1144" s="3">
        <v>224.541436674071</v>
      </c>
    </row>
    <row r="1145">
      <c r="A1145" s="1">
        <f>IFERROR(__xludf.DUMMYFUNCTION("""COMPUTED_VALUE"""),45309.66666666667)</f>
        <v>45309.66667</v>
      </c>
      <c r="B1145" s="2">
        <f>IFERROR(__xludf.DUMMYFUNCTION("""COMPUTED_VALUE"""),211.88)</f>
        <v>211.88</v>
      </c>
      <c r="C1145" s="3">
        <v>222.508007092006</v>
      </c>
    </row>
    <row r="1146">
      <c r="A1146" s="1">
        <f>IFERROR(__xludf.DUMMYFUNCTION("""COMPUTED_VALUE"""),45310.66666666667)</f>
        <v>45310.66667</v>
      </c>
      <c r="B1146" s="2">
        <f>IFERROR(__xludf.DUMMYFUNCTION("""COMPUTED_VALUE"""),212.19)</f>
        <v>212.19</v>
      </c>
      <c r="C1146" s="3">
        <v>220.995172771066</v>
      </c>
    </row>
    <row r="1147">
      <c r="A1147" s="1">
        <f>IFERROR(__xludf.DUMMYFUNCTION("""COMPUTED_VALUE"""),45313.66666666667)</f>
        <v>45313.66667</v>
      </c>
      <c r="B1147" s="2">
        <f>IFERROR(__xludf.DUMMYFUNCTION("""COMPUTED_VALUE"""),208.8)</f>
        <v>208.8</v>
      </c>
      <c r="C1147" s="3">
        <v>219.665885228385</v>
      </c>
    </row>
    <row r="1148">
      <c r="A1148" s="1">
        <f>IFERROR(__xludf.DUMMYFUNCTION("""COMPUTED_VALUE"""),45314.66666666667)</f>
        <v>45314.66667</v>
      </c>
      <c r="B1148" s="2">
        <f>IFERROR(__xludf.DUMMYFUNCTION("""COMPUTED_VALUE"""),209.14)</f>
        <v>209.14</v>
      </c>
      <c r="C1148" s="3">
        <v>218.04629642371</v>
      </c>
    </row>
    <row r="1149">
      <c r="A1149" s="1">
        <f>IFERROR(__xludf.DUMMYFUNCTION("""COMPUTED_VALUE"""),45315.66666666667)</f>
        <v>45315.66667</v>
      </c>
      <c r="B1149" s="2">
        <f>IFERROR(__xludf.DUMMYFUNCTION("""COMPUTED_VALUE"""),207.83)</f>
        <v>207.83</v>
      </c>
      <c r="C1149" s="3">
        <v>217.433641280493</v>
      </c>
    </row>
    <row r="1150">
      <c r="A1150" s="1">
        <f>IFERROR(__xludf.DUMMYFUNCTION("""COMPUTED_VALUE"""),45316.66666666667)</f>
        <v>45316.66667</v>
      </c>
      <c r="B1150" s="2">
        <f>IFERROR(__xludf.DUMMYFUNCTION("""COMPUTED_VALUE"""),182.63)</f>
        <v>182.63</v>
      </c>
      <c r="C1150" s="3">
        <v>215.768365874428</v>
      </c>
    </row>
    <row r="1151">
      <c r="A1151" s="1">
        <f>IFERROR(__xludf.DUMMYFUNCTION("""COMPUTED_VALUE"""),45317.66666666667)</f>
        <v>45317.66667</v>
      </c>
      <c r="B1151" s="2">
        <f>IFERROR(__xludf.DUMMYFUNCTION("""COMPUTED_VALUE"""),183.25)</f>
        <v>183.25</v>
      </c>
      <c r="C1151" s="3">
        <v>214.768314220444</v>
      </c>
    </row>
    <row r="1152">
      <c r="A1152" s="1">
        <f>IFERROR(__xludf.DUMMYFUNCTION("""COMPUTED_VALUE"""),45320.66666666667)</f>
        <v>45320.66667</v>
      </c>
      <c r="B1152" s="2">
        <f>IFERROR(__xludf.DUMMYFUNCTION("""COMPUTED_VALUE"""),190.93)</f>
        <v>190.93</v>
      </c>
      <c r="C1152" s="3">
        <v>215.683517393887</v>
      </c>
    </row>
    <row r="1153">
      <c r="A1153" s="1">
        <f>IFERROR(__xludf.DUMMYFUNCTION("""COMPUTED_VALUE"""),45321.66666666667)</f>
        <v>45321.66667</v>
      </c>
      <c r="B1153" s="2">
        <f>IFERROR(__xludf.DUMMYFUNCTION("""COMPUTED_VALUE"""),191.59)</f>
        <v>191.59</v>
      </c>
      <c r="C1153" s="3">
        <v>214.976512856391</v>
      </c>
    </row>
    <row r="1154">
      <c r="A1154" s="1">
        <f>IFERROR(__xludf.DUMMYFUNCTION("""COMPUTED_VALUE"""),45322.66666666667)</f>
        <v>45322.66667</v>
      </c>
      <c r="B1154" s="2">
        <f>IFERROR(__xludf.DUMMYFUNCTION("""COMPUTED_VALUE"""),187.29)</f>
        <v>187.29</v>
      </c>
      <c r="C1154" s="3">
        <v>215.316559949601</v>
      </c>
    </row>
    <row r="1155">
      <c r="A1155" s="1">
        <f>IFERROR(__xludf.DUMMYFUNCTION("""COMPUTED_VALUE"""),45323.66666666667)</f>
        <v>45323.66667</v>
      </c>
      <c r="B1155" s="2">
        <f>IFERROR(__xludf.DUMMYFUNCTION("""COMPUTED_VALUE"""),188.86)</f>
        <v>188.86</v>
      </c>
      <c r="C1155" s="3">
        <v>214.616255017371</v>
      </c>
    </row>
    <row r="1156">
      <c r="A1156" s="1">
        <f>IFERROR(__xludf.DUMMYFUNCTION("""COMPUTED_VALUE"""),45324.66666666667)</f>
        <v>45324.66667</v>
      </c>
      <c r="B1156" s="2">
        <f>IFERROR(__xludf.DUMMYFUNCTION("""COMPUTED_VALUE"""),187.91)</f>
        <v>187.91</v>
      </c>
      <c r="C1156" s="3">
        <v>214.564880201991</v>
      </c>
    </row>
    <row r="1157">
      <c r="A1157" s="1">
        <f>IFERROR(__xludf.DUMMYFUNCTION("""COMPUTED_VALUE"""),45327.66666666667)</f>
        <v>45327.66667</v>
      </c>
      <c r="B1157" s="2">
        <f>IFERROR(__xludf.DUMMYFUNCTION("""COMPUTED_VALUE"""),181.06)</f>
        <v>181.06</v>
      </c>
      <c r="C1157" s="3">
        <v>217.948153062719</v>
      </c>
    </row>
    <row r="1158">
      <c r="A1158" s="1">
        <f>IFERROR(__xludf.DUMMYFUNCTION("""COMPUTED_VALUE"""),45328.66666666667)</f>
        <v>45328.66667</v>
      </c>
      <c r="B1158" s="2">
        <f>IFERROR(__xludf.DUMMYFUNCTION("""COMPUTED_VALUE"""),185.1)</f>
        <v>185.1</v>
      </c>
      <c r="C1158" s="3">
        <v>217.85154829441</v>
      </c>
    </row>
    <row r="1159">
      <c r="A1159" s="1">
        <f>IFERROR(__xludf.DUMMYFUNCTION("""COMPUTED_VALUE"""),45329.66666666667)</f>
        <v>45329.66667</v>
      </c>
      <c r="B1159" s="2">
        <f>IFERROR(__xludf.DUMMYFUNCTION("""COMPUTED_VALUE"""),187.58)</f>
        <v>187.58</v>
      </c>
      <c r="C1159" s="3">
        <v>218.65873053349</v>
      </c>
    </row>
    <row r="1160">
      <c r="A1160" s="1">
        <f>IFERROR(__xludf.DUMMYFUNCTION("""COMPUTED_VALUE"""),45330.66666666667)</f>
        <v>45330.66667</v>
      </c>
      <c r="B1160" s="2">
        <f>IFERROR(__xludf.DUMMYFUNCTION("""COMPUTED_VALUE"""),189.56)</f>
        <v>189.56</v>
      </c>
      <c r="C1160" s="3">
        <v>218.264967768684</v>
      </c>
    </row>
    <row r="1161">
      <c r="A1161" s="1">
        <f>IFERROR(__xludf.DUMMYFUNCTION("""COMPUTED_VALUE"""),45331.66666666667)</f>
        <v>45331.66667</v>
      </c>
      <c r="B1161" s="2">
        <f>IFERROR(__xludf.DUMMYFUNCTION("""COMPUTED_VALUE"""),193.57)</f>
        <v>193.57</v>
      </c>
      <c r="C1161" s="3">
        <v>218.346239805946</v>
      </c>
    </row>
    <row r="1162">
      <c r="A1162" s="1">
        <f>IFERROR(__xludf.DUMMYFUNCTION("""COMPUTED_VALUE"""),45334.66666666667)</f>
        <v>45334.66667</v>
      </c>
      <c r="B1162" s="2">
        <f>IFERROR(__xludf.DUMMYFUNCTION("""COMPUTED_VALUE"""),188.13)</f>
        <v>188.13</v>
      </c>
      <c r="C1162" s="3">
        <v>221.018778965701</v>
      </c>
    </row>
    <row r="1163">
      <c r="A1163" s="1">
        <f>IFERROR(__xludf.DUMMYFUNCTION("""COMPUTED_VALUE"""),45335.66666666667)</f>
        <v>45335.66667</v>
      </c>
      <c r="B1163" s="2">
        <f>IFERROR(__xludf.DUMMYFUNCTION("""COMPUTED_VALUE"""),184.02)</f>
        <v>184.02</v>
      </c>
      <c r="C1163" s="3">
        <v>220.317843771558</v>
      </c>
    </row>
    <row r="1164">
      <c r="A1164" s="1">
        <f>IFERROR(__xludf.DUMMYFUNCTION("""COMPUTED_VALUE"""),45336.66666666667)</f>
        <v>45336.66667</v>
      </c>
      <c r="B1164" s="2">
        <f>IFERROR(__xludf.DUMMYFUNCTION("""COMPUTED_VALUE"""),188.71)</f>
        <v>188.71</v>
      </c>
      <c r="C1164" s="3">
        <v>220.350089149702</v>
      </c>
    </row>
    <row r="1165">
      <c r="A1165" s="1">
        <f>IFERROR(__xludf.DUMMYFUNCTION("""COMPUTED_VALUE"""),45337.66666666667)</f>
        <v>45337.66667</v>
      </c>
      <c r="B1165" s="2">
        <f>IFERROR(__xludf.DUMMYFUNCTION("""COMPUTED_VALUE"""),200.45)</f>
        <v>200.45</v>
      </c>
      <c r="C1165" s="3">
        <v>219.025559088563</v>
      </c>
    </row>
    <row r="1166">
      <c r="A1166" s="1">
        <f>IFERROR(__xludf.DUMMYFUNCTION("""COMPUTED_VALUE"""),45338.66666666667)</f>
        <v>45338.66667</v>
      </c>
      <c r="B1166" s="2">
        <f>IFERROR(__xludf.DUMMYFUNCTION("""COMPUTED_VALUE"""),199.95)</f>
        <v>199.95</v>
      </c>
      <c r="C1166" s="3">
        <v>218.039186678707</v>
      </c>
    </row>
    <row r="1167">
      <c r="A1167" s="1">
        <f>IFERROR(__xludf.DUMMYFUNCTION("""COMPUTED_VALUE"""),45342.66666666667)</f>
        <v>45342.66667</v>
      </c>
      <c r="B1167" s="2">
        <f>IFERROR(__xludf.DUMMYFUNCTION("""COMPUTED_VALUE"""),193.76)</f>
        <v>193.76</v>
      </c>
      <c r="C1167" s="3">
        <v>214.868414773681</v>
      </c>
    </row>
    <row r="1168">
      <c r="A1168" s="1">
        <f>IFERROR(__xludf.DUMMYFUNCTION("""COMPUTED_VALUE"""),45343.66666666667)</f>
        <v>45343.66667</v>
      </c>
      <c r="B1168" s="2">
        <f>IFERROR(__xludf.DUMMYFUNCTION("""COMPUTED_VALUE"""),194.77)</f>
        <v>194.77</v>
      </c>
      <c r="C1168" s="3">
        <v>213.541988858663</v>
      </c>
    </row>
    <row r="1169">
      <c r="A1169" s="1">
        <f>IFERROR(__xludf.DUMMYFUNCTION("""COMPUTED_VALUE"""),45344.66666666667)</f>
        <v>45344.66667</v>
      </c>
      <c r="B1169" s="2">
        <f>IFERROR(__xludf.DUMMYFUNCTION("""COMPUTED_VALUE"""),197.41)</f>
        <v>197.41</v>
      </c>
      <c r="C1169" s="3">
        <v>210.891712034748</v>
      </c>
    </row>
    <row r="1170">
      <c r="A1170" s="1">
        <f>IFERROR(__xludf.DUMMYFUNCTION("""COMPUTED_VALUE"""),45345.66666666667)</f>
        <v>45345.66667</v>
      </c>
      <c r="B1170" s="2">
        <f>IFERROR(__xludf.DUMMYFUNCTION("""COMPUTED_VALUE"""),191.97)</f>
        <v>191.97</v>
      </c>
      <c r="C1170" s="3">
        <v>208.643537786495</v>
      </c>
    </row>
    <row r="1171">
      <c r="A1171" s="1">
        <f>IFERROR(__xludf.DUMMYFUNCTION("""COMPUTED_VALUE"""),45348.66666666667)</f>
        <v>45348.66667</v>
      </c>
      <c r="B1171" s="2">
        <f>IFERROR(__xludf.DUMMYFUNCTION("""COMPUTED_VALUE"""),199.4)</f>
        <v>199.4</v>
      </c>
      <c r="C1171" s="3">
        <v>204.418705519368</v>
      </c>
    </row>
    <row r="1172">
      <c r="A1172" s="1">
        <f>IFERROR(__xludf.DUMMYFUNCTION("""COMPUTED_VALUE"""),45349.66666666667)</f>
        <v>45349.66667</v>
      </c>
      <c r="B1172" s="2">
        <f>IFERROR(__xludf.DUMMYFUNCTION("""COMPUTED_VALUE"""),199.73)</f>
        <v>199.73</v>
      </c>
      <c r="C1172" s="3">
        <v>201.625588480947</v>
      </c>
    </row>
    <row r="1173">
      <c r="A1173" s="1">
        <f>IFERROR(__xludf.DUMMYFUNCTION("""COMPUTED_VALUE"""),45350.66666666667)</f>
        <v>45350.66667</v>
      </c>
      <c r="B1173" s="2">
        <f>IFERROR(__xludf.DUMMYFUNCTION("""COMPUTED_VALUE"""),202.04)</f>
        <v>202.04</v>
      </c>
      <c r="C1173" s="3">
        <v>199.75306096398</v>
      </c>
    </row>
    <row r="1174">
      <c r="A1174" s="1">
        <f>IFERROR(__xludf.DUMMYFUNCTION("""COMPUTED_VALUE"""),45351.66666666667)</f>
        <v>45351.66667</v>
      </c>
      <c r="B1174" s="2">
        <f>IFERROR(__xludf.DUMMYFUNCTION("""COMPUTED_VALUE"""),201.88)</f>
        <v>201.88</v>
      </c>
      <c r="C1174" s="3">
        <v>196.756276693379</v>
      </c>
    </row>
    <row r="1175">
      <c r="A1175" s="1">
        <f>IFERROR(__xludf.DUMMYFUNCTION("""COMPUTED_VALUE"""),45352.66666666667)</f>
        <v>45352.66667</v>
      </c>
      <c r="B1175" s="2">
        <f>IFERROR(__xludf.DUMMYFUNCTION("""COMPUTED_VALUE"""),202.64)</f>
        <v>202.64</v>
      </c>
      <c r="C1175" s="3">
        <v>194.370183271269</v>
      </c>
    </row>
    <row r="1176">
      <c r="A1176" s="1">
        <f>IFERROR(__xludf.DUMMYFUNCTION("""COMPUTED_VALUE"""),45355.66666666667)</f>
        <v>45355.66667</v>
      </c>
      <c r="B1176" s="2">
        <f>IFERROR(__xludf.DUMMYFUNCTION("""COMPUTED_VALUE"""),188.14)</f>
        <v>188.14</v>
      </c>
      <c r="C1176" s="3">
        <v>191.000860455927</v>
      </c>
    </row>
    <row r="1177">
      <c r="A1177" s="1">
        <f>IFERROR(__xludf.DUMMYFUNCTION("""COMPUTED_VALUE"""),45356.66666666667)</f>
        <v>45356.66667</v>
      </c>
      <c r="B1177" s="2">
        <f>IFERROR(__xludf.DUMMYFUNCTION("""COMPUTED_VALUE"""),180.74)</f>
        <v>180.74</v>
      </c>
      <c r="C1177" s="3">
        <v>188.897886087144</v>
      </c>
    </row>
    <row r="1178">
      <c r="A1178" s="1">
        <f>IFERROR(__xludf.DUMMYFUNCTION("""COMPUTED_VALUE"""),45357.66666666667)</f>
        <v>45357.66667</v>
      </c>
      <c r="B1178" s="2">
        <f>IFERROR(__xludf.DUMMYFUNCTION("""COMPUTED_VALUE"""),176.54)</f>
        <v>176.54</v>
      </c>
      <c r="C1178" s="3">
        <v>187.897500005522</v>
      </c>
    </row>
    <row r="1179">
      <c r="A1179" s="1">
        <f>IFERROR(__xludf.DUMMYFUNCTION("""COMPUTED_VALUE"""),45358.66666666667)</f>
        <v>45358.66667</v>
      </c>
      <c r="B1179" s="2">
        <f>IFERROR(__xludf.DUMMYFUNCTION("""COMPUTED_VALUE"""),178.65)</f>
        <v>178.65</v>
      </c>
      <c r="C1179" s="3">
        <v>185.936375780132</v>
      </c>
    </row>
    <row r="1180">
      <c r="A1180" s="1">
        <f>IFERROR(__xludf.DUMMYFUNCTION("""COMPUTED_VALUE"""),45359.66666666667)</f>
        <v>45359.66667</v>
      </c>
      <c r="B1180" s="2">
        <f>IFERROR(__xludf.DUMMYFUNCTION("""COMPUTED_VALUE"""),175.34)</f>
        <v>175.34</v>
      </c>
      <c r="C1180" s="3">
        <v>184.727493414184</v>
      </c>
    </row>
    <row r="1181">
      <c r="A1181" s="1">
        <f>IFERROR(__xludf.DUMMYFUNCTION("""COMPUTED_VALUE"""),45362.66666666667)</f>
        <v>45362.66667</v>
      </c>
      <c r="B1181" s="2">
        <f>IFERROR(__xludf.DUMMYFUNCTION("""COMPUTED_VALUE"""),177.77)</f>
        <v>177.77</v>
      </c>
      <c r="C1181" s="3">
        <v>185.47954275645</v>
      </c>
    </row>
    <row r="1182">
      <c r="A1182" s="1">
        <f>IFERROR(__xludf.DUMMYFUNCTION("""COMPUTED_VALUE"""),45363.66666666667)</f>
        <v>45363.66667</v>
      </c>
      <c r="B1182" s="2">
        <f>IFERROR(__xludf.DUMMYFUNCTION("""COMPUTED_VALUE"""),177.54)</f>
        <v>177.54</v>
      </c>
      <c r="C1182" s="3">
        <v>184.851784147496</v>
      </c>
    </row>
    <row r="1183">
      <c r="A1183" s="1">
        <f>IFERROR(__xludf.DUMMYFUNCTION("""COMPUTED_VALUE"""),45364.66666666667)</f>
        <v>45364.66667</v>
      </c>
      <c r="B1183" s="2">
        <f>IFERROR(__xludf.DUMMYFUNCTION("""COMPUTED_VALUE"""),169.48)</f>
        <v>169.48</v>
      </c>
      <c r="C1183" s="3">
        <v>185.327918101485</v>
      </c>
    </row>
    <row r="1184">
      <c r="A1184" s="1">
        <f>IFERROR(__xludf.DUMMYFUNCTION("""COMPUTED_VALUE"""),45365.66666666667)</f>
        <v>45365.66667</v>
      </c>
      <c r="B1184" s="2">
        <f>IFERROR(__xludf.DUMMYFUNCTION("""COMPUTED_VALUE"""),162.5)</f>
        <v>162.5</v>
      </c>
      <c r="C1184" s="3">
        <v>184.815388873977</v>
      </c>
    </row>
    <row r="1185">
      <c r="A1185" s="1">
        <f>IFERROR(__xludf.DUMMYFUNCTION("""COMPUTED_VALUE"""),45366.66666666667)</f>
        <v>45366.66667</v>
      </c>
      <c r="B1185" s="2">
        <f>IFERROR(__xludf.DUMMYFUNCTION("""COMPUTED_VALUE"""),163.57)</f>
        <v>163.57</v>
      </c>
      <c r="C1185" s="3">
        <v>184.999203330254</v>
      </c>
    </row>
    <row r="1186">
      <c r="A1186" s="1">
        <f>IFERROR(__xludf.DUMMYFUNCTION("""COMPUTED_VALUE"""),45369.66666666667)</f>
        <v>45369.66667</v>
      </c>
      <c r="B1186" s="2">
        <f>IFERROR(__xludf.DUMMYFUNCTION("""COMPUTED_VALUE"""),173.8)</f>
        <v>173.8</v>
      </c>
      <c r="C1186" s="3">
        <v>189.346194936697</v>
      </c>
    </row>
    <row r="1187">
      <c r="A1187" s="1">
        <f>IFERROR(__xludf.DUMMYFUNCTION("""COMPUTED_VALUE"""),45370.66666666667)</f>
        <v>45370.66667</v>
      </c>
      <c r="B1187" s="2">
        <f>IFERROR(__xludf.DUMMYFUNCTION("""COMPUTED_VALUE"""),171.32)</f>
        <v>171.32</v>
      </c>
      <c r="C1187" s="3">
        <v>189.654168570823</v>
      </c>
    </row>
    <row r="1188">
      <c r="A1188" s="1">
        <f>IFERROR(__xludf.DUMMYFUNCTION("""COMPUTED_VALUE"""),45371.66666666667)</f>
        <v>45371.66667</v>
      </c>
      <c r="B1188" s="2">
        <f>IFERROR(__xludf.DUMMYFUNCTION("""COMPUTED_VALUE"""),175.66)</f>
        <v>175.66</v>
      </c>
      <c r="C1188" s="3">
        <v>190.909303211046</v>
      </c>
    </row>
    <row r="1189">
      <c r="A1189" s="1">
        <f>IFERROR(__xludf.DUMMYFUNCTION("""COMPUTED_VALUE"""),45372.66666666667)</f>
        <v>45372.66667</v>
      </c>
      <c r="B1189" s="2">
        <f>IFERROR(__xludf.DUMMYFUNCTION("""COMPUTED_VALUE"""),172.82)</f>
        <v>172.82</v>
      </c>
      <c r="C1189" s="3">
        <v>191.009579063394</v>
      </c>
    </row>
    <row r="1190">
      <c r="A1190" s="1">
        <f>IFERROR(__xludf.DUMMYFUNCTION("""COMPUTED_VALUE"""),45373.66666666667)</f>
        <v>45373.66667</v>
      </c>
      <c r="B1190" s="2">
        <f>IFERROR(__xludf.DUMMYFUNCTION("""COMPUTED_VALUE"""),170.83)</f>
        <v>170.83</v>
      </c>
      <c r="C1190" s="3">
        <v>191.634611859687</v>
      </c>
    </row>
    <row r="1191">
      <c r="A1191" s="1">
        <f>IFERROR(__xludf.DUMMYFUNCTION("""COMPUTED_VALUE"""),45376.66666666667)</f>
        <v>45376.66667</v>
      </c>
      <c r="B1191" s="2">
        <f>IFERROR(__xludf.DUMMYFUNCTION("""COMPUTED_VALUE"""),172.63)</f>
        <v>172.63</v>
      </c>
      <c r="C1191" s="3">
        <v>196.282225714393</v>
      </c>
    </row>
    <row r="1192">
      <c r="A1192" s="1">
        <f>IFERROR(__xludf.DUMMYFUNCTION("""COMPUTED_VALUE"""),45377.66666666667)</f>
        <v>45377.66667</v>
      </c>
      <c r="B1192" s="2">
        <f>IFERROR(__xludf.DUMMYFUNCTION("""COMPUTED_VALUE"""),177.67)</f>
        <v>177.67</v>
      </c>
      <c r="C1192" s="3">
        <v>196.370493145811</v>
      </c>
    </row>
    <row r="1193">
      <c r="A1193" s="1">
        <f>IFERROR(__xludf.DUMMYFUNCTION("""COMPUTED_VALUE"""),45378.66666666667)</f>
        <v>45378.66667</v>
      </c>
      <c r="B1193" s="2">
        <f>IFERROR(__xludf.DUMMYFUNCTION("""COMPUTED_VALUE"""),179.83)</f>
        <v>179.83</v>
      </c>
      <c r="C1193" s="3">
        <v>197.264941124601</v>
      </c>
    </row>
    <row r="1194">
      <c r="A1194" s="1">
        <f>IFERROR(__xludf.DUMMYFUNCTION("""COMPUTED_VALUE"""),45379.66666666667)</f>
        <v>45379.66667</v>
      </c>
      <c r="B1194" s="2">
        <f>IFERROR(__xludf.DUMMYFUNCTION("""COMPUTED_VALUE"""),175.79)</f>
        <v>175.79</v>
      </c>
      <c r="C1194" s="3">
        <v>196.879140998753</v>
      </c>
    </row>
    <row r="1195">
      <c r="A1195" s="1">
        <f>IFERROR(__xludf.DUMMYFUNCTION("""COMPUTED_VALUE"""),45383.66666666667)</f>
        <v>45383.66667</v>
      </c>
      <c r="B1195" s="2">
        <f>IFERROR(__xludf.DUMMYFUNCTION("""COMPUTED_VALUE"""),175.22)</f>
        <v>175.22</v>
      </c>
      <c r="C1195" s="3">
        <v>199.327686340544</v>
      </c>
    </row>
    <row r="1196">
      <c r="A1196" s="1">
        <f>IFERROR(__xludf.DUMMYFUNCTION("""COMPUTED_VALUE"""),45384.66666666667)</f>
        <v>45384.66667</v>
      </c>
      <c r="B1196" s="2">
        <f>IFERROR(__xludf.DUMMYFUNCTION("""COMPUTED_VALUE"""),166.63)</f>
        <v>166.63</v>
      </c>
      <c r="C1196" s="3">
        <v>198.59108998592</v>
      </c>
    </row>
    <row r="1197">
      <c r="A1197" s="1">
        <f>IFERROR(__xludf.DUMMYFUNCTION("""COMPUTED_VALUE"""),45385.66666666667)</f>
        <v>45385.66667</v>
      </c>
      <c r="B1197" s="2">
        <f>IFERROR(__xludf.DUMMYFUNCTION("""COMPUTED_VALUE"""),168.38)</f>
        <v>168.38</v>
      </c>
      <c r="C1197" s="3">
        <v>198.653397851283</v>
      </c>
    </row>
    <row r="1198">
      <c r="A1198" s="1">
        <f>IFERROR(__xludf.DUMMYFUNCTION("""COMPUTED_VALUE"""),45386.66666666667)</f>
        <v>45386.66667</v>
      </c>
      <c r="B1198" s="2">
        <f>IFERROR(__xludf.DUMMYFUNCTION("""COMPUTED_VALUE"""),171.11)</f>
        <v>171.11</v>
      </c>
      <c r="C1198" s="3">
        <v>197.446692035056</v>
      </c>
    </row>
    <row r="1199">
      <c r="A1199" s="1">
        <f>IFERROR(__xludf.DUMMYFUNCTION("""COMPUTED_VALUE"""),45387.66666666667)</f>
        <v>45387.66667</v>
      </c>
      <c r="B1199" s="2">
        <f>IFERROR(__xludf.DUMMYFUNCTION("""COMPUTED_VALUE"""),164.9)</f>
        <v>164.9</v>
      </c>
      <c r="C1199" s="3">
        <v>196.685107970073</v>
      </c>
    </row>
    <row r="1200">
      <c r="A1200" s="1">
        <f>IFERROR(__xludf.DUMMYFUNCTION("""COMPUTED_VALUE"""),45390.66666666667)</f>
        <v>45390.66667</v>
      </c>
      <c r="B1200" s="2">
        <f>IFERROR(__xludf.DUMMYFUNCTION("""COMPUTED_VALUE"""),172.98)</f>
        <v>172.98</v>
      </c>
      <c r="C1200" s="3">
        <v>197.027060849117</v>
      </c>
    </row>
    <row r="1201">
      <c r="A1201" s="1">
        <f>IFERROR(__xludf.DUMMYFUNCTION("""COMPUTED_VALUE"""),45391.66666666667)</f>
        <v>45391.66667</v>
      </c>
      <c r="B1201" s="2">
        <f>IFERROR(__xludf.DUMMYFUNCTION("""COMPUTED_VALUE"""),176.88)</f>
        <v>176.88</v>
      </c>
      <c r="C1201" s="3">
        <v>195.731882344401</v>
      </c>
    </row>
    <row r="1202">
      <c r="A1202" s="1">
        <f>IFERROR(__xludf.DUMMYFUNCTION("""COMPUTED_VALUE"""),45392.66666666667)</f>
        <v>45392.66667</v>
      </c>
      <c r="B1202" s="2">
        <f>IFERROR(__xludf.DUMMYFUNCTION("""COMPUTED_VALUE"""),171.76)</f>
        <v>171.76</v>
      </c>
      <c r="C1202" s="3">
        <v>195.311301982985</v>
      </c>
    </row>
    <row r="1203">
      <c r="A1203" s="1">
        <f>IFERROR(__xludf.DUMMYFUNCTION("""COMPUTED_VALUE"""),45393.66666666667)</f>
        <v>45393.66667</v>
      </c>
      <c r="B1203" s="2">
        <f>IFERROR(__xludf.DUMMYFUNCTION("""COMPUTED_VALUE"""),174.6)</f>
        <v>174.6</v>
      </c>
      <c r="C1203" s="3">
        <v>193.698629847756</v>
      </c>
    </row>
    <row r="1204">
      <c r="A1204" s="1">
        <f>IFERROR(__xludf.DUMMYFUNCTION("""COMPUTED_VALUE"""),45394.66666666667)</f>
        <v>45394.66667</v>
      </c>
      <c r="B1204" s="2">
        <f>IFERROR(__xludf.DUMMYFUNCTION("""COMPUTED_VALUE"""),171.05)</f>
        <v>171.05</v>
      </c>
      <c r="C1204" s="3">
        <v>192.606532523861</v>
      </c>
    </row>
    <row r="1205">
      <c r="A1205" s="1">
        <f>IFERROR(__xludf.DUMMYFUNCTION("""COMPUTED_VALUE"""),45397.66666666667)</f>
        <v>45397.66667</v>
      </c>
      <c r="B1205" s="2">
        <f>IFERROR(__xludf.DUMMYFUNCTION("""COMPUTED_VALUE"""),161.48)</f>
        <v>161.48</v>
      </c>
      <c r="C1205" s="3">
        <v>192.359163183502</v>
      </c>
    </row>
    <row r="1206">
      <c r="A1206" s="1">
        <f>IFERROR(__xludf.DUMMYFUNCTION("""COMPUTED_VALUE"""),45398.66666666667)</f>
        <v>45398.66667</v>
      </c>
      <c r="B1206" s="2">
        <f>IFERROR(__xludf.DUMMYFUNCTION("""COMPUTED_VALUE"""),157.11)</f>
        <v>157.11</v>
      </c>
      <c r="C1206" s="3">
        <v>190.975010732212</v>
      </c>
    </row>
    <row r="1207">
      <c r="A1207" s="1">
        <f>IFERROR(__xludf.DUMMYFUNCTION("""COMPUTED_VALUE"""),45399.66666666667)</f>
        <v>45399.66667</v>
      </c>
      <c r="B1207" s="2">
        <f>IFERROR(__xludf.DUMMYFUNCTION("""COMPUTED_VALUE"""),155.45)</f>
        <v>155.45</v>
      </c>
      <c r="C1207" s="3">
        <v>190.502325810026</v>
      </c>
    </row>
    <row r="1208">
      <c r="A1208" s="1">
        <f>IFERROR(__xludf.DUMMYFUNCTION("""COMPUTED_VALUE"""),45400.66666666667)</f>
        <v>45400.66667</v>
      </c>
      <c r="B1208" s="2">
        <f>IFERROR(__xludf.DUMMYFUNCTION("""COMPUTED_VALUE"""),149.93)</f>
        <v>149.93</v>
      </c>
      <c r="C1208" s="3">
        <v>188.863057401217</v>
      </c>
    </row>
    <row r="1209">
      <c r="A1209" s="1">
        <f>IFERROR(__xludf.DUMMYFUNCTION("""COMPUTED_VALUE"""),45401.66666666667)</f>
        <v>45401.66667</v>
      </c>
      <c r="B1209" s="2">
        <f>IFERROR(__xludf.DUMMYFUNCTION("""COMPUTED_VALUE"""),147.05)</f>
        <v>147.05</v>
      </c>
      <c r="C1209" s="3">
        <v>187.758311112334</v>
      </c>
    </row>
    <row r="1210">
      <c r="A1210" s="1">
        <f>IFERROR(__xludf.DUMMYFUNCTION("""COMPUTED_VALUE"""),45404.66666666667)</f>
        <v>45404.66667</v>
      </c>
      <c r="B1210" s="2">
        <f>IFERROR(__xludf.DUMMYFUNCTION("""COMPUTED_VALUE"""),142.05)</f>
        <v>142.05</v>
      </c>
      <c r="C1210" s="3">
        <v>187.447324055382</v>
      </c>
    </row>
    <row r="1211">
      <c r="A1211" s="1">
        <f>IFERROR(__xludf.DUMMYFUNCTION("""COMPUTED_VALUE"""),45405.66666666667)</f>
        <v>45405.66667</v>
      </c>
      <c r="B1211" s="2">
        <f>IFERROR(__xludf.DUMMYFUNCTION("""COMPUTED_VALUE"""),144.68)</f>
        <v>144.68</v>
      </c>
      <c r="C1211" s="3">
        <v>186.001878571474</v>
      </c>
    </row>
    <row r="1212">
      <c r="A1212" s="1">
        <f>IFERROR(__xludf.DUMMYFUNCTION("""COMPUTED_VALUE"""),45406.66666666667)</f>
        <v>45406.66667</v>
      </c>
      <c r="B1212" s="2">
        <f>IFERROR(__xludf.DUMMYFUNCTION("""COMPUTED_VALUE"""),162.13)</f>
        <v>162.13</v>
      </c>
      <c r="C1212" s="3">
        <v>185.435773114765</v>
      </c>
    </row>
    <row r="1213">
      <c r="A1213" s="1">
        <f>IFERROR(__xludf.DUMMYFUNCTION("""COMPUTED_VALUE"""),45407.66666666667)</f>
        <v>45407.66667</v>
      </c>
      <c r="B1213" s="2">
        <f>IFERROR(__xludf.DUMMYFUNCTION("""COMPUTED_VALUE"""),170.18)</f>
        <v>170.18</v>
      </c>
      <c r="C1213" s="3">
        <v>183.666491182568</v>
      </c>
    </row>
    <row r="1214">
      <c r="A1214" s="1">
        <f>IFERROR(__xludf.DUMMYFUNCTION("""COMPUTED_VALUE"""),45408.66666666667)</f>
        <v>45408.66667</v>
      </c>
      <c r="B1214" s="2">
        <f>IFERROR(__xludf.DUMMYFUNCTION("""COMPUTED_VALUE"""),168.29)</f>
        <v>168.29</v>
      </c>
      <c r="C1214" s="3">
        <v>182.392790106187</v>
      </c>
    </row>
    <row r="1215">
      <c r="A1215" s="1">
        <f>IFERROR(__xludf.DUMMYFUNCTION("""COMPUTED_VALUE"""),45411.66666666667)</f>
        <v>45411.66667</v>
      </c>
      <c r="B1215" s="2">
        <f>IFERROR(__xludf.DUMMYFUNCTION("""COMPUTED_VALUE"""),194.05)</f>
        <v>194.05</v>
      </c>
      <c r="C1215" s="3">
        <v>181.350893374028</v>
      </c>
    </row>
    <row r="1216">
      <c r="A1216" s="1">
        <f>IFERROR(__xludf.DUMMYFUNCTION("""COMPUTED_VALUE"""),45412.66666666667)</f>
        <v>45412.66667</v>
      </c>
      <c r="B1216" s="2">
        <f>IFERROR(__xludf.DUMMYFUNCTION("""COMPUTED_VALUE"""),183.28)</f>
        <v>183.28</v>
      </c>
      <c r="C1216" s="3">
        <v>179.601092333319</v>
      </c>
    </row>
    <row r="1217">
      <c r="A1217" s="1">
        <f>IFERROR(__xludf.DUMMYFUNCTION("""COMPUTED_VALUE"""),45413.66666666667)</f>
        <v>45413.66667</v>
      </c>
      <c r="B1217" s="2">
        <f>IFERROR(__xludf.DUMMYFUNCTION("""COMPUTED_VALUE"""),179.99)</f>
        <v>179.99</v>
      </c>
      <c r="C1217" s="3">
        <v>178.712159831038</v>
      </c>
    </row>
    <row r="1218">
      <c r="A1218" s="1">
        <f>IFERROR(__xludf.DUMMYFUNCTION("""COMPUTED_VALUE"""),45414.66666666667)</f>
        <v>45414.66667</v>
      </c>
      <c r="B1218" s="2">
        <f>IFERROR(__xludf.DUMMYFUNCTION("""COMPUTED_VALUE"""),180.01)</f>
        <v>180.01</v>
      </c>
      <c r="C1218" s="3">
        <v>176.611184728706</v>
      </c>
    </row>
    <row r="1219">
      <c r="A1219" s="1">
        <f>IFERROR(__xludf.DUMMYFUNCTION("""COMPUTED_VALUE"""),45415.66666666667)</f>
        <v>45415.66667</v>
      </c>
      <c r="B1219" s="2">
        <f>IFERROR(__xludf.DUMMYFUNCTION("""COMPUTED_VALUE"""),181.19)</f>
        <v>181.19</v>
      </c>
      <c r="C1219" s="3">
        <v>175.007757348597</v>
      </c>
    </row>
    <row r="1220">
      <c r="A1220" s="1">
        <f>IFERROR(__xludf.DUMMYFUNCTION("""COMPUTED_VALUE"""),45418.66666666667)</f>
        <v>45418.66667</v>
      </c>
      <c r="B1220" s="2">
        <f>IFERROR(__xludf.DUMMYFUNCTION("""COMPUTED_VALUE"""),184.76)</f>
        <v>184.76</v>
      </c>
      <c r="C1220" s="3">
        <v>173.107470609145</v>
      </c>
    </row>
    <row r="1221">
      <c r="A1221" s="1">
        <f>IFERROR(__xludf.DUMMYFUNCTION("""COMPUTED_VALUE"""),45419.66666666667)</f>
        <v>45419.66667</v>
      </c>
      <c r="B1221" s="2">
        <f>IFERROR(__xludf.DUMMYFUNCTION("""COMPUTED_VALUE"""),177.81)</f>
        <v>177.81</v>
      </c>
      <c r="C1221" s="3">
        <v>171.155553278772</v>
      </c>
    </row>
    <row r="1222">
      <c r="A1222" s="1">
        <f>IFERROR(__xludf.DUMMYFUNCTION("""COMPUTED_VALUE"""),45420.66666666667)</f>
        <v>45420.66667</v>
      </c>
      <c r="B1222" s="2">
        <f>IFERROR(__xludf.DUMMYFUNCTION("""COMPUTED_VALUE"""),174.72)</f>
        <v>174.72</v>
      </c>
      <c r="C1222" s="3">
        <v>170.125669331916</v>
      </c>
    </row>
    <row r="1223">
      <c r="A1223" s="1">
        <f>IFERROR(__xludf.DUMMYFUNCTION("""COMPUTED_VALUE"""),45421.66666666667)</f>
        <v>45421.66667</v>
      </c>
      <c r="B1223" s="2">
        <f>IFERROR(__xludf.DUMMYFUNCTION("""COMPUTED_VALUE"""),171.97)</f>
        <v>171.97</v>
      </c>
      <c r="C1223" s="3">
        <v>167.954944100931</v>
      </c>
    </row>
    <row r="1224">
      <c r="A1224" s="1">
        <f>IFERROR(__xludf.DUMMYFUNCTION("""COMPUTED_VALUE"""),45422.66666666667)</f>
        <v>45422.66667</v>
      </c>
      <c r="B1224" s="2">
        <f>IFERROR(__xludf.DUMMYFUNCTION("""COMPUTED_VALUE"""),168.47)</f>
        <v>168.47</v>
      </c>
      <c r="C1224" s="3">
        <v>166.361529435214</v>
      </c>
    </row>
    <row r="1225">
      <c r="A1225" s="1">
        <f>IFERROR(__xludf.DUMMYFUNCTION("""COMPUTED_VALUE"""),45425.66666666667)</f>
        <v>45425.66667</v>
      </c>
      <c r="B1225" s="2">
        <f>IFERROR(__xludf.DUMMYFUNCTION("""COMPUTED_VALUE"""),171.89)</f>
        <v>171.89</v>
      </c>
      <c r="C1225" s="3">
        <v>165.027338870112</v>
      </c>
    </row>
    <row r="1226">
      <c r="A1226" s="1">
        <f>IFERROR(__xludf.DUMMYFUNCTION("""COMPUTED_VALUE"""),45426.66666666667)</f>
        <v>45426.66667</v>
      </c>
      <c r="B1226" s="2">
        <f>IFERROR(__xludf.DUMMYFUNCTION("""COMPUTED_VALUE"""),177.55)</f>
        <v>177.55</v>
      </c>
      <c r="C1226" s="3">
        <v>163.451124771926</v>
      </c>
    </row>
    <row r="1227">
      <c r="A1227" s="1">
        <f>IFERROR(__xludf.DUMMYFUNCTION("""COMPUTED_VALUE"""),45427.66666666667)</f>
        <v>45427.66667</v>
      </c>
      <c r="B1227" s="2">
        <f>IFERROR(__xludf.DUMMYFUNCTION("""COMPUTED_VALUE"""),173.99)</f>
        <v>173.99</v>
      </c>
      <c r="C1227" s="3">
        <v>162.888760335269</v>
      </c>
    </row>
    <row r="1228">
      <c r="A1228" s="1">
        <f>IFERROR(__xludf.DUMMYFUNCTION("""COMPUTED_VALUE"""),45428.66666666667)</f>
        <v>45428.66667</v>
      </c>
      <c r="B1228" s="2">
        <f>IFERROR(__xludf.DUMMYFUNCTION("""COMPUTED_VALUE"""),174.84)</f>
        <v>174.84</v>
      </c>
      <c r="C1228" s="3">
        <v>161.272795505657</v>
      </c>
    </row>
    <row r="1229">
      <c r="A1229" s="1">
        <f>IFERROR(__xludf.DUMMYFUNCTION("""COMPUTED_VALUE"""),45429.66666666667)</f>
        <v>45429.66667</v>
      </c>
      <c r="B1229" s="2">
        <f>IFERROR(__xludf.DUMMYFUNCTION("""COMPUTED_VALUE"""),177.46)</f>
        <v>177.46</v>
      </c>
      <c r="C1229" s="3">
        <v>160.314527433858</v>
      </c>
    </row>
    <row r="1230">
      <c r="A1230" s="1">
        <f>IFERROR(__xludf.DUMMYFUNCTION("""COMPUTED_VALUE"""),45432.66666666667)</f>
        <v>45432.66667</v>
      </c>
      <c r="B1230" s="2">
        <f>IFERROR(__xludf.DUMMYFUNCTION("""COMPUTED_VALUE"""),174.95)</f>
        <v>174.95</v>
      </c>
      <c r="C1230" s="3">
        <v>161.269198271167</v>
      </c>
    </row>
    <row r="1231">
      <c r="A1231" s="1">
        <f>IFERROR(__xludf.DUMMYFUNCTION("""COMPUTED_VALUE"""),45433.66666666667)</f>
        <v>45433.66667</v>
      </c>
      <c r="B1231" s="2">
        <f>IFERROR(__xludf.DUMMYFUNCTION("""COMPUTED_VALUE"""),186.6)</f>
        <v>186.6</v>
      </c>
      <c r="C1231" s="3">
        <v>160.542503180321</v>
      </c>
    </row>
    <row r="1232">
      <c r="A1232" s="1">
        <f>IFERROR(__xludf.DUMMYFUNCTION("""COMPUTED_VALUE"""),45434.66666666667)</f>
        <v>45434.66667</v>
      </c>
      <c r="B1232" s="2">
        <f>IFERROR(__xludf.DUMMYFUNCTION("""COMPUTED_VALUE"""),180.11)</f>
        <v>180.11</v>
      </c>
      <c r="C1232" s="3">
        <v>160.849331375168</v>
      </c>
    </row>
    <row r="1233">
      <c r="A1233" s="1">
        <f>IFERROR(__xludf.DUMMYFUNCTION("""COMPUTED_VALUE"""),45435.66666666667)</f>
        <v>45435.66667</v>
      </c>
      <c r="B1233" s="2">
        <f>IFERROR(__xludf.DUMMYFUNCTION("""COMPUTED_VALUE"""),173.74)</f>
        <v>173.74</v>
      </c>
      <c r="C1233" s="3">
        <v>160.107067508089</v>
      </c>
    </row>
    <row r="1234">
      <c r="A1234" s="1">
        <f>IFERROR(__xludf.DUMMYFUNCTION("""COMPUTED_VALUE"""),45436.66666666667)</f>
        <v>45436.66667</v>
      </c>
      <c r="B1234" s="2">
        <f>IFERROR(__xludf.DUMMYFUNCTION("""COMPUTED_VALUE"""),179.24)</f>
        <v>179.24</v>
      </c>
      <c r="C1234" s="3">
        <v>160.011746694341</v>
      </c>
    </row>
    <row r="1235">
      <c r="A1235" s="1">
        <f>IFERROR(__xludf.DUMMYFUNCTION("""COMPUTED_VALUE"""),45440.66666666667)</f>
        <v>45440.66667</v>
      </c>
      <c r="B1235" s="2">
        <f>IFERROR(__xludf.DUMMYFUNCTION("""COMPUTED_VALUE"""),176.75)</f>
        <v>176.75</v>
      </c>
      <c r="C1235" s="3">
        <v>163.298267915595</v>
      </c>
    </row>
    <row r="1236">
      <c r="A1236" s="1">
        <f>IFERROR(__xludf.DUMMYFUNCTION("""COMPUTED_VALUE"""),45441.66666666667)</f>
        <v>45441.66667</v>
      </c>
      <c r="B1236" s="2">
        <f>IFERROR(__xludf.DUMMYFUNCTION("""COMPUTED_VALUE"""),176.19)</f>
        <v>176.19</v>
      </c>
      <c r="C1236" s="3">
        <v>164.2101978885</v>
      </c>
    </row>
    <row r="1237">
      <c r="A1237" s="1">
        <f>IFERROR(__xludf.DUMMYFUNCTION("""COMPUTED_VALUE"""),45442.66666666667)</f>
        <v>45442.66667</v>
      </c>
      <c r="B1237" s="2">
        <f>IFERROR(__xludf.DUMMYFUNCTION("""COMPUTED_VALUE"""),178.79)</f>
        <v>178.79</v>
      </c>
      <c r="C1237" s="3">
        <v>163.990643482042</v>
      </c>
    </row>
    <row r="1238">
      <c r="A1238" s="1">
        <f>IFERROR(__xludf.DUMMYFUNCTION("""COMPUTED_VALUE"""),45443.66666666667)</f>
        <v>45443.66667</v>
      </c>
      <c r="B1238" s="2">
        <f>IFERROR(__xludf.DUMMYFUNCTION("""COMPUTED_VALUE"""),178.08)</f>
        <v>178.08</v>
      </c>
      <c r="C1238" s="3">
        <v>164.330014493907</v>
      </c>
    </row>
    <row r="1239">
      <c r="A1239" s="1">
        <f>IFERROR(__xludf.DUMMYFUNCTION("""COMPUTED_VALUE"""),45446.66666666667)</f>
        <v>45446.66667</v>
      </c>
      <c r="B1239" s="2">
        <f>IFERROR(__xludf.DUMMYFUNCTION("""COMPUTED_VALUE"""),176.29)</f>
        <v>176.29</v>
      </c>
      <c r="C1239" s="3">
        <v>168.41892712355</v>
      </c>
    </row>
    <row r="1240">
      <c r="A1240" s="1">
        <f>IFERROR(__xludf.DUMMYFUNCTION("""COMPUTED_VALUE"""),45447.66666666667)</f>
        <v>45447.66667</v>
      </c>
      <c r="B1240" s="2">
        <f>IFERROR(__xludf.DUMMYFUNCTION("""COMPUTED_VALUE"""),174.77)</f>
        <v>174.77</v>
      </c>
      <c r="C1240" s="3">
        <v>168.445855538867</v>
      </c>
    </row>
    <row r="1241">
      <c r="A1241" s="1">
        <f>IFERROR(__xludf.DUMMYFUNCTION("""COMPUTED_VALUE"""),45448.66666666667)</f>
        <v>45448.66667</v>
      </c>
      <c r="B1241" s="2">
        <f>IFERROR(__xludf.DUMMYFUNCTION("""COMPUTED_VALUE"""),175.0)</f>
        <v>175</v>
      </c>
      <c r="C1241" s="3">
        <v>169.351140051121</v>
      </c>
    </row>
    <row r="1242">
      <c r="A1242" s="1">
        <f>IFERROR(__xludf.DUMMYFUNCTION("""COMPUTED_VALUE"""),45449.66666666667)</f>
        <v>45449.66667</v>
      </c>
      <c r="B1242" s="2">
        <f>IFERROR(__xludf.DUMMYFUNCTION("""COMPUTED_VALUE"""),177.94)</f>
        <v>177.94</v>
      </c>
      <c r="C1242" s="3">
        <v>169.052371064246</v>
      </c>
    </row>
    <row r="1243">
      <c r="A1243" s="1">
        <f>IFERROR(__xludf.DUMMYFUNCTION("""COMPUTED_VALUE"""),45450.66666666667)</f>
        <v>45450.66667</v>
      </c>
      <c r="B1243" s="2">
        <f>IFERROR(__xludf.DUMMYFUNCTION("""COMPUTED_VALUE"""),177.48)</f>
        <v>177.48</v>
      </c>
      <c r="C1243" s="3">
        <v>169.249729703107</v>
      </c>
    </row>
    <row r="1244">
      <c r="A1244" s="1">
        <f>IFERROR(__xludf.DUMMYFUNCTION("""COMPUTED_VALUE"""),45453.66666666667)</f>
        <v>45453.66667</v>
      </c>
      <c r="B1244" s="2">
        <f>IFERROR(__xludf.DUMMYFUNCTION("""COMPUTED_VALUE"""),173.79)</f>
        <v>173.79</v>
      </c>
      <c r="C1244" s="3">
        <v>172.652504849841</v>
      </c>
    </row>
    <row r="1245">
      <c r="A1245" s="1">
        <f>IFERROR(__xludf.DUMMYFUNCTION("""COMPUTED_VALUE"""),45454.66666666667)</f>
        <v>45454.66667</v>
      </c>
      <c r="B1245" s="2">
        <f>IFERROR(__xludf.DUMMYFUNCTION("""COMPUTED_VALUE"""),170.66)</f>
        <v>170.66</v>
      </c>
      <c r="C1245" s="3">
        <v>172.406681756305</v>
      </c>
    </row>
    <row r="1246">
      <c r="A1246" s="1">
        <f>IFERROR(__xludf.DUMMYFUNCTION("""COMPUTED_VALUE"""),45455.66666666667)</f>
        <v>45455.66667</v>
      </c>
      <c r="B1246" s="2">
        <f>IFERROR(__xludf.DUMMYFUNCTION("""COMPUTED_VALUE"""),177.29)</f>
        <v>177.29</v>
      </c>
      <c r="C1246" s="3">
        <v>173.039046797679</v>
      </c>
    </row>
    <row r="1247">
      <c r="A1247" s="1">
        <f>IFERROR(__xludf.DUMMYFUNCTION("""COMPUTED_VALUE"""),45456.66666666667)</f>
        <v>45456.66667</v>
      </c>
      <c r="B1247" s="2">
        <f>IFERROR(__xludf.DUMMYFUNCTION("""COMPUTED_VALUE"""),182.47)</f>
        <v>182.47</v>
      </c>
      <c r="C1247" s="3">
        <v>172.479789444605</v>
      </c>
    </row>
    <row r="1248">
      <c r="A1248" s="1">
        <f>IFERROR(__xludf.DUMMYFUNCTION("""COMPUTED_VALUE"""),45457.66666666667)</f>
        <v>45457.66667</v>
      </c>
      <c r="B1248" s="2">
        <f>IFERROR(__xludf.DUMMYFUNCTION("""COMPUTED_VALUE"""),178.01)</f>
        <v>178.01</v>
      </c>
      <c r="C1248" s="3">
        <v>172.440822226105</v>
      </c>
    </row>
    <row r="1249">
      <c r="A1249" s="1">
        <f>IFERROR(__xludf.DUMMYFUNCTION("""COMPUTED_VALUE"""),45460.66666666667)</f>
        <v>45460.66667</v>
      </c>
      <c r="B1249" s="2">
        <f>IFERROR(__xludf.DUMMYFUNCTION("""COMPUTED_VALUE"""),187.44)</f>
        <v>187.44</v>
      </c>
      <c r="C1249" s="3">
        <v>175.377036620184</v>
      </c>
    </row>
    <row r="1250">
      <c r="A1250" s="1">
        <f>IFERROR(__xludf.DUMMYFUNCTION("""COMPUTED_VALUE"""),45461.66666666667)</f>
        <v>45461.66667</v>
      </c>
      <c r="B1250" s="2">
        <f>IFERROR(__xludf.DUMMYFUNCTION("""COMPUTED_VALUE"""),184.86)</f>
        <v>184.86</v>
      </c>
      <c r="C1250" s="3">
        <v>175.080486454376</v>
      </c>
    </row>
    <row r="1251">
      <c r="A1251" s="1">
        <f>IFERROR(__xludf.DUMMYFUNCTION("""COMPUTED_VALUE"""),45463.66666666667)</f>
        <v>45463.66667</v>
      </c>
      <c r="B1251" s="2">
        <f>IFERROR(__xludf.DUMMYFUNCTION("""COMPUTED_VALUE"""),181.57)</f>
        <v>181.57</v>
      </c>
      <c r="C1251" s="3">
        <v>175.231573563974</v>
      </c>
    </row>
    <row r="1252">
      <c r="A1252" s="1">
        <f>IFERROR(__xludf.DUMMYFUNCTION("""COMPUTED_VALUE"""),45464.66666666667)</f>
        <v>45464.66667</v>
      </c>
      <c r="B1252" s="2">
        <f>IFERROR(__xludf.DUMMYFUNCTION("""COMPUTED_VALUE"""),183.01)</f>
        <v>183.01</v>
      </c>
      <c r="C1252" s="3">
        <v>175.321237607668</v>
      </c>
    </row>
    <row r="1253">
      <c r="A1253" s="1">
        <f>IFERROR(__xludf.DUMMYFUNCTION("""COMPUTED_VALUE"""),45467.66666666667)</f>
        <v>45467.66667</v>
      </c>
      <c r="B1253" s="2">
        <f>IFERROR(__xludf.DUMMYFUNCTION("""COMPUTED_VALUE"""),182.58)</f>
        <v>182.58</v>
      </c>
      <c r="C1253" s="3">
        <v>178.957691677737</v>
      </c>
    </row>
    <row r="1254">
      <c r="A1254" s="1">
        <f>IFERROR(__xludf.DUMMYFUNCTION("""COMPUTED_VALUE"""),45468.66666666667)</f>
        <v>45468.66667</v>
      </c>
      <c r="B1254" s="2">
        <f>IFERROR(__xludf.DUMMYFUNCTION("""COMPUTED_VALUE"""),187.35)</f>
        <v>187.35</v>
      </c>
      <c r="C1254" s="3">
        <v>178.976226556282</v>
      </c>
    </row>
    <row r="1255">
      <c r="A1255" s="1">
        <f>IFERROR(__xludf.DUMMYFUNCTION("""COMPUTED_VALUE"""),45469.66666666667)</f>
        <v>45469.66667</v>
      </c>
      <c r="B1255" s="2">
        <f>IFERROR(__xludf.DUMMYFUNCTION("""COMPUTED_VALUE"""),196.37)</f>
        <v>196.37</v>
      </c>
      <c r="C1255" s="3">
        <v>179.957953159807</v>
      </c>
    </row>
    <row r="1256">
      <c r="A1256" s="1">
        <f>IFERROR(__xludf.DUMMYFUNCTION("""COMPUTED_VALUE"""),45470.66666666667)</f>
        <v>45470.66667</v>
      </c>
      <c r="B1256" s="2">
        <f>IFERROR(__xludf.DUMMYFUNCTION("""COMPUTED_VALUE"""),197.42)</f>
        <v>197.42</v>
      </c>
      <c r="C1256" s="3">
        <v>179.823298819283</v>
      </c>
    </row>
    <row r="1257">
      <c r="A1257" s="1">
        <f>IFERROR(__xludf.DUMMYFUNCTION("""COMPUTED_VALUE"""),45471.66666666667)</f>
        <v>45471.66667</v>
      </c>
      <c r="B1257" s="2">
        <f>IFERROR(__xludf.DUMMYFUNCTION("""COMPUTED_VALUE"""),197.88)</f>
        <v>197.88</v>
      </c>
      <c r="C1257" s="3">
        <v>180.271628679053</v>
      </c>
    </row>
    <row r="1258">
      <c r="A1258" s="1">
        <f>IFERROR(__xludf.DUMMYFUNCTION("""COMPUTED_VALUE"""),45474.66666666667)</f>
        <v>45474.66667</v>
      </c>
      <c r="B1258" s="2">
        <f>IFERROR(__xludf.DUMMYFUNCTION("""COMPUTED_VALUE"""),209.86)</f>
        <v>209.86</v>
      </c>
      <c r="C1258" s="3">
        <v>184.887933488651</v>
      </c>
    </row>
    <row r="1259">
      <c r="A1259" s="1">
        <f>IFERROR(__xludf.DUMMYFUNCTION("""COMPUTED_VALUE"""),45475.66666666667)</f>
        <v>45475.66667</v>
      </c>
      <c r="B1259" s="2">
        <f>IFERROR(__xludf.DUMMYFUNCTION("""COMPUTED_VALUE"""),231.26)</f>
        <v>231.26</v>
      </c>
      <c r="C1259" s="3">
        <v>185.164304482573</v>
      </c>
    </row>
    <row r="1260">
      <c r="A1260" s="1"/>
      <c r="C1260" s="3">
        <v>186.353254158721</v>
      </c>
    </row>
    <row r="1261">
      <c r="A1261" s="1"/>
      <c r="C1261" s="3">
        <v>186.367388543816</v>
      </c>
    </row>
    <row r="1262">
      <c r="A1262" s="1"/>
      <c r="C1262" s="3">
        <v>186.899868745294</v>
      </c>
    </row>
    <row r="1263">
      <c r="A1263" s="1"/>
      <c r="C1263" s="3">
        <v>204.016607866409</v>
      </c>
    </row>
    <row r="1264">
      <c r="A1264" s="1"/>
      <c r="C1264" s="3">
        <v>204.891215046369</v>
      </c>
    </row>
    <row r="1265">
      <c r="A1265" s="1"/>
      <c r="C1265" s="3">
        <v>191.346360548147</v>
      </c>
    </row>
    <row r="1266">
      <c r="A1266" s="1"/>
      <c r="C1266" s="3">
        <v>191.423670094348</v>
      </c>
    </row>
    <row r="1267">
      <c r="A1267" s="1"/>
      <c r="C1267" s="3">
        <v>192.346371013622</v>
      </c>
    </row>
    <row r="1268">
      <c r="A1268" s="1"/>
      <c r="C1268" s="3">
        <v>192.032265353939</v>
      </c>
    </row>
    <row r="1269">
      <c r="A1269" s="1"/>
      <c r="C1269" s="3">
        <v>192.181343851724</v>
      </c>
    </row>
    <row r="1270">
      <c r="A1270" s="1"/>
      <c r="C1270" s="3">
        <v>208.867764088076</v>
      </c>
    </row>
    <row r="1271">
      <c r="A1271" s="1"/>
      <c r="C1271" s="3">
        <v>209.274535210492</v>
      </c>
    </row>
    <row r="1272">
      <c r="A1272" s="1"/>
      <c r="C1272" s="3">
        <v>195.234591642765</v>
      </c>
    </row>
    <row r="1273">
      <c r="A1273" s="1"/>
      <c r="C1273" s="3">
        <v>194.800373410259</v>
      </c>
    </row>
    <row r="1274">
      <c r="A1274" s="1"/>
      <c r="C1274" s="3">
        <v>195.206145698637</v>
      </c>
    </row>
    <row r="1275">
      <c r="A1275" s="1"/>
      <c r="C1275" s="3">
        <v>194.380643162284</v>
      </c>
    </row>
    <row r="1276">
      <c r="A1276" s="1"/>
      <c r="C1276" s="3">
        <v>194.034363216253</v>
      </c>
    </row>
    <row r="1277">
      <c r="A1277" s="1"/>
      <c r="C1277" s="3">
        <v>210.251241641303</v>
      </c>
    </row>
    <row r="1278">
      <c r="A1278" s="1"/>
      <c r="C1278" s="3">
        <v>210.223062224423</v>
      </c>
    </row>
    <row r="1279">
      <c r="A1279" s="1"/>
      <c r="C1279" s="3">
        <v>195.79029125207</v>
      </c>
    </row>
    <row r="1280">
      <c r="A1280" s="1"/>
      <c r="C1280" s="3">
        <v>195.011461674875</v>
      </c>
    </row>
    <row r="1281">
      <c r="A1281" s="1"/>
      <c r="C1281" s="3">
        <v>195.125345321047</v>
      </c>
    </row>
    <row r="1282">
      <c r="A1282" s="1"/>
      <c r="C1282" s="3">
        <v>194.063502834856</v>
      </c>
    </row>
    <row r="1283">
      <c r="A1283" s="1"/>
      <c r="C1283" s="3">
        <v>193.537538004473</v>
      </c>
    </row>
    <row r="1284">
      <c r="A1284" s="1"/>
      <c r="C1284" s="3">
        <v>209.630790444175</v>
      </c>
    </row>
    <row r="1285">
      <c r="A1285" s="1"/>
      <c r="C1285" s="3">
        <v>209.532817178249</v>
      </c>
    </row>
    <row r="1286">
      <c r="A1286" s="1"/>
      <c r="C1286" s="3">
        <v>195.08035100758</v>
      </c>
    </row>
    <row r="1287">
      <c r="A1287" s="1"/>
      <c r="C1287" s="3">
        <v>194.326855873966</v>
      </c>
    </row>
    <row r="1288">
      <c r="A1288" s="1"/>
      <c r="C1288" s="3">
        <v>194.504911489325</v>
      </c>
    </row>
    <row r="1289">
      <c r="A1289" s="1"/>
      <c r="C1289" s="3">
        <v>193.539009483464</v>
      </c>
    </row>
    <row r="1290">
      <c r="A1290" s="1"/>
      <c r="C1290" s="4"/>
    </row>
    <row r="1291">
      <c r="A1291" s="1"/>
      <c r="C1291" s="4"/>
    </row>
    <row r="1292">
      <c r="A1292" s="1"/>
      <c r="C1292" s="4"/>
    </row>
    <row r="1293">
      <c r="A1293" s="1"/>
      <c r="C1293" s="4"/>
    </row>
    <row r="1294">
      <c r="A1294" s="1"/>
      <c r="C1294" s="4"/>
    </row>
    <row r="1295">
      <c r="A1295" s="1"/>
      <c r="C1295" s="4"/>
    </row>
    <row r="1296">
      <c r="A1296" s="1"/>
      <c r="C1296" s="4"/>
    </row>
    <row r="1297">
      <c r="A1297" s="1"/>
      <c r="C1297" s="4"/>
    </row>
    <row r="1298">
      <c r="A1298" s="1"/>
      <c r="C1298" s="4"/>
    </row>
    <row r="1299">
      <c r="A1299" s="1"/>
      <c r="C1299" s="4"/>
    </row>
    <row r="1300">
      <c r="A1300" s="1"/>
      <c r="C1300" s="4"/>
    </row>
    <row r="1301">
      <c r="A1301" s="1"/>
      <c r="C1301" s="4"/>
    </row>
    <row r="1302">
      <c r="A1302" s="1"/>
      <c r="C1302" s="4"/>
    </row>
    <row r="1303">
      <c r="A1303" s="1"/>
      <c r="C1303" s="4"/>
    </row>
    <row r="1304">
      <c r="A1304" s="1"/>
      <c r="C1304" s="4"/>
    </row>
    <row r="1305">
      <c r="A1305" s="1"/>
      <c r="C1305" s="4"/>
    </row>
    <row r="1306">
      <c r="A1306" s="1"/>
      <c r="C1306" s="4"/>
    </row>
    <row r="1307">
      <c r="A1307" s="1"/>
      <c r="C1307" s="4"/>
    </row>
    <row r="1308">
      <c r="A1308" s="1"/>
      <c r="C1308" s="4"/>
    </row>
    <row r="1309">
      <c r="A1309" s="1"/>
      <c r="C1309" s="4"/>
    </row>
    <row r="1310">
      <c r="A1310" s="1"/>
      <c r="C1310" s="4"/>
    </row>
    <row r="1311">
      <c r="A1311" s="1"/>
      <c r="C1311" s="4"/>
    </row>
    <row r="1312">
      <c r="A1312" s="1"/>
      <c r="C1312" s="4"/>
    </row>
    <row r="1313">
      <c r="A1313" s="1"/>
      <c r="C1313" s="4"/>
    </row>
    <row r="1314">
      <c r="A1314" s="1"/>
      <c r="C1314" s="4"/>
    </row>
    <row r="1315">
      <c r="A1315" s="1"/>
      <c r="C1315" s="4"/>
    </row>
    <row r="1316">
      <c r="A1316" s="1"/>
      <c r="C1316" s="4"/>
    </row>
    <row r="1317">
      <c r="A1317" s="1"/>
      <c r="C1317" s="4"/>
    </row>
    <row r="1318">
      <c r="A1318" s="1"/>
      <c r="C1318" s="4"/>
    </row>
    <row r="1319">
      <c r="A1319" s="1"/>
      <c r="C1319" s="4"/>
    </row>
    <row r="1320">
      <c r="A1320" s="1"/>
      <c r="C1320" s="4"/>
    </row>
    <row r="1321">
      <c r="A1321" s="1"/>
      <c r="C1321" s="4"/>
    </row>
    <row r="1322">
      <c r="A1322" s="1"/>
      <c r="C1322" s="4"/>
    </row>
    <row r="1323">
      <c r="A1323" s="1"/>
      <c r="C1323" s="4"/>
    </row>
    <row r="1324">
      <c r="A1324" s="1"/>
      <c r="C1324" s="4"/>
    </row>
    <row r="1325">
      <c r="A1325" s="1"/>
      <c r="C1325" s="4"/>
    </row>
    <row r="1326">
      <c r="A1326" s="1"/>
      <c r="C1326" s="4"/>
    </row>
    <row r="1327">
      <c r="A1327" s="1"/>
      <c r="C1327" s="4"/>
    </row>
    <row r="1328">
      <c r="A1328" s="1"/>
      <c r="C1328" s="4"/>
    </row>
    <row r="1329">
      <c r="A1329" s="1"/>
      <c r="C1329" s="4"/>
    </row>
    <row r="1330">
      <c r="A1330" s="1"/>
      <c r="C1330" s="4"/>
    </row>
    <row r="1331">
      <c r="A1331" s="1"/>
      <c r="C1331" s="4"/>
    </row>
    <row r="1332">
      <c r="A1332" s="1"/>
      <c r="C1332" s="4"/>
    </row>
    <row r="1333">
      <c r="A1333" s="1"/>
      <c r="C1333" s="4"/>
    </row>
    <row r="1334">
      <c r="A1334" s="1"/>
      <c r="C1334" s="4"/>
    </row>
    <row r="1335">
      <c r="A1335" s="1"/>
      <c r="C1335" s="4"/>
    </row>
    <row r="1336">
      <c r="A1336" s="1"/>
      <c r="C1336" s="4"/>
    </row>
    <row r="1337">
      <c r="A1337" s="1"/>
      <c r="C1337" s="4"/>
    </row>
    <row r="1338">
      <c r="A1338" s="1"/>
      <c r="C1338" s="4"/>
    </row>
    <row r="1339">
      <c r="A1339" s="1"/>
      <c r="C1339" s="4"/>
    </row>
    <row r="1340">
      <c r="A1340" s="1"/>
      <c r="C1340" s="4"/>
    </row>
    <row r="1341">
      <c r="A1341" s="1"/>
      <c r="C1341" s="4"/>
    </row>
    <row r="1342">
      <c r="A1342" s="1"/>
      <c r="C1342" s="4"/>
    </row>
    <row r="1343">
      <c r="A1343" s="1"/>
      <c r="C1343" s="4"/>
    </row>
    <row r="1344">
      <c r="A1344" s="1"/>
      <c r="C1344" s="4"/>
    </row>
    <row r="1345">
      <c r="A1345" s="1"/>
      <c r="C1345" s="4"/>
    </row>
    <row r="1346">
      <c r="A1346" s="1"/>
      <c r="C1346" s="4"/>
    </row>
    <row r="1347">
      <c r="A1347" s="1"/>
      <c r="C1347" s="4"/>
    </row>
    <row r="1348">
      <c r="A1348" s="1"/>
      <c r="C1348" s="4"/>
    </row>
    <row r="1349">
      <c r="A1349" s="1"/>
      <c r="C1349" s="4"/>
    </row>
    <row r="1350">
      <c r="A1350" s="1"/>
      <c r="C1350" s="4"/>
    </row>
    <row r="1351">
      <c r="A1351" s="1"/>
      <c r="C1351" s="4"/>
    </row>
    <row r="1352">
      <c r="A1352" s="1"/>
      <c r="C1352" s="4"/>
    </row>
    <row r="1353">
      <c r="A1353" s="1"/>
      <c r="C1353" s="4"/>
    </row>
    <row r="1354">
      <c r="A1354" s="1"/>
      <c r="C1354" s="4"/>
    </row>
    <row r="1355">
      <c r="A1355" s="1"/>
      <c r="C1355" s="4"/>
    </row>
    <row r="1356">
      <c r="A1356" s="1"/>
      <c r="C1356" s="4"/>
    </row>
    <row r="1357">
      <c r="A1357" s="1"/>
      <c r="C1357" s="4"/>
    </row>
    <row r="1358">
      <c r="A1358" s="1"/>
      <c r="C1358" s="4"/>
    </row>
    <row r="1359">
      <c r="A1359" s="1"/>
      <c r="C1359" s="4"/>
    </row>
    <row r="1360">
      <c r="A1360" s="1"/>
      <c r="C1360" s="4"/>
    </row>
    <row r="1361">
      <c r="A1361" s="1"/>
      <c r="C1361" s="4"/>
    </row>
    <row r="1362">
      <c r="A1362" s="1"/>
      <c r="C1362" s="4"/>
    </row>
    <row r="1363">
      <c r="A1363" s="1"/>
      <c r="C1363" s="4"/>
    </row>
    <row r="1364">
      <c r="A1364" s="1"/>
      <c r="C1364" s="4"/>
    </row>
    <row r="1365">
      <c r="A1365" s="1"/>
      <c r="C1365" s="4"/>
    </row>
    <row r="1366">
      <c r="A1366" s="1"/>
      <c r="C1366" s="4"/>
    </row>
    <row r="1367">
      <c r="A1367" s="1"/>
      <c r="C1367" s="4"/>
    </row>
    <row r="1368">
      <c r="A1368" s="1"/>
      <c r="C1368" s="4"/>
    </row>
    <row r="1369">
      <c r="A1369" s="1"/>
      <c r="C1369" s="4"/>
    </row>
    <row r="1370">
      <c r="A1370" s="1"/>
      <c r="C1370" s="4"/>
    </row>
    <row r="1371">
      <c r="A1371" s="1"/>
      <c r="C1371" s="4"/>
    </row>
    <row r="1372">
      <c r="A1372" s="1"/>
      <c r="C1372" s="4"/>
    </row>
    <row r="1373">
      <c r="A1373" s="1"/>
      <c r="C1373" s="4"/>
    </row>
    <row r="1374">
      <c r="A1374" s="1"/>
      <c r="C1374" s="4"/>
    </row>
    <row r="1375">
      <c r="A1375" s="1"/>
      <c r="C1375" s="4"/>
    </row>
    <row r="1376">
      <c r="A1376" s="1"/>
      <c r="C1376" s="4"/>
    </row>
    <row r="1377">
      <c r="A1377" s="1"/>
      <c r="C1377" s="4"/>
    </row>
    <row r="1378">
      <c r="A1378" s="1"/>
      <c r="C1378" s="4"/>
    </row>
    <row r="1379">
      <c r="A1379" s="1"/>
      <c r="C1379" s="4"/>
    </row>
    <row r="1380">
      <c r="A1380" s="1"/>
      <c r="C1380" s="4"/>
    </row>
    <row r="1381">
      <c r="A1381" s="1"/>
      <c r="C1381" s="4"/>
    </row>
    <row r="1382">
      <c r="A1382" s="1"/>
      <c r="C1382" s="4"/>
    </row>
    <row r="1383">
      <c r="A1383" s="1"/>
      <c r="C1383" s="4"/>
    </row>
    <row r="1384">
      <c r="A1384" s="1"/>
      <c r="C1384" s="4"/>
    </row>
    <row r="1385">
      <c r="A1385" s="1"/>
      <c r="C1385" s="4"/>
    </row>
    <row r="1386">
      <c r="A1386" s="1"/>
      <c r="C1386" s="4"/>
    </row>
    <row r="1387">
      <c r="A1387" s="1"/>
      <c r="C1387" s="4"/>
    </row>
    <row r="1388">
      <c r="A1388" s="1"/>
      <c r="C1388" s="4"/>
    </row>
    <row r="1389">
      <c r="A1389" s="1"/>
      <c r="C1389" s="4"/>
    </row>
    <row r="1390">
      <c r="A1390" s="1"/>
      <c r="C1390" s="4"/>
    </row>
    <row r="1391">
      <c r="A1391" s="1"/>
      <c r="C1391" s="4"/>
    </row>
    <row r="1392">
      <c r="A1392" s="1"/>
      <c r="C1392" s="4"/>
    </row>
    <row r="1393">
      <c r="A1393" s="1"/>
      <c r="C1393" s="4"/>
    </row>
    <row r="1394">
      <c r="A1394" s="1"/>
      <c r="C1394" s="4"/>
    </row>
    <row r="1395">
      <c r="A1395" s="1"/>
      <c r="C1395" s="4"/>
    </row>
    <row r="1396">
      <c r="A1396" s="1"/>
      <c r="C1396" s="4"/>
    </row>
    <row r="1397">
      <c r="A1397" s="1"/>
      <c r="C1397" s="4"/>
    </row>
    <row r="1398">
      <c r="A1398" s="1"/>
      <c r="C1398" s="4"/>
    </row>
    <row r="1399">
      <c r="A1399" s="1"/>
      <c r="C1399" s="4"/>
    </row>
    <row r="1400">
      <c r="A1400" s="1"/>
      <c r="C1400" s="4"/>
    </row>
    <row r="1401">
      <c r="A1401" s="1"/>
      <c r="C1401" s="4"/>
    </row>
    <row r="1402">
      <c r="A1402" s="1"/>
      <c r="C1402" s="4"/>
    </row>
    <row r="1403">
      <c r="A1403" s="1"/>
      <c r="C1403" s="4"/>
    </row>
    <row r="1404">
      <c r="A1404" s="1"/>
      <c r="C1404" s="4"/>
    </row>
    <row r="1405">
      <c r="A1405" s="1"/>
      <c r="C1405" s="4"/>
    </row>
    <row r="1406">
      <c r="A1406" s="1"/>
      <c r="C1406" s="4"/>
    </row>
    <row r="1407">
      <c r="A1407" s="1"/>
      <c r="C1407" s="4"/>
    </row>
    <row r="1408">
      <c r="A1408" s="1"/>
      <c r="C1408" s="4"/>
    </row>
    <row r="1409">
      <c r="A1409" s="1"/>
      <c r="C1409" s="4"/>
    </row>
    <row r="1410">
      <c r="A1410" s="1"/>
      <c r="C1410" s="4"/>
    </row>
    <row r="1411">
      <c r="A1411" s="1"/>
      <c r="C1411" s="4"/>
    </row>
    <row r="1412">
      <c r="A1412" s="1"/>
      <c r="C1412" s="4"/>
    </row>
    <row r="1413">
      <c r="A1413" s="1"/>
      <c r="C1413" s="4"/>
    </row>
    <row r="1414">
      <c r="A1414" s="1"/>
      <c r="C1414" s="4"/>
    </row>
    <row r="1415">
      <c r="A1415" s="1"/>
      <c r="C1415" s="4"/>
    </row>
    <row r="1416">
      <c r="A1416" s="1"/>
      <c r="C1416" s="4"/>
    </row>
    <row r="1417">
      <c r="A1417" s="1"/>
      <c r="C1417" s="4"/>
    </row>
    <row r="1418">
      <c r="A1418" s="1"/>
      <c r="C1418" s="4"/>
    </row>
    <row r="1419">
      <c r="A1419" s="1"/>
      <c r="C1419" s="4"/>
    </row>
    <row r="1420">
      <c r="A1420" s="1"/>
      <c r="C1420" s="4"/>
    </row>
    <row r="1421">
      <c r="A1421" s="1"/>
      <c r="C1421" s="4"/>
    </row>
    <row r="1422">
      <c r="A1422" s="1"/>
      <c r="C1422" s="4"/>
    </row>
    <row r="1423">
      <c r="A1423" s="1"/>
      <c r="C1423" s="4"/>
    </row>
    <row r="1424">
      <c r="A1424" s="1"/>
      <c r="C1424" s="4"/>
    </row>
    <row r="1425">
      <c r="A1425" s="1"/>
      <c r="C1425" s="4"/>
    </row>
    <row r="1426">
      <c r="A1426" s="1"/>
      <c r="C1426" s="4"/>
    </row>
    <row r="1427">
      <c r="A1427" s="1"/>
      <c r="C1427" s="4"/>
    </row>
    <row r="1428">
      <c r="A1428" s="1"/>
      <c r="C1428" s="4"/>
    </row>
    <row r="1429">
      <c r="A1429" s="1"/>
      <c r="C1429" s="4"/>
    </row>
    <row r="1430">
      <c r="A1430" s="1"/>
      <c r="C1430" s="4"/>
    </row>
    <row r="1431">
      <c r="A1431" s="1"/>
      <c r="C1431" s="4"/>
    </row>
    <row r="1432">
      <c r="A1432" s="1"/>
      <c r="C1432" s="4"/>
    </row>
    <row r="1433">
      <c r="A1433" s="1"/>
      <c r="C1433" s="4"/>
    </row>
    <row r="1434">
      <c r="A1434" s="1"/>
      <c r="C1434" s="4"/>
    </row>
    <row r="1435">
      <c r="A1435" s="1"/>
      <c r="C1435" s="4"/>
    </row>
    <row r="1436">
      <c r="A1436" s="1"/>
      <c r="C1436" s="4"/>
    </row>
    <row r="1437">
      <c r="A1437" s="1"/>
      <c r="C1437" s="4"/>
    </row>
    <row r="1438">
      <c r="A1438" s="1"/>
      <c r="C1438" s="4"/>
    </row>
    <row r="1439">
      <c r="A1439" s="1"/>
      <c r="C1439" s="4"/>
    </row>
    <row r="1440">
      <c r="A1440" s="1"/>
      <c r="C1440" s="4"/>
    </row>
    <row r="1441">
      <c r="A1441" s="1"/>
      <c r="C1441" s="4"/>
    </row>
    <row r="1442">
      <c r="A1442" s="1"/>
      <c r="C1442" s="4"/>
    </row>
    <row r="1443">
      <c r="A1443" s="1"/>
      <c r="C1443" s="4"/>
    </row>
    <row r="1444">
      <c r="A1444" s="1"/>
      <c r="C1444" s="4"/>
    </row>
    <row r="1445">
      <c r="A1445" s="1"/>
      <c r="C1445" s="4"/>
    </row>
    <row r="1446">
      <c r="A1446" s="1"/>
      <c r="C1446" s="4"/>
    </row>
    <row r="1447">
      <c r="A1447" s="1"/>
      <c r="C1447" s="4"/>
    </row>
    <row r="1448">
      <c r="A1448" s="1"/>
      <c r="C1448" s="4"/>
    </row>
    <row r="1449">
      <c r="A1449" s="1"/>
      <c r="C1449" s="4"/>
    </row>
    <row r="1450">
      <c r="A1450" s="1"/>
      <c r="C1450" s="4"/>
    </row>
    <row r="1451">
      <c r="A1451" s="1"/>
      <c r="C1451" s="4"/>
    </row>
    <row r="1452">
      <c r="A1452" s="1"/>
      <c r="C1452" s="4"/>
    </row>
    <row r="1453">
      <c r="A1453" s="1"/>
      <c r="C1453" s="4"/>
    </row>
    <row r="1454">
      <c r="A1454" s="1"/>
      <c r="C1454" s="4"/>
    </row>
    <row r="1455">
      <c r="A1455" s="1"/>
      <c r="C1455" s="4"/>
    </row>
    <row r="1456">
      <c r="A1456" s="1"/>
      <c r="C1456" s="4"/>
    </row>
    <row r="1457">
      <c r="A1457" s="1"/>
      <c r="C1457" s="4"/>
    </row>
    <row r="1458">
      <c r="A1458" s="1"/>
      <c r="C1458" s="4"/>
    </row>
    <row r="1459">
      <c r="A1459" s="1"/>
      <c r="C1459" s="4"/>
    </row>
    <row r="1460">
      <c r="A1460" s="1"/>
      <c r="C1460" s="4"/>
    </row>
    <row r="1461">
      <c r="A1461" s="1"/>
      <c r="C1461" s="4"/>
    </row>
    <row r="1462">
      <c r="A1462" s="1"/>
      <c r="C1462" s="4"/>
    </row>
    <row r="1463">
      <c r="A1463" s="1"/>
      <c r="C1463" s="4"/>
    </row>
    <row r="1464">
      <c r="A1464" s="1"/>
      <c r="C1464" s="4"/>
    </row>
    <row r="1465">
      <c r="A1465" s="1"/>
      <c r="C1465" s="4"/>
    </row>
    <row r="1466">
      <c r="A1466" s="1"/>
      <c r="C1466" s="4"/>
    </row>
    <row r="1467">
      <c r="A1467" s="1"/>
      <c r="C1467" s="4"/>
    </row>
    <row r="1468">
      <c r="A1468" s="1"/>
      <c r="C1468" s="4"/>
    </row>
    <row r="1469">
      <c r="A1469" s="1"/>
      <c r="C1469" s="4"/>
    </row>
    <row r="1470">
      <c r="A1470" s="1"/>
      <c r="C1470" s="4"/>
    </row>
    <row r="1471">
      <c r="A1471" s="1"/>
      <c r="C1471" s="4"/>
    </row>
    <row r="1472">
      <c r="A1472" s="1"/>
      <c r="C1472" s="4"/>
    </row>
    <row r="1473">
      <c r="A1473" s="1"/>
      <c r="C1473" s="4"/>
    </row>
    <row r="1474">
      <c r="A1474" s="1"/>
      <c r="C1474" s="4"/>
    </row>
    <row r="1475">
      <c r="A1475" s="1"/>
      <c r="C1475" s="4"/>
    </row>
    <row r="1476">
      <c r="A1476" s="1"/>
      <c r="C1476" s="4"/>
    </row>
    <row r="1477">
      <c r="A1477" s="1"/>
      <c r="C1477" s="4"/>
    </row>
    <row r="1478">
      <c r="A1478" s="1"/>
      <c r="C1478" s="4"/>
    </row>
    <row r="1479">
      <c r="A1479" s="1"/>
      <c r="C1479" s="4"/>
    </row>
    <row r="1480">
      <c r="A1480" s="1"/>
      <c r="C1480" s="4"/>
    </row>
    <row r="1481">
      <c r="A1481" s="1"/>
      <c r="C1481" s="4"/>
    </row>
    <row r="1482">
      <c r="A1482" s="1"/>
      <c r="C1482" s="4"/>
    </row>
    <row r="1483">
      <c r="A1483" s="1"/>
      <c r="C1483" s="4"/>
    </row>
    <row r="1484">
      <c r="A1484" s="1"/>
      <c r="C1484" s="4"/>
    </row>
    <row r="1485">
      <c r="A1485" s="1"/>
      <c r="C1485" s="4"/>
    </row>
    <row r="1486">
      <c r="A1486" s="1"/>
      <c r="C1486" s="4"/>
    </row>
    <row r="1487">
      <c r="A1487" s="1"/>
      <c r="C1487" s="4"/>
    </row>
    <row r="1488">
      <c r="A1488" s="1"/>
      <c r="C1488" s="4"/>
    </row>
    <row r="1489">
      <c r="A1489" s="1"/>
      <c r="C1489" s="4"/>
    </row>
    <row r="1490">
      <c r="A1490" s="1"/>
      <c r="C1490" s="4"/>
    </row>
    <row r="1491">
      <c r="A1491" s="1"/>
      <c r="C1491" s="4"/>
    </row>
    <row r="1492">
      <c r="A1492" s="1"/>
      <c r="C1492" s="4"/>
    </row>
    <row r="1493">
      <c r="A1493" s="1"/>
      <c r="C1493" s="4"/>
    </row>
    <row r="1494">
      <c r="A1494" s="1"/>
      <c r="C1494" s="4"/>
    </row>
    <row r="1495">
      <c r="A1495" s="1"/>
      <c r="C1495" s="4"/>
    </row>
    <row r="1496">
      <c r="A1496" s="1"/>
      <c r="C1496" s="4"/>
    </row>
    <row r="1497">
      <c r="A1497" s="1"/>
      <c r="C1497" s="4"/>
    </row>
    <row r="1498">
      <c r="A1498" s="1"/>
      <c r="C1498" s="4"/>
    </row>
    <row r="1499">
      <c r="A1499" s="1"/>
      <c r="C1499" s="4"/>
    </row>
    <row r="1500">
      <c r="A1500" s="1"/>
      <c r="C1500" s="4"/>
    </row>
    <row r="1501">
      <c r="A1501" s="1"/>
      <c r="C1501" s="4"/>
    </row>
    <row r="1502">
      <c r="A1502" s="1"/>
      <c r="C1502" s="4"/>
    </row>
    <row r="1503">
      <c r="A1503" s="1"/>
      <c r="C1503" s="4"/>
    </row>
    <row r="1504">
      <c r="A1504" s="1"/>
      <c r="C1504" s="4"/>
    </row>
    <row r="1505">
      <c r="A1505" s="1"/>
      <c r="C1505" s="4"/>
    </row>
    <row r="1506">
      <c r="A1506" s="1"/>
      <c r="C1506" s="4"/>
    </row>
    <row r="1507">
      <c r="A1507" s="1"/>
      <c r="C1507" s="4"/>
    </row>
    <row r="1508">
      <c r="A1508" s="1"/>
      <c r="C1508" s="4"/>
    </row>
    <row r="1509">
      <c r="A1509" s="1"/>
      <c r="C1509" s="4"/>
    </row>
    <row r="1510">
      <c r="A1510" s="1"/>
      <c r="C1510" s="4"/>
    </row>
    <row r="1511">
      <c r="A1511" s="1"/>
      <c r="C1511" s="4"/>
    </row>
    <row r="1512">
      <c r="A1512" s="1"/>
      <c r="C1512" s="4"/>
    </row>
    <row r="1513">
      <c r="A1513" s="1"/>
      <c r="C1513" s="4"/>
    </row>
    <row r="1514">
      <c r="A1514" s="1"/>
      <c r="C1514" s="4"/>
    </row>
    <row r="1515">
      <c r="A1515" s="1"/>
      <c r="C1515" s="4"/>
    </row>
    <row r="1516">
      <c r="A1516" s="1"/>
      <c r="C1516" s="4"/>
    </row>
    <row r="1517">
      <c r="A1517" s="1"/>
      <c r="C1517" s="4"/>
    </row>
    <row r="1518">
      <c r="A1518" s="1"/>
      <c r="C1518" s="4"/>
    </row>
    <row r="1519">
      <c r="A1519" s="1"/>
      <c r="C1519" s="4"/>
    </row>
    <row r="1520">
      <c r="A1520" s="1"/>
      <c r="C1520" s="4"/>
    </row>
    <row r="1521">
      <c r="A1521" s="1"/>
      <c r="C1521" s="4"/>
    </row>
    <row r="1522">
      <c r="A1522" s="1"/>
      <c r="C1522" s="4"/>
    </row>
    <row r="1523">
      <c r="A1523" s="1"/>
      <c r="C1523" s="4"/>
    </row>
    <row r="1524">
      <c r="A1524" s="1"/>
      <c r="C1524" s="4"/>
    </row>
    <row r="1525">
      <c r="A1525" s="1"/>
      <c r="C1525" s="4"/>
    </row>
    <row r="1526">
      <c r="A1526" s="1"/>
      <c r="C1526" s="4"/>
    </row>
    <row r="1527">
      <c r="A1527" s="1"/>
      <c r="C1527" s="4"/>
    </row>
    <row r="1528">
      <c r="A1528" s="1"/>
      <c r="C1528" s="4"/>
    </row>
    <row r="1529">
      <c r="A1529" s="1"/>
      <c r="C1529" s="4"/>
    </row>
    <row r="1530">
      <c r="A1530" s="1"/>
      <c r="C1530" s="4"/>
    </row>
    <row r="1531">
      <c r="A1531" s="1"/>
      <c r="C1531" s="4"/>
    </row>
    <row r="1532">
      <c r="A1532" s="1"/>
      <c r="C1532" s="4"/>
    </row>
    <row r="1533">
      <c r="A1533" s="1"/>
      <c r="C1533" s="4"/>
    </row>
    <row r="1534">
      <c r="A1534" s="1"/>
      <c r="C1534" s="4"/>
    </row>
    <row r="1535">
      <c r="A1535" s="1"/>
      <c r="C1535" s="4"/>
    </row>
    <row r="1536">
      <c r="A1536" s="1"/>
      <c r="C1536" s="4"/>
    </row>
    <row r="1537">
      <c r="A1537" s="1"/>
      <c r="C1537" s="4"/>
    </row>
    <row r="1538">
      <c r="A1538" s="1"/>
      <c r="C1538" s="4"/>
    </row>
    <row r="1539">
      <c r="A1539" s="1"/>
      <c r="C1539" s="4"/>
    </row>
    <row r="1540">
      <c r="A1540" s="1"/>
      <c r="C1540" s="4"/>
    </row>
    <row r="1541">
      <c r="A1541" s="1"/>
      <c r="C1541" s="4"/>
    </row>
    <row r="1542">
      <c r="A1542" s="1"/>
      <c r="C1542" s="4"/>
    </row>
    <row r="1543">
      <c r="A1543" s="1"/>
      <c r="C1543" s="4"/>
    </row>
    <row r="1544">
      <c r="A1544" s="1"/>
      <c r="C1544" s="4"/>
    </row>
    <row r="1545">
      <c r="A1545" s="1"/>
      <c r="C1545" s="4"/>
    </row>
    <row r="1546">
      <c r="A1546" s="1"/>
      <c r="C1546" s="4"/>
    </row>
    <row r="1547">
      <c r="A1547" s="1"/>
      <c r="C1547" s="4"/>
    </row>
    <row r="1548">
      <c r="A1548" s="1"/>
      <c r="C1548" s="4"/>
    </row>
    <row r="1549">
      <c r="A1549" s="1"/>
      <c r="C1549" s="4"/>
    </row>
    <row r="1550">
      <c r="A1550" s="1"/>
      <c r="C1550" s="4"/>
    </row>
    <row r="1551">
      <c r="A1551" s="1"/>
      <c r="C1551" s="4"/>
    </row>
    <row r="1552">
      <c r="A1552" s="1"/>
      <c r="C1552" s="4"/>
    </row>
    <row r="1553">
      <c r="A1553" s="1"/>
      <c r="C1553" s="4"/>
    </row>
    <row r="1554">
      <c r="A1554" s="1"/>
      <c r="C1554" s="4"/>
    </row>
    <row r="1555">
      <c r="A1555" s="1"/>
      <c r="C1555" s="4"/>
    </row>
    <row r="1556">
      <c r="A1556" s="1"/>
      <c r="C1556" s="4"/>
    </row>
    <row r="1557">
      <c r="A1557" s="1"/>
      <c r="C1557" s="4"/>
    </row>
    <row r="1558">
      <c r="A1558" s="1"/>
      <c r="C1558" s="4"/>
    </row>
    <row r="1559">
      <c r="A1559" s="1"/>
      <c r="C1559" s="4"/>
    </row>
    <row r="1560">
      <c r="A1560" s="1"/>
      <c r="C1560" s="4"/>
    </row>
    <row r="1561">
      <c r="A1561" s="1"/>
      <c r="C1561" s="4"/>
    </row>
    <row r="1562">
      <c r="A1562" s="1"/>
      <c r="C1562" s="4"/>
    </row>
    <row r="1563">
      <c r="A1563" s="1"/>
      <c r="C1563" s="4"/>
    </row>
    <row r="1564">
      <c r="A1564" s="1"/>
      <c r="C1564" s="4"/>
    </row>
    <row r="1565">
      <c r="A1565" s="1"/>
      <c r="C1565" s="4"/>
    </row>
    <row r="1566">
      <c r="A1566" s="1"/>
      <c r="C1566" s="4"/>
    </row>
    <row r="1567">
      <c r="A1567" s="1"/>
      <c r="C1567" s="4"/>
    </row>
    <row r="1568">
      <c r="A1568" s="1"/>
      <c r="C1568" s="4"/>
    </row>
    <row r="1569">
      <c r="A1569" s="1"/>
      <c r="C1569" s="4"/>
    </row>
    <row r="1570">
      <c r="A1570" s="1"/>
      <c r="C1570" s="4"/>
    </row>
    <row r="1571">
      <c r="A1571" s="1"/>
      <c r="C1571" s="4"/>
    </row>
    <row r="1572">
      <c r="A1572" s="1"/>
      <c r="C1572" s="4"/>
    </row>
    <row r="1573">
      <c r="A1573" s="1"/>
      <c r="C1573" s="4"/>
    </row>
    <row r="1574">
      <c r="A1574" s="1"/>
      <c r="C1574" s="4"/>
    </row>
    <row r="1575">
      <c r="A1575" s="1"/>
      <c r="C1575" s="4"/>
    </row>
    <row r="1576">
      <c r="A1576" s="1"/>
      <c r="C1576" s="4"/>
    </row>
    <row r="1577">
      <c r="A1577" s="1"/>
      <c r="C1577" s="4"/>
    </row>
    <row r="1578">
      <c r="A1578" s="1"/>
      <c r="C1578" s="4"/>
    </row>
    <row r="1579">
      <c r="A1579" s="1"/>
      <c r="C1579" s="4"/>
    </row>
    <row r="1580">
      <c r="A1580" s="1"/>
      <c r="C1580" s="4"/>
    </row>
    <row r="1581">
      <c r="A1581" s="1"/>
      <c r="C1581" s="4"/>
    </row>
    <row r="1582">
      <c r="A1582" s="1"/>
      <c r="C1582" s="4"/>
    </row>
    <row r="1583">
      <c r="A1583" s="1"/>
      <c r="C1583" s="4"/>
    </row>
    <row r="1584">
      <c r="A1584" s="1"/>
      <c r="C1584" s="4"/>
    </row>
    <row r="1585">
      <c r="A1585" s="1"/>
      <c r="C1585" s="4"/>
    </row>
    <row r="1586">
      <c r="A1586" s="1"/>
      <c r="C1586" s="4"/>
    </row>
    <row r="1587">
      <c r="A1587" s="1"/>
      <c r="C1587" s="4"/>
    </row>
    <row r="1588">
      <c r="A1588" s="1"/>
      <c r="C1588" s="4"/>
    </row>
    <row r="1589">
      <c r="A1589" s="1"/>
      <c r="C1589" s="4"/>
    </row>
    <row r="1590">
      <c r="A1590" s="1"/>
      <c r="C1590" s="4"/>
    </row>
    <row r="1591">
      <c r="A1591" s="1"/>
      <c r="C1591" s="4"/>
    </row>
    <row r="1592">
      <c r="A1592" s="1"/>
      <c r="C1592" s="4"/>
    </row>
    <row r="1593">
      <c r="A1593" s="1"/>
      <c r="C1593" s="4"/>
    </row>
    <row r="1594">
      <c r="A1594" s="1"/>
      <c r="C1594" s="4"/>
    </row>
    <row r="1595">
      <c r="A1595" s="1"/>
      <c r="C1595" s="4"/>
    </row>
    <row r="1596">
      <c r="A1596" s="1"/>
      <c r="C1596" s="4"/>
    </row>
    <row r="1597">
      <c r="A1597" s="1"/>
      <c r="C1597" s="4"/>
    </row>
    <row r="1598">
      <c r="A1598" s="1"/>
      <c r="C1598" s="4"/>
    </row>
    <row r="1599">
      <c r="A1599" s="1"/>
      <c r="C1599" s="4"/>
    </row>
    <row r="1600">
      <c r="A1600" s="1"/>
      <c r="C1600" s="4"/>
    </row>
    <row r="1601">
      <c r="A1601" s="1"/>
      <c r="C1601" s="4"/>
    </row>
    <row r="1602">
      <c r="A1602" s="1"/>
      <c r="C1602" s="4"/>
    </row>
    <row r="1603">
      <c r="A1603" s="1"/>
      <c r="C1603" s="4"/>
    </row>
    <row r="1604">
      <c r="A1604" s="1"/>
      <c r="C1604" s="4"/>
    </row>
    <row r="1605">
      <c r="A1605" s="1"/>
      <c r="C1605" s="4"/>
    </row>
    <row r="1606">
      <c r="A1606" s="1"/>
      <c r="C1606" s="4"/>
    </row>
    <row r="1607">
      <c r="A1607" s="1"/>
      <c r="C1607" s="4"/>
    </row>
    <row r="1608">
      <c r="A1608" s="1"/>
      <c r="C1608" s="4"/>
    </row>
    <row r="1609">
      <c r="A1609" s="1"/>
      <c r="C1609" s="4"/>
    </row>
    <row r="1610">
      <c r="A1610" s="1"/>
      <c r="C1610" s="4"/>
    </row>
    <row r="1611">
      <c r="A1611" s="1"/>
      <c r="C1611" s="4"/>
    </row>
    <row r="1612">
      <c r="A1612" s="1"/>
      <c r="C1612" s="4"/>
    </row>
    <row r="1613">
      <c r="A1613" s="1"/>
      <c r="C1613" s="4"/>
    </row>
    <row r="1614">
      <c r="A1614" s="1"/>
      <c r="C1614" s="4"/>
    </row>
    <row r="1615">
      <c r="A1615" s="1"/>
      <c r="C1615" s="4"/>
    </row>
    <row r="1616">
      <c r="A1616" s="1"/>
      <c r="C1616" s="4"/>
    </row>
    <row r="1617">
      <c r="A1617" s="1"/>
      <c r="C1617" s="4"/>
    </row>
    <row r="1618">
      <c r="A1618" s="1"/>
      <c r="C1618" s="4"/>
    </row>
    <row r="1619">
      <c r="A1619" s="1"/>
      <c r="C1619" s="4"/>
    </row>
    <row r="1620">
      <c r="A1620" s="1"/>
      <c r="C1620" s="4"/>
    </row>
    <row r="1621">
      <c r="A1621" s="1"/>
      <c r="C1621" s="4"/>
    </row>
    <row r="1622">
      <c r="A1622" s="1"/>
      <c r="C1622" s="4"/>
    </row>
    <row r="1623">
      <c r="A1623" s="1"/>
      <c r="C1623" s="4"/>
    </row>
    <row r="1624">
      <c r="A1624" s="1"/>
      <c r="C1624" s="4"/>
    </row>
    <row r="1625">
      <c r="A1625" s="1"/>
      <c r="C1625" s="4"/>
    </row>
    <row r="1626">
      <c r="A1626" s="1"/>
      <c r="C1626" s="4"/>
    </row>
    <row r="1627">
      <c r="A1627" s="1"/>
      <c r="C1627" s="4"/>
    </row>
    <row r="1628">
      <c r="A1628" s="1"/>
      <c r="C1628" s="4"/>
    </row>
    <row r="1629">
      <c r="A1629" s="1"/>
      <c r="C1629" s="4"/>
    </row>
    <row r="1630">
      <c r="A1630" s="1"/>
      <c r="C1630" s="4"/>
    </row>
    <row r="1631">
      <c r="A1631" s="1"/>
      <c r="C1631" s="4"/>
    </row>
    <row r="1632">
      <c r="A1632" s="1"/>
      <c r="C1632" s="4"/>
    </row>
    <row r="1633">
      <c r="A1633" s="1"/>
      <c r="C1633" s="4"/>
    </row>
    <row r="1634">
      <c r="A1634" s="1"/>
      <c r="C1634" s="4"/>
    </row>
    <row r="1635">
      <c r="A1635" s="1"/>
      <c r="C1635" s="4"/>
    </row>
    <row r="1636">
      <c r="A1636" s="1"/>
      <c r="C1636" s="4"/>
    </row>
    <row r="1637">
      <c r="A1637" s="1"/>
      <c r="C1637" s="4"/>
    </row>
    <row r="1638">
      <c r="A1638" s="1"/>
      <c r="C1638" s="4"/>
    </row>
    <row r="1639">
      <c r="A1639" s="1"/>
      <c r="C1639" s="4"/>
    </row>
    <row r="1640">
      <c r="A1640" s="1"/>
      <c r="C1640" s="4"/>
    </row>
    <row r="1641">
      <c r="A1641" s="1"/>
      <c r="C1641" s="4"/>
    </row>
    <row r="1642">
      <c r="A1642" s="1"/>
      <c r="C1642" s="4"/>
    </row>
    <row r="1643">
      <c r="A1643" s="1"/>
      <c r="C1643" s="4"/>
    </row>
    <row r="1644">
      <c r="A1644" s="1"/>
      <c r="C1644" s="4"/>
    </row>
    <row r="1645">
      <c r="A1645" s="1"/>
      <c r="C1645" s="4"/>
    </row>
    <row r="1646">
      <c r="A1646" s="1"/>
      <c r="C1646" s="4"/>
    </row>
    <row r="1647">
      <c r="A1647" s="1"/>
      <c r="C1647" s="4"/>
    </row>
    <row r="1648">
      <c r="A1648" s="1"/>
      <c r="C1648" s="4"/>
    </row>
    <row r="1649">
      <c r="A1649" s="1"/>
      <c r="C1649" s="4"/>
    </row>
    <row r="1650">
      <c r="A1650" s="1"/>
      <c r="C1650" s="4"/>
    </row>
    <row r="1651">
      <c r="A1651" s="1"/>
      <c r="C1651" s="4"/>
    </row>
    <row r="1652">
      <c r="A1652" s="1"/>
      <c r="C1652" s="4"/>
    </row>
    <row r="1653">
      <c r="A1653" s="1"/>
      <c r="C1653" s="4"/>
    </row>
    <row r="1654">
      <c r="A1654" s="1"/>
      <c r="C1654" s="4"/>
    </row>
    <row r="1655">
      <c r="A1655" s="1"/>
      <c r="C1655" s="4"/>
    </row>
    <row r="1656">
      <c r="A1656" s="1"/>
      <c r="C1656" s="4"/>
    </row>
    <row r="1657">
      <c r="A1657" s="1"/>
      <c r="C1657" s="4"/>
    </row>
    <row r="1658">
      <c r="A1658" s="1"/>
      <c r="C1658" s="4"/>
    </row>
    <row r="1659">
      <c r="A1659" s="1"/>
      <c r="C1659" s="4"/>
    </row>
    <row r="1660">
      <c r="A1660" s="1"/>
      <c r="C1660" s="4"/>
    </row>
    <row r="1661">
      <c r="A1661" s="1"/>
      <c r="C1661" s="4"/>
    </row>
    <row r="1662">
      <c r="A1662" s="1"/>
      <c r="C1662" s="4"/>
    </row>
    <row r="1663">
      <c r="A1663" s="1"/>
      <c r="C1663" s="4"/>
    </row>
    <row r="1664">
      <c r="A1664" s="1"/>
      <c r="C1664" s="4"/>
    </row>
    <row r="1665">
      <c r="A1665" s="1"/>
      <c r="C1665" s="4"/>
    </row>
    <row r="1666">
      <c r="A1666" s="1"/>
      <c r="C1666" s="4"/>
    </row>
    <row r="1667">
      <c r="A1667" s="1"/>
      <c r="C1667" s="4"/>
    </row>
    <row r="1668">
      <c r="A1668" s="1"/>
      <c r="C1668" s="4"/>
    </row>
    <row r="1669">
      <c r="A1669" s="1"/>
      <c r="C1669" s="4"/>
    </row>
    <row r="1670">
      <c r="A1670" s="1"/>
      <c r="C1670" s="4"/>
    </row>
    <row r="1671">
      <c r="A1671" s="1"/>
      <c r="C1671" s="4"/>
    </row>
    <row r="1672">
      <c r="A1672" s="1"/>
      <c r="C1672" s="4"/>
    </row>
    <row r="1673">
      <c r="A1673" s="1"/>
      <c r="C1673" s="4"/>
    </row>
    <row r="1674">
      <c r="A1674" s="1"/>
      <c r="C1674" s="4"/>
    </row>
    <row r="1675">
      <c r="A1675" s="1"/>
      <c r="C1675" s="4"/>
    </row>
    <row r="1676">
      <c r="A1676" s="1"/>
      <c r="C1676" s="4"/>
    </row>
    <row r="1677">
      <c r="A1677" s="1"/>
      <c r="C1677" s="4"/>
    </row>
    <row r="1678">
      <c r="A1678" s="1"/>
      <c r="C1678" s="4"/>
    </row>
    <row r="1679">
      <c r="A1679" s="1"/>
      <c r="C1679" s="4"/>
    </row>
    <row r="1680">
      <c r="A1680" s="1"/>
      <c r="C1680" s="4"/>
    </row>
    <row r="1681">
      <c r="A1681" s="1"/>
      <c r="C1681" s="4"/>
    </row>
    <row r="1682">
      <c r="A1682" s="1"/>
      <c r="C1682" s="4"/>
    </row>
    <row r="1683">
      <c r="A1683" s="1"/>
      <c r="C1683" s="4"/>
    </row>
    <row r="1684">
      <c r="A1684" s="1"/>
      <c r="C1684" s="4"/>
    </row>
    <row r="1685">
      <c r="A1685" s="1"/>
      <c r="C1685" s="4"/>
    </row>
    <row r="1686">
      <c r="A1686" s="1"/>
      <c r="C1686" s="4"/>
    </row>
    <row r="1687">
      <c r="A1687" s="1"/>
      <c r="C1687" s="4"/>
    </row>
    <row r="1688">
      <c r="A1688" s="1"/>
      <c r="C1688" s="4"/>
    </row>
    <row r="1689">
      <c r="A1689" s="1"/>
      <c r="C1689" s="4"/>
    </row>
    <row r="1690">
      <c r="A1690" s="1"/>
      <c r="C1690" s="4"/>
    </row>
    <row r="1691">
      <c r="A1691" s="1"/>
      <c r="C1691" s="4"/>
    </row>
    <row r="1692">
      <c r="A1692" s="1"/>
      <c r="C1692" s="4"/>
    </row>
    <row r="1693">
      <c r="A1693" s="1"/>
      <c r="C1693" s="4"/>
    </row>
    <row r="1694">
      <c r="A1694" s="1"/>
      <c r="C1694" s="4"/>
    </row>
    <row r="1695">
      <c r="A1695" s="1"/>
      <c r="C1695" s="4"/>
    </row>
    <row r="1696">
      <c r="A1696" s="1"/>
      <c r="C1696" s="4"/>
    </row>
    <row r="1697">
      <c r="A1697" s="1"/>
      <c r="C1697" s="4"/>
    </row>
    <row r="1698">
      <c r="A1698" s="1"/>
      <c r="C1698" s="4"/>
    </row>
    <row r="1699">
      <c r="A1699" s="1"/>
      <c r="C1699" s="4"/>
    </row>
    <row r="1700">
      <c r="A1700" s="1"/>
      <c r="C1700" s="4"/>
    </row>
    <row r="1701">
      <c r="A1701" s="1"/>
      <c r="C1701" s="4"/>
    </row>
    <row r="1702">
      <c r="A1702" s="1"/>
      <c r="C1702" s="4"/>
    </row>
    <row r="1703">
      <c r="A1703" s="1"/>
      <c r="C1703" s="4"/>
    </row>
    <row r="1704">
      <c r="A1704" s="1"/>
      <c r="C1704" s="4"/>
    </row>
    <row r="1705">
      <c r="A1705" s="1"/>
      <c r="C1705" s="4"/>
    </row>
    <row r="1706">
      <c r="A1706" s="1"/>
      <c r="C1706" s="4"/>
    </row>
    <row r="1707">
      <c r="A1707" s="1"/>
      <c r="C1707" s="4"/>
    </row>
    <row r="1708">
      <c r="A1708" s="1"/>
      <c r="C1708" s="4"/>
    </row>
    <row r="1709">
      <c r="A1709" s="1"/>
      <c r="C1709" s="4"/>
    </row>
    <row r="1710">
      <c r="A1710" s="1"/>
      <c r="C1710" s="4"/>
    </row>
    <row r="1711">
      <c r="A1711" s="1"/>
      <c r="C1711" s="4"/>
    </row>
    <row r="1712">
      <c r="A1712" s="1"/>
      <c r="C1712" s="4"/>
    </row>
    <row r="1713">
      <c r="A1713" s="1"/>
      <c r="C1713" s="4"/>
    </row>
    <row r="1714">
      <c r="A1714" s="1"/>
      <c r="C1714" s="4"/>
    </row>
    <row r="1715">
      <c r="A1715" s="1"/>
      <c r="C1715" s="4"/>
    </row>
    <row r="1716">
      <c r="A1716" s="1"/>
      <c r="C1716" s="4"/>
    </row>
    <row r="1717">
      <c r="A1717" s="1"/>
      <c r="C1717" s="4"/>
    </row>
    <row r="1718">
      <c r="A1718" s="1"/>
      <c r="C1718" s="4"/>
    </row>
    <row r="1719">
      <c r="A1719" s="1"/>
      <c r="C1719" s="4"/>
    </row>
    <row r="1720">
      <c r="A1720" s="1"/>
      <c r="C1720" s="4"/>
    </row>
    <row r="1721">
      <c r="A1721" s="1"/>
      <c r="C1721" s="4"/>
    </row>
    <row r="1722">
      <c r="A1722" s="1"/>
      <c r="C1722" s="4"/>
    </row>
    <row r="1723">
      <c r="A1723" s="1"/>
      <c r="C1723" s="4"/>
    </row>
    <row r="1724">
      <c r="A1724" s="1"/>
      <c r="C1724" s="4"/>
    </row>
    <row r="1725">
      <c r="A1725" s="1"/>
      <c r="C1725" s="4"/>
    </row>
    <row r="1726">
      <c r="A1726" s="1"/>
      <c r="C1726" s="4"/>
    </row>
    <row r="1727">
      <c r="A1727" s="1"/>
      <c r="C1727" s="4"/>
    </row>
    <row r="1728">
      <c r="A1728" s="1"/>
      <c r="C1728" s="4"/>
    </row>
    <row r="1729">
      <c r="A1729" s="1"/>
      <c r="C1729" s="4"/>
    </row>
    <row r="1730">
      <c r="A1730" s="1"/>
      <c r="C1730" s="4"/>
    </row>
    <row r="1731">
      <c r="A1731" s="1"/>
      <c r="C1731" s="4"/>
    </row>
    <row r="1732">
      <c r="A1732" s="1"/>
      <c r="C1732" s="4"/>
    </row>
    <row r="1733">
      <c r="A1733" s="1"/>
      <c r="C1733" s="4"/>
    </row>
    <row r="1734">
      <c r="A1734" s="1"/>
      <c r="C1734" s="4"/>
    </row>
    <row r="1735">
      <c r="A1735" s="1"/>
      <c r="C1735" s="4"/>
    </row>
    <row r="1736">
      <c r="A1736" s="1"/>
      <c r="C1736" s="4"/>
    </row>
    <row r="1737">
      <c r="A1737" s="1"/>
      <c r="C1737" s="4"/>
    </row>
    <row r="1738">
      <c r="A1738" s="1"/>
      <c r="C1738" s="4"/>
    </row>
    <row r="1739">
      <c r="A1739" s="1"/>
      <c r="C1739" s="4"/>
    </row>
    <row r="1740">
      <c r="A1740" s="1"/>
      <c r="C1740" s="4"/>
    </row>
    <row r="1741">
      <c r="A1741" s="1"/>
      <c r="C1741" s="4"/>
    </row>
    <row r="1742">
      <c r="A1742" s="1"/>
      <c r="C1742" s="4"/>
    </row>
    <row r="1743">
      <c r="A1743" s="1"/>
      <c r="C1743" s="4"/>
    </row>
    <row r="1744">
      <c r="A1744" s="1"/>
      <c r="C1744" s="4"/>
    </row>
    <row r="1745">
      <c r="A1745" s="1"/>
      <c r="C1745" s="4"/>
    </row>
    <row r="1746">
      <c r="A1746" s="1"/>
      <c r="C1746" s="4"/>
    </row>
    <row r="1747">
      <c r="A1747" s="1"/>
      <c r="C1747" s="4"/>
    </row>
    <row r="1748">
      <c r="A1748" s="1"/>
      <c r="C1748" s="4"/>
    </row>
    <row r="1749">
      <c r="A1749" s="1"/>
      <c r="C1749" s="4"/>
    </row>
    <row r="1750">
      <c r="A1750" s="1"/>
      <c r="C1750" s="4"/>
    </row>
    <row r="1751">
      <c r="A1751" s="1"/>
      <c r="C1751" s="4"/>
    </row>
    <row r="1752">
      <c r="A1752" s="1"/>
      <c r="C1752" s="4"/>
    </row>
    <row r="1753">
      <c r="A1753" s="1"/>
      <c r="C1753" s="4"/>
    </row>
    <row r="1754">
      <c r="A1754" s="1"/>
      <c r="C1754" s="4"/>
    </row>
    <row r="1755">
      <c r="A1755" s="1"/>
      <c r="C1755" s="4"/>
    </row>
    <row r="1756">
      <c r="A1756" s="1"/>
      <c r="C1756" s="4"/>
    </row>
    <row r="1757">
      <c r="A1757" s="1"/>
      <c r="C1757" s="4"/>
    </row>
    <row r="1758">
      <c r="A1758" s="1"/>
      <c r="C1758" s="4"/>
    </row>
    <row r="1759">
      <c r="A1759" s="1"/>
      <c r="C1759" s="4"/>
    </row>
    <row r="1760">
      <c r="A1760" s="1"/>
      <c r="C1760" s="4"/>
    </row>
    <row r="1761">
      <c r="A1761" s="1"/>
      <c r="C1761" s="4"/>
    </row>
    <row r="1762">
      <c r="A1762" s="1"/>
      <c r="C1762" s="4"/>
    </row>
    <row r="1763">
      <c r="A1763" s="1"/>
      <c r="C1763" s="4"/>
    </row>
    <row r="1764">
      <c r="A1764" s="1"/>
      <c r="C1764" s="4"/>
    </row>
    <row r="1765">
      <c r="A1765" s="1"/>
      <c r="C1765" s="4"/>
    </row>
    <row r="1766">
      <c r="A1766" s="1"/>
      <c r="C1766" s="4"/>
    </row>
    <row r="1767">
      <c r="A1767" s="1"/>
      <c r="C1767" s="4"/>
    </row>
    <row r="1768">
      <c r="A1768" s="1"/>
      <c r="C1768" s="4"/>
    </row>
    <row r="1769">
      <c r="A1769" s="1"/>
      <c r="C1769" s="4"/>
    </row>
    <row r="1770">
      <c r="A1770" s="1"/>
      <c r="C1770" s="4"/>
    </row>
    <row r="1771">
      <c r="A1771" s="1"/>
      <c r="C1771" s="4"/>
    </row>
    <row r="1772">
      <c r="A1772" s="1"/>
      <c r="C1772" s="4"/>
    </row>
    <row r="1773">
      <c r="A1773" s="1"/>
      <c r="C1773" s="4"/>
    </row>
    <row r="1774">
      <c r="A1774" s="1"/>
      <c r="C1774" s="4"/>
    </row>
    <row r="1775">
      <c r="A1775" s="1"/>
      <c r="C1775" s="4"/>
    </row>
    <row r="1776">
      <c r="A1776" s="1"/>
      <c r="C1776" s="4"/>
    </row>
    <row r="1777">
      <c r="A1777" s="1"/>
      <c r="C1777" s="4"/>
    </row>
    <row r="1778">
      <c r="A1778" s="1"/>
      <c r="C1778" s="4"/>
    </row>
    <row r="1779">
      <c r="A1779" s="1"/>
      <c r="C1779" s="4"/>
    </row>
    <row r="1780">
      <c r="A1780" s="1"/>
      <c r="C1780" s="4"/>
    </row>
    <row r="1781">
      <c r="A1781" s="1"/>
      <c r="C1781" s="4"/>
    </row>
    <row r="1782">
      <c r="A1782" s="1"/>
      <c r="C1782" s="4"/>
    </row>
    <row r="1783">
      <c r="A1783" s="1"/>
      <c r="C1783" s="4"/>
    </row>
    <row r="1784">
      <c r="A1784" s="1"/>
      <c r="C1784" s="4"/>
    </row>
    <row r="1785">
      <c r="A1785" s="1"/>
      <c r="C1785" s="4"/>
    </row>
    <row r="1786">
      <c r="A1786" s="1"/>
      <c r="C1786" s="4"/>
    </row>
    <row r="1787">
      <c r="A1787" s="1"/>
      <c r="C1787" s="4"/>
    </row>
    <row r="1788">
      <c r="A1788" s="1"/>
      <c r="C1788" s="4"/>
    </row>
    <row r="1789">
      <c r="A1789" s="1"/>
      <c r="C1789" s="4"/>
    </row>
    <row r="1790">
      <c r="A1790" s="1"/>
      <c r="C1790" s="4"/>
    </row>
    <row r="1791">
      <c r="A1791" s="1"/>
      <c r="C1791" s="4"/>
    </row>
    <row r="1792">
      <c r="A1792" s="1"/>
      <c r="C1792" s="4"/>
    </row>
    <row r="1793">
      <c r="A1793" s="1"/>
      <c r="C1793" s="4"/>
    </row>
    <row r="1794">
      <c r="A1794" s="1"/>
      <c r="C1794" s="4"/>
    </row>
    <row r="1795">
      <c r="A1795" s="1"/>
      <c r="C1795" s="4"/>
    </row>
    <row r="1796">
      <c r="A1796" s="1"/>
      <c r="C1796" s="4"/>
    </row>
    <row r="1797">
      <c r="A1797" s="1"/>
      <c r="C1797" s="4"/>
    </row>
    <row r="1798">
      <c r="A1798" s="1"/>
      <c r="C1798" s="4"/>
    </row>
    <row r="1799">
      <c r="A1799" s="1"/>
      <c r="C1799" s="4"/>
    </row>
    <row r="1800">
      <c r="A1800" s="1"/>
      <c r="C1800" s="4"/>
    </row>
    <row r="1801">
      <c r="A1801" s="1"/>
      <c r="C1801" s="4"/>
    </row>
    <row r="1802">
      <c r="A1802" s="1"/>
      <c r="C1802" s="4"/>
    </row>
    <row r="1803">
      <c r="A1803" s="1"/>
      <c r="C1803" s="4"/>
    </row>
    <row r="1804">
      <c r="A1804" s="1"/>
      <c r="C1804" s="4"/>
    </row>
    <row r="1805">
      <c r="A1805" s="1"/>
      <c r="C1805" s="4"/>
    </row>
    <row r="1806">
      <c r="A1806" s="1"/>
      <c r="C1806" s="4"/>
    </row>
    <row r="1807">
      <c r="A1807" s="1"/>
      <c r="C1807" s="4"/>
    </row>
    <row r="1808">
      <c r="A1808" s="1"/>
      <c r="C1808" s="4"/>
    </row>
    <row r="1809">
      <c r="A1809" s="1"/>
      <c r="C1809" s="4"/>
    </row>
    <row r="1810">
      <c r="A1810" s="1"/>
      <c r="C1810" s="4"/>
    </row>
    <row r="1811">
      <c r="A1811" s="1"/>
      <c r="C1811" s="4"/>
    </row>
    <row r="1812">
      <c r="A1812" s="1"/>
      <c r="C1812" s="4"/>
    </row>
    <row r="1813">
      <c r="A1813" s="1"/>
      <c r="C1813" s="4"/>
    </row>
    <row r="1814">
      <c r="A1814" s="1"/>
      <c r="C1814" s="4"/>
    </row>
    <row r="1815">
      <c r="A1815" s="1"/>
      <c r="C1815" s="4"/>
    </row>
    <row r="1816">
      <c r="A1816" s="1"/>
      <c r="C1816" s="4"/>
    </row>
    <row r="1817">
      <c r="A1817" s="1"/>
      <c r="C1817" s="4"/>
    </row>
    <row r="1818">
      <c r="A1818" s="1"/>
      <c r="C1818" s="4"/>
    </row>
    <row r="1819">
      <c r="A1819" s="1"/>
      <c r="C1819" s="4"/>
    </row>
    <row r="1820">
      <c r="A1820" s="1"/>
      <c r="C1820" s="4"/>
    </row>
    <row r="1821">
      <c r="A1821" s="1"/>
      <c r="C1821" s="4"/>
    </row>
    <row r="1822">
      <c r="A1822" s="1"/>
      <c r="C1822" s="4"/>
    </row>
    <row r="1823">
      <c r="A1823" s="1"/>
      <c r="C1823" s="4"/>
    </row>
    <row r="1824">
      <c r="A1824" s="1"/>
      <c r="C1824" s="4"/>
    </row>
    <row r="1825">
      <c r="A1825" s="1"/>
      <c r="C1825" s="4"/>
    </row>
    <row r="1826">
      <c r="A1826" s="1"/>
      <c r="C1826" s="4"/>
    </row>
    <row r="1827">
      <c r="A1827" s="1"/>
      <c r="C1827" s="4"/>
    </row>
    <row r="1828">
      <c r="A1828" s="1"/>
      <c r="C1828" s="4"/>
    </row>
    <row r="1829">
      <c r="A1829" s="1"/>
      <c r="C1829" s="4"/>
    </row>
    <row r="1830">
      <c r="A1830" s="1"/>
      <c r="C1830" s="4"/>
    </row>
    <row r="1831">
      <c r="A1831" s="1"/>
      <c r="C1831" s="4"/>
    </row>
    <row r="1832">
      <c r="A1832" s="1"/>
      <c r="C1832" s="4"/>
    </row>
    <row r="1833">
      <c r="A1833" s="1"/>
      <c r="C1833" s="4"/>
    </row>
    <row r="1834">
      <c r="A1834" s="1"/>
      <c r="C1834" s="4"/>
    </row>
    <row r="1835">
      <c r="A1835" s="1"/>
      <c r="C1835" s="4"/>
    </row>
    <row r="1836">
      <c r="A1836" s="1"/>
      <c r="C1836" s="4"/>
    </row>
    <row r="1837">
      <c r="A1837" s="1"/>
      <c r="C1837" s="4"/>
    </row>
    <row r="1838">
      <c r="A1838" s="1"/>
      <c r="C1838" s="4"/>
    </row>
    <row r="1839">
      <c r="A1839" s="1"/>
      <c r="C1839" s="4"/>
    </row>
    <row r="1840">
      <c r="A1840" s="1"/>
      <c r="C1840" s="4"/>
    </row>
    <row r="1841">
      <c r="A1841" s="1"/>
      <c r="C1841" s="4"/>
    </row>
    <row r="1842">
      <c r="A1842" s="1"/>
      <c r="C1842" s="4"/>
    </row>
    <row r="1843">
      <c r="A1843" s="1"/>
      <c r="C1843" s="4"/>
    </row>
    <row r="1844">
      <c r="A1844" s="1"/>
      <c r="C1844" s="4"/>
    </row>
    <row r="1845">
      <c r="A1845" s="1"/>
      <c r="C1845" s="4"/>
    </row>
    <row r="1846">
      <c r="A1846" s="1"/>
      <c r="C1846" s="4"/>
    </row>
    <row r="1847">
      <c r="A1847" s="1"/>
      <c r="C1847" s="4"/>
    </row>
    <row r="1848">
      <c r="A1848" s="1"/>
      <c r="C1848" s="4"/>
    </row>
    <row r="1849">
      <c r="A1849" s="1"/>
      <c r="C1849" s="4"/>
    </row>
    <row r="1850">
      <c r="A1850" s="1"/>
      <c r="C1850" s="4"/>
    </row>
    <row r="1851">
      <c r="A1851" s="1"/>
      <c r="C1851" s="4"/>
    </row>
    <row r="1852">
      <c r="A1852" s="1"/>
      <c r="C1852" s="4"/>
    </row>
    <row r="1853">
      <c r="A1853" s="1"/>
      <c r="C1853" s="4"/>
    </row>
    <row r="1854">
      <c r="A1854" s="1"/>
      <c r="C1854" s="4"/>
    </row>
    <row r="1855">
      <c r="A1855" s="1"/>
      <c r="C1855" s="4"/>
    </row>
    <row r="1856">
      <c r="A1856" s="1"/>
      <c r="C1856" s="4"/>
    </row>
    <row r="1857">
      <c r="A1857" s="1"/>
      <c r="C1857" s="4"/>
    </row>
    <row r="1858">
      <c r="A1858" s="1"/>
      <c r="C1858" s="4"/>
    </row>
    <row r="1859">
      <c r="A1859" s="1"/>
      <c r="C1859" s="4"/>
    </row>
    <row r="1860">
      <c r="A1860" s="1"/>
      <c r="C1860" s="4"/>
    </row>
    <row r="1861">
      <c r="A1861" s="1"/>
      <c r="C1861" s="4"/>
    </row>
    <row r="1862">
      <c r="A1862" s="1"/>
      <c r="C1862" s="4"/>
    </row>
    <row r="1863">
      <c r="A1863" s="1"/>
      <c r="C1863" s="4"/>
    </row>
    <row r="1864">
      <c r="A1864" s="1"/>
      <c r="C1864" s="4"/>
    </row>
    <row r="1865">
      <c r="A1865" s="1"/>
      <c r="C1865" s="4"/>
    </row>
    <row r="1866">
      <c r="A1866" s="1"/>
      <c r="C1866" s="4"/>
    </row>
    <row r="1867">
      <c r="A1867" s="1"/>
      <c r="C1867" s="4"/>
    </row>
    <row r="1868">
      <c r="A1868" s="1"/>
      <c r="C1868" s="4"/>
    </row>
    <row r="1869">
      <c r="A1869" s="1"/>
      <c r="C1869" s="4"/>
    </row>
    <row r="1870">
      <c r="A1870" s="1"/>
      <c r="C1870" s="4"/>
    </row>
    <row r="1871">
      <c r="A1871" s="1"/>
      <c r="C1871" s="4"/>
    </row>
    <row r="1872">
      <c r="A1872" s="1"/>
      <c r="C1872" s="4"/>
    </row>
    <row r="1873">
      <c r="A1873" s="1"/>
      <c r="C1873" s="4"/>
    </row>
    <row r="1874">
      <c r="A1874" s="1"/>
      <c r="C1874" s="4"/>
    </row>
    <row r="1875">
      <c r="A1875" s="1"/>
      <c r="C1875" s="4"/>
    </row>
    <row r="1876">
      <c r="A1876" s="1"/>
      <c r="C1876" s="4"/>
    </row>
    <row r="1877">
      <c r="A1877" s="1"/>
      <c r="C1877" s="4"/>
    </row>
    <row r="1878">
      <c r="A1878" s="1"/>
      <c r="C1878" s="4"/>
    </row>
    <row r="1879">
      <c r="A1879" s="1"/>
      <c r="C1879" s="4"/>
    </row>
    <row r="1880">
      <c r="A1880" s="1"/>
      <c r="C1880" s="4"/>
    </row>
    <row r="1881">
      <c r="A1881" s="1"/>
      <c r="C1881" s="4"/>
    </row>
    <row r="1882">
      <c r="A1882" s="1"/>
      <c r="C1882" s="4"/>
    </row>
    <row r="1883">
      <c r="A1883" s="1"/>
      <c r="C1883" s="4"/>
    </row>
    <row r="1884">
      <c r="A1884" s="1"/>
      <c r="C1884" s="4"/>
    </row>
    <row r="1885">
      <c r="A1885" s="1"/>
      <c r="C1885" s="4"/>
    </row>
    <row r="1886">
      <c r="A1886" s="1"/>
      <c r="C1886" s="4"/>
    </row>
    <row r="1887">
      <c r="A1887" s="1"/>
      <c r="C1887" s="4"/>
    </row>
    <row r="1888">
      <c r="A1888" s="1"/>
      <c r="C1888" s="4"/>
    </row>
    <row r="1889">
      <c r="A1889" s="1"/>
      <c r="C1889" s="4"/>
    </row>
    <row r="1890">
      <c r="A1890" s="1"/>
      <c r="C1890" s="4"/>
    </row>
    <row r="1891">
      <c r="A1891" s="1"/>
      <c r="C1891" s="4"/>
    </row>
    <row r="1892">
      <c r="A1892" s="1"/>
      <c r="C1892" s="4"/>
    </row>
    <row r="1893">
      <c r="A1893" s="1"/>
      <c r="C1893" s="4"/>
    </row>
    <row r="1894">
      <c r="A1894" s="1"/>
      <c r="C1894" s="4"/>
    </row>
    <row r="1895">
      <c r="A1895" s="1"/>
      <c r="C1895" s="4"/>
    </row>
    <row r="1896">
      <c r="A1896" s="1"/>
      <c r="C1896" s="4"/>
    </row>
    <row r="1897">
      <c r="A1897" s="1"/>
      <c r="C1897" s="4"/>
    </row>
    <row r="1898">
      <c r="A1898" s="1"/>
      <c r="C1898" s="4"/>
    </row>
    <row r="1899">
      <c r="A1899" s="1"/>
      <c r="C1899" s="4"/>
    </row>
    <row r="1900">
      <c r="A1900" s="1"/>
      <c r="C1900" s="4"/>
    </row>
    <row r="1901">
      <c r="A1901" s="1"/>
      <c r="C1901" s="4"/>
    </row>
    <row r="1902">
      <c r="A1902" s="1"/>
      <c r="C1902" s="4"/>
    </row>
    <row r="1903">
      <c r="A1903" s="1"/>
      <c r="C1903" s="4"/>
    </row>
    <row r="1904">
      <c r="A1904" s="1"/>
      <c r="C1904" s="4"/>
    </row>
    <row r="1905">
      <c r="A1905" s="1"/>
      <c r="C1905" s="4"/>
    </row>
    <row r="1906">
      <c r="A1906" s="1"/>
      <c r="C1906" s="4"/>
    </row>
    <row r="1907">
      <c r="A1907" s="1"/>
      <c r="C1907" s="4"/>
    </row>
    <row r="1908">
      <c r="A1908" s="1"/>
      <c r="C1908" s="4"/>
    </row>
    <row r="1909">
      <c r="A1909" s="1"/>
      <c r="C1909" s="4"/>
    </row>
    <row r="1910">
      <c r="A1910" s="1"/>
      <c r="C1910" s="4"/>
    </row>
    <row r="1911">
      <c r="A1911" s="1"/>
      <c r="C1911" s="4"/>
    </row>
    <row r="1912">
      <c r="A1912" s="1"/>
      <c r="C1912" s="4"/>
    </row>
    <row r="1913">
      <c r="A1913" s="1"/>
      <c r="C1913" s="4"/>
    </row>
    <row r="1914">
      <c r="A1914" s="1"/>
      <c r="C1914" s="4"/>
    </row>
    <row r="1915">
      <c r="A1915" s="1"/>
      <c r="C1915" s="4"/>
    </row>
    <row r="1916">
      <c r="A1916" s="1"/>
      <c r="C1916" s="4"/>
    </row>
    <row r="1917">
      <c r="A1917" s="1"/>
      <c r="C1917" s="4"/>
    </row>
    <row r="1918">
      <c r="A1918" s="1"/>
      <c r="C1918" s="4"/>
    </row>
    <row r="1919">
      <c r="A1919" s="1"/>
      <c r="C1919" s="4"/>
    </row>
    <row r="1920">
      <c r="A1920" s="1"/>
      <c r="C1920" s="4"/>
    </row>
    <row r="1921">
      <c r="A1921" s="1"/>
      <c r="C1921" s="4"/>
    </row>
    <row r="1922">
      <c r="A1922" s="1"/>
      <c r="C1922" s="4"/>
    </row>
    <row r="1923">
      <c r="A1923" s="1"/>
      <c r="C1923" s="4"/>
    </row>
    <row r="1924">
      <c r="A1924" s="1"/>
      <c r="C1924" s="4"/>
    </row>
    <row r="1925">
      <c r="A1925" s="1"/>
      <c r="C1925" s="4"/>
    </row>
    <row r="1926">
      <c r="A1926" s="1"/>
      <c r="C1926" s="4"/>
    </row>
    <row r="1927">
      <c r="A1927" s="1"/>
      <c r="C1927" s="4"/>
    </row>
    <row r="1928">
      <c r="A1928" s="1"/>
      <c r="C1928" s="4"/>
    </row>
    <row r="1929">
      <c r="A1929" s="1"/>
      <c r="C1929" s="4"/>
    </row>
    <row r="1930">
      <c r="A1930" s="1"/>
      <c r="C1930" s="4"/>
    </row>
    <row r="1931">
      <c r="A1931" s="1"/>
      <c r="C1931" s="4"/>
    </row>
    <row r="1932">
      <c r="A1932" s="1"/>
      <c r="C1932" s="4"/>
    </row>
    <row r="1933">
      <c r="A1933" s="1"/>
      <c r="C1933" s="4"/>
    </row>
    <row r="1934">
      <c r="A1934" s="1"/>
      <c r="C1934" s="4"/>
    </row>
    <row r="1935">
      <c r="A1935" s="1"/>
      <c r="C1935" s="4"/>
    </row>
    <row r="1936">
      <c r="A1936" s="1"/>
      <c r="C1936" s="4"/>
    </row>
    <row r="1937">
      <c r="A1937" s="1"/>
      <c r="C1937" s="4"/>
    </row>
    <row r="1938">
      <c r="A1938" s="1"/>
      <c r="C1938" s="4"/>
    </row>
    <row r="1939">
      <c r="A1939" s="1"/>
      <c r="C1939" s="4"/>
    </row>
    <row r="1940">
      <c r="A1940" s="1"/>
      <c r="C1940" s="4"/>
    </row>
    <row r="1941">
      <c r="A1941" s="1"/>
      <c r="C1941" s="4"/>
    </row>
    <row r="1942">
      <c r="A1942" s="1"/>
      <c r="C1942" s="4"/>
    </row>
    <row r="1943">
      <c r="A1943" s="1"/>
      <c r="C1943" s="4"/>
    </row>
    <row r="1944">
      <c r="A1944" s="1"/>
      <c r="C1944" s="4"/>
    </row>
    <row r="1945">
      <c r="A1945" s="1"/>
      <c r="C1945" s="4"/>
    </row>
    <row r="1946">
      <c r="A1946" s="1"/>
      <c r="C1946" s="4"/>
    </row>
    <row r="1947">
      <c r="A1947" s="1"/>
      <c r="C1947" s="4"/>
    </row>
    <row r="1948">
      <c r="A1948" s="1"/>
      <c r="C1948" s="4"/>
    </row>
    <row r="1949">
      <c r="A1949" s="1"/>
      <c r="C1949" s="4"/>
    </row>
    <row r="1950">
      <c r="A1950" s="1"/>
      <c r="C1950" s="4"/>
    </row>
    <row r="1951">
      <c r="A1951" s="1"/>
      <c r="C1951" s="4"/>
    </row>
    <row r="1952">
      <c r="A1952" s="1"/>
      <c r="C1952" s="4"/>
    </row>
    <row r="1953">
      <c r="A1953" s="1"/>
      <c r="C1953" s="4"/>
    </row>
    <row r="1954">
      <c r="A1954" s="1"/>
      <c r="C1954" s="4"/>
    </row>
    <row r="1955">
      <c r="A1955" s="1"/>
      <c r="C1955" s="4"/>
    </row>
    <row r="1956">
      <c r="A1956" s="1"/>
      <c r="C1956" s="4"/>
    </row>
    <row r="1957">
      <c r="A1957" s="1"/>
      <c r="C1957" s="4"/>
    </row>
    <row r="1958">
      <c r="A1958" s="1"/>
      <c r="C1958" s="4"/>
    </row>
    <row r="1959">
      <c r="A1959" s="1"/>
      <c r="C1959" s="4"/>
    </row>
    <row r="1960">
      <c r="A1960" s="1"/>
      <c r="C1960" s="4"/>
    </row>
    <row r="1961">
      <c r="A1961" s="1"/>
      <c r="C1961" s="4"/>
    </row>
    <row r="1962">
      <c r="A1962" s="1"/>
      <c r="C1962" s="4"/>
    </row>
    <row r="1963">
      <c r="A1963" s="1"/>
      <c r="C1963" s="4"/>
    </row>
    <row r="1964">
      <c r="A1964" s="1"/>
      <c r="C1964" s="4"/>
    </row>
    <row r="1965">
      <c r="A1965" s="1"/>
      <c r="C1965" s="4"/>
    </row>
    <row r="1966">
      <c r="A1966" s="1"/>
      <c r="C1966" s="4"/>
    </row>
    <row r="1967">
      <c r="A1967" s="1"/>
      <c r="C1967" s="4"/>
    </row>
    <row r="1968">
      <c r="A1968" s="1"/>
      <c r="C1968" s="4"/>
    </row>
    <row r="1969">
      <c r="A1969" s="1"/>
      <c r="C1969" s="4"/>
    </row>
    <row r="1970">
      <c r="A1970" s="1"/>
      <c r="C1970" s="4"/>
    </row>
    <row r="1971">
      <c r="A1971" s="1"/>
      <c r="C1971" s="4"/>
    </row>
    <row r="1972">
      <c r="A1972" s="1"/>
      <c r="C1972" s="4"/>
    </row>
    <row r="1973">
      <c r="A1973" s="1"/>
      <c r="C1973" s="4"/>
    </row>
    <row r="1974">
      <c r="A1974" s="1"/>
      <c r="C1974" s="4"/>
    </row>
    <row r="1975">
      <c r="A1975" s="1"/>
      <c r="C1975" s="4"/>
    </row>
    <row r="1976">
      <c r="A1976" s="1"/>
      <c r="C1976" s="4"/>
    </row>
    <row r="1977">
      <c r="A1977" s="1"/>
      <c r="C1977" s="4"/>
    </row>
    <row r="1978">
      <c r="A1978" s="1"/>
      <c r="C1978" s="4"/>
    </row>
    <row r="1979">
      <c r="A1979" s="1"/>
      <c r="C1979" s="4"/>
    </row>
    <row r="1980">
      <c r="A1980" s="1"/>
      <c r="C1980" s="4"/>
    </row>
    <row r="1981">
      <c r="A1981" s="1"/>
      <c r="C1981" s="4"/>
    </row>
    <row r="1982">
      <c r="A1982" s="1"/>
      <c r="C1982" s="4"/>
    </row>
    <row r="1983">
      <c r="A1983" s="1"/>
      <c r="C1983" s="4"/>
    </row>
    <row r="1984">
      <c r="A1984" s="1"/>
      <c r="C1984" s="4"/>
    </row>
    <row r="1985">
      <c r="A1985" s="1"/>
      <c r="C1985" s="4"/>
    </row>
    <row r="1986">
      <c r="A1986" s="1"/>
      <c r="C1986" s="4"/>
    </row>
    <row r="1987">
      <c r="A1987" s="1"/>
      <c r="C1987" s="4"/>
    </row>
    <row r="1988">
      <c r="A1988" s="1"/>
      <c r="C1988" s="4"/>
    </row>
    <row r="1989">
      <c r="A1989" s="1"/>
      <c r="C1989" s="4"/>
    </row>
    <row r="1990">
      <c r="A1990" s="1"/>
      <c r="C1990" s="4"/>
    </row>
    <row r="1991">
      <c r="A1991" s="1"/>
      <c r="C1991" s="4"/>
    </row>
    <row r="1992">
      <c r="A1992" s="1"/>
      <c r="C1992" s="4"/>
    </row>
    <row r="1993">
      <c r="A1993" s="1"/>
      <c r="C1993" s="4"/>
    </row>
    <row r="1994">
      <c r="A1994" s="1"/>
      <c r="C1994" s="4"/>
    </row>
    <row r="1995">
      <c r="A1995" s="1"/>
      <c r="C1995" s="4"/>
    </row>
    <row r="1996">
      <c r="A1996" s="1"/>
      <c r="C1996" s="4"/>
    </row>
    <row r="1997">
      <c r="A1997" s="1"/>
      <c r="C1997" s="4"/>
    </row>
    <row r="1998">
      <c r="A1998" s="1"/>
      <c r="C1998" s="4"/>
    </row>
    <row r="1999">
      <c r="A1999" s="1"/>
      <c r="C1999" s="4"/>
    </row>
    <row r="2000">
      <c r="A2000" s="1"/>
      <c r="C2000" s="4"/>
    </row>
    <row r="2001">
      <c r="A2001" s="1"/>
      <c r="C2001" s="4"/>
    </row>
    <row r="2002">
      <c r="A2002" s="1"/>
      <c r="C2002" s="4"/>
    </row>
    <row r="2003">
      <c r="A2003" s="1"/>
      <c r="C2003" s="4"/>
    </row>
    <row r="2004">
      <c r="A2004" s="1"/>
      <c r="C2004" s="4"/>
    </row>
    <row r="2005">
      <c r="A2005" s="1"/>
      <c r="C2005" s="4"/>
    </row>
    <row r="2006">
      <c r="A2006" s="1"/>
      <c r="C2006" s="4"/>
    </row>
    <row r="2007">
      <c r="A2007" s="1"/>
      <c r="C2007" s="4"/>
    </row>
    <row r="2008">
      <c r="A2008" s="1"/>
      <c r="C2008" s="4"/>
    </row>
    <row r="2009">
      <c r="A2009" s="1"/>
      <c r="C2009" s="4"/>
    </row>
    <row r="2010">
      <c r="A2010" s="1"/>
      <c r="C2010" s="4"/>
    </row>
    <row r="2011">
      <c r="A2011" s="1"/>
      <c r="C2011" s="4"/>
    </row>
    <row r="2012">
      <c r="A2012" s="1"/>
      <c r="C2012" s="4"/>
    </row>
    <row r="2013">
      <c r="A2013" s="1"/>
      <c r="C2013" s="4"/>
    </row>
    <row r="2014">
      <c r="A2014" s="1"/>
      <c r="C2014" s="4"/>
    </row>
    <row r="2015">
      <c r="A2015" s="1"/>
      <c r="C2015" s="4"/>
    </row>
    <row r="2016">
      <c r="A2016" s="1"/>
      <c r="C2016" s="4"/>
    </row>
    <row r="2017">
      <c r="A2017" s="1"/>
      <c r="C2017" s="4"/>
    </row>
    <row r="2018">
      <c r="A2018" s="1"/>
      <c r="C2018" s="4"/>
    </row>
    <row r="2019">
      <c r="A2019" s="1"/>
      <c r="C2019" s="4"/>
    </row>
    <row r="2020">
      <c r="A2020" s="1"/>
      <c r="C2020" s="4"/>
    </row>
    <row r="2021">
      <c r="A2021" s="1"/>
      <c r="C2021" s="4"/>
    </row>
    <row r="2022">
      <c r="A2022" s="1"/>
      <c r="C2022" s="4"/>
    </row>
    <row r="2023">
      <c r="A2023" s="1"/>
      <c r="C2023" s="4"/>
    </row>
    <row r="2024">
      <c r="A2024" s="1"/>
      <c r="C2024" s="4"/>
    </row>
    <row r="2025">
      <c r="A2025" s="1"/>
      <c r="C2025" s="4"/>
    </row>
    <row r="2026">
      <c r="A2026" s="1"/>
      <c r="C2026" s="4"/>
    </row>
    <row r="2027">
      <c r="A2027" s="1"/>
      <c r="C2027" s="4"/>
    </row>
    <row r="2028">
      <c r="A2028" s="1"/>
      <c r="C2028" s="4"/>
    </row>
    <row r="2029">
      <c r="A2029" s="1"/>
      <c r="C2029" s="4"/>
    </row>
    <row r="2030">
      <c r="A2030" s="1"/>
      <c r="C2030" s="4"/>
    </row>
    <row r="2031">
      <c r="A2031" s="1"/>
      <c r="C2031" s="4"/>
    </row>
    <row r="2032">
      <c r="A2032" s="1"/>
      <c r="C2032" s="4"/>
    </row>
    <row r="2033">
      <c r="A2033" s="1"/>
      <c r="C2033" s="4"/>
    </row>
    <row r="2034">
      <c r="A2034" s="1"/>
      <c r="C2034" s="4"/>
    </row>
    <row r="2035">
      <c r="A2035" s="1"/>
      <c r="C2035" s="4"/>
    </row>
    <row r="2036">
      <c r="A2036" s="1"/>
      <c r="C2036" s="4"/>
    </row>
    <row r="2037">
      <c r="A2037" s="1"/>
      <c r="C2037" s="4"/>
    </row>
    <row r="2038">
      <c r="A2038" s="1"/>
      <c r="C2038" s="4"/>
    </row>
    <row r="2039">
      <c r="A2039" s="1"/>
      <c r="C2039" s="4"/>
    </row>
    <row r="2040">
      <c r="A2040" s="1"/>
      <c r="C2040" s="4"/>
    </row>
    <row r="2041">
      <c r="A2041" s="1"/>
      <c r="C2041" s="4"/>
    </row>
    <row r="2042">
      <c r="A2042" s="1"/>
      <c r="C2042" s="4"/>
    </row>
    <row r="2043">
      <c r="A2043" s="1"/>
      <c r="C2043" s="4"/>
    </row>
    <row r="2044">
      <c r="A2044" s="1"/>
      <c r="C2044" s="4"/>
    </row>
    <row r="2045">
      <c r="A2045" s="1"/>
      <c r="C2045" s="4"/>
    </row>
    <row r="2046">
      <c r="A2046" s="1"/>
      <c r="C2046" s="4"/>
    </row>
    <row r="2047">
      <c r="A2047" s="1"/>
      <c r="C2047" s="4"/>
    </row>
    <row r="2048">
      <c r="A2048" s="1"/>
      <c r="C2048" s="4"/>
    </row>
    <row r="2049">
      <c r="A2049" s="1"/>
      <c r="C2049" s="4"/>
    </row>
    <row r="2050">
      <c r="A2050" s="1"/>
      <c r="C2050" s="4"/>
    </row>
    <row r="2051">
      <c r="A2051" s="1"/>
      <c r="C2051" s="4"/>
    </row>
    <row r="2052">
      <c r="A2052" s="1"/>
      <c r="C2052" s="4"/>
    </row>
    <row r="2053">
      <c r="A2053" s="1"/>
      <c r="C2053" s="4"/>
    </row>
    <row r="2054">
      <c r="A2054" s="1"/>
      <c r="C2054" s="4"/>
    </row>
    <row r="2055">
      <c r="A2055" s="1"/>
      <c r="C2055" s="4"/>
    </row>
    <row r="2056">
      <c r="A2056" s="1"/>
      <c r="C2056" s="4"/>
    </row>
    <row r="2057">
      <c r="A2057" s="1"/>
      <c r="C2057" s="4"/>
    </row>
    <row r="2058">
      <c r="A2058" s="1"/>
      <c r="C2058" s="4"/>
    </row>
    <row r="2059">
      <c r="A2059" s="1"/>
      <c r="C2059" s="4"/>
    </row>
    <row r="2060">
      <c r="A2060" s="1"/>
      <c r="C2060" s="4"/>
    </row>
    <row r="2061">
      <c r="A2061" s="1"/>
      <c r="C2061" s="4"/>
    </row>
    <row r="2062">
      <c r="A2062" s="1"/>
      <c r="C2062" s="4"/>
    </row>
    <row r="2063">
      <c r="A2063" s="1"/>
      <c r="C2063" s="4"/>
    </row>
    <row r="2064">
      <c r="A2064" s="1"/>
      <c r="C2064" s="4"/>
    </row>
    <row r="2065">
      <c r="A2065" s="1"/>
      <c r="C2065" s="4"/>
    </row>
    <row r="2066">
      <c r="A2066" s="1"/>
      <c r="C2066" s="4"/>
    </row>
    <row r="2067">
      <c r="A2067" s="1"/>
      <c r="C2067" s="4"/>
    </row>
    <row r="2068">
      <c r="A2068" s="1"/>
      <c r="C2068" s="4"/>
    </row>
    <row r="2069">
      <c r="A2069" s="1"/>
      <c r="C2069" s="4"/>
    </row>
    <row r="2070">
      <c r="A2070" s="1"/>
      <c r="C2070" s="4"/>
    </row>
    <row r="2071">
      <c r="A2071" s="1"/>
      <c r="C2071" s="4"/>
    </row>
    <row r="2072">
      <c r="A2072" s="1"/>
      <c r="C2072" s="4"/>
    </row>
    <row r="2073">
      <c r="A2073" s="1"/>
      <c r="C2073" s="4"/>
    </row>
    <row r="2074">
      <c r="A2074" s="1"/>
      <c r="C2074" s="4"/>
    </row>
    <row r="2075">
      <c r="A2075" s="1"/>
      <c r="C2075" s="4"/>
    </row>
    <row r="2076">
      <c r="A2076" s="1"/>
      <c r="C2076" s="4"/>
    </row>
    <row r="2077">
      <c r="A2077" s="1"/>
      <c r="C2077" s="4"/>
    </row>
    <row r="2078">
      <c r="A2078" s="1"/>
      <c r="C2078" s="4"/>
    </row>
    <row r="2079">
      <c r="A2079" s="1"/>
      <c r="C2079" s="4"/>
    </row>
    <row r="2080">
      <c r="A2080" s="1"/>
      <c r="C2080" s="4"/>
    </row>
    <row r="2081">
      <c r="A2081" s="1"/>
      <c r="C2081" s="4"/>
    </row>
    <row r="2082">
      <c r="A2082" s="1"/>
      <c r="C2082" s="4"/>
    </row>
    <row r="2083">
      <c r="A2083" s="1"/>
      <c r="C2083" s="4"/>
    </row>
    <row r="2084">
      <c r="A2084" s="1"/>
      <c r="C2084" s="4"/>
    </row>
    <row r="2085">
      <c r="A2085" s="1"/>
      <c r="C2085" s="4"/>
    </row>
    <row r="2086">
      <c r="A2086" s="1"/>
      <c r="C2086" s="4"/>
    </row>
    <row r="2087">
      <c r="A2087" s="1"/>
      <c r="C2087" s="4"/>
    </row>
    <row r="2088">
      <c r="A2088" s="1"/>
      <c r="C2088" s="4"/>
    </row>
    <row r="2089">
      <c r="A2089" s="1"/>
      <c r="C2089" s="4"/>
    </row>
    <row r="2090">
      <c r="A2090" s="1"/>
      <c r="C2090" s="4"/>
    </row>
    <row r="2091">
      <c r="A2091" s="1"/>
      <c r="C2091" s="4"/>
    </row>
    <row r="2092">
      <c r="A2092" s="1"/>
      <c r="C2092" s="4"/>
    </row>
    <row r="2093">
      <c r="A2093" s="1"/>
      <c r="C2093" s="4"/>
    </row>
    <row r="2094">
      <c r="A2094" s="1"/>
      <c r="C2094" s="4"/>
    </row>
    <row r="2095">
      <c r="A2095" s="1"/>
      <c r="C2095" s="4"/>
    </row>
    <row r="2096">
      <c r="A2096" s="1"/>
      <c r="C2096" s="4"/>
    </row>
    <row r="2097">
      <c r="A2097" s="1"/>
      <c r="C2097" s="4"/>
    </row>
    <row r="2098">
      <c r="A2098" s="1"/>
      <c r="C2098" s="4"/>
    </row>
    <row r="2099">
      <c r="A2099" s="1"/>
      <c r="C2099" s="4"/>
    </row>
    <row r="2100">
      <c r="A2100" s="1"/>
      <c r="C2100" s="4"/>
    </row>
    <row r="2101">
      <c r="A2101" s="1"/>
      <c r="C2101" s="4"/>
    </row>
    <row r="2102">
      <c r="A2102" s="1"/>
      <c r="C2102" s="4"/>
    </row>
    <row r="2103">
      <c r="A2103" s="1"/>
      <c r="C2103" s="4"/>
    </row>
    <row r="2104">
      <c r="A2104" s="1"/>
      <c r="C2104" s="4"/>
    </row>
    <row r="2105">
      <c r="A2105" s="1"/>
      <c r="C2105" s="4"/>
    </row>
    <row r="2106">
      <c r="A2106" s="1"/>
      <c r="C2106" s="4"/>
    </row>
    <row r="2107">
      <c r="A2107" s="1"/>
      <c r="C2107" s="4"/>
    </row>
    <row r="2108">
      <c r="A2108" s="1"/>
      <c r="C2108" s="4"/>
    </row>
    <row r="2109">
      <c r="A2109" s="1"/>
      <c r="C2109" s="4"/>
    </row>
    <row r="2110">
      <c r="A2110" s="1"/>
      <c r="C2110" s="4"/>
    </row>
    <row r="2111">
      <c r="A2111" s="1"/>
      <c r="C2111" s="4"/>
    </row>
    <row r="2112">
      <c r="A2112" s="1"/>
      <c r="C2112" s="4"/>
    </row>
    <row r="2113">
      <c r="A2113" s="1"/>
      <c r="C2113" s="4"/>
    </row>
    <row r="2114">
      <c r="A2114" s="1"/>
      <c r="C2114" s="4"/>
    </row>
    <row r="2115">
      <c r="A2115" s="1"/>
      <c r="C2115" s="4"/>
    </row>
    <row r="2116">
      <c r="A2116" s="1"/>
      <c r="C2116" s="4"/>
    </row>
    <row r="2117">
      <c r="A2117" s="1"/>
      <c r="C2117" s="4"/>
    </row>
    <row r="2118">
      <c r="A2118" s="1"/>
      <c r="C2118" s="4"/>
    </row>
    <row r="2119">
      <c r="A2119" s="1"/>
      <c r="C2119" s="4"/>
    </row>
    <row r="2120">
      <c r="A2120" s="1"/>
      <c r="C2120" s="4"/>
    </row>
    <row r="2121">
      <c r="A2121" s="1"/>
      <c r="C2121" s="4"/>
    </row>
    <row r="2122">
      <c r="A2122" s="1"/>
      <c r="C2122" s="4"/>
    </row>
    <row r="2123">
      <c r="A2123" s="1"/>
      <c r="C2123" s="4"/>
    </row>
    <row r="2124">
      <c r="A2124" s="1"/>
      <c r="C2124" s="4"/>
    </row>
    <row r="2125">
      <c r="A2125" s="1"/>
      <c r="C2125" s="4"/>
    </row>
    <row r="2126">
      <c r="A2126" s="1"/>
      <c r="C2126" s="4"/>
    </row>
    <row r="2127">
      <c r="A2127" s="1"/>
      <c r="C2127" s="4"/>
    </row>
    <row r="2128">
      <c r="A2128" s="1"/>
      <c r="C2128" s="4"/>
    </row>
    <row r="2129">
      <c r="A2129" s="1"/>
      <c r="C2129" s="4"/>
    </row>
    <row r="2130">
      <c r="A2130" s="1"/>
      <c r="C2130" s="4"/>
    </row>
    <row r="2131">
      <c r="A2131" s="1"/>
      <c r="C2131" s="4"/>
    </row>
    <row r="2132">
      <c r="A2132" s="1"/>
      <c r="C2132" s="4"/>
    </row>
    <row r="2133">
      <c r="A2133" s="1"/>
      <c r="C2133" s="4"/>
    </row>
    <row r="2134">
      <c r="A2134" s="1"/>
      <c r="C2134" s="4"/>
    </row>
    <row r="2135">
      <c r="A2135" s="1"/>
      <c r="C2135" s="4"/>
    </row>
    <row r="2136">
      <c r="A2136" s="1"/>
      <c r="C2136" s="4"/>
    </row>
    <row r="2137">
      <c r="A2137" s="1"/>
      <c r="C2137" s="4"/>
    </row>
    <row r="2138">
      <c r="A2138" s="1"/>
      <c r="C2138" s="4"/>
    </row>
    <row r="2139">
      <c r="A2139" s="1"/>
      <c r="C2139" s="4"/>
    </row>
    <row r="2140">
      <c r="A2140" s="1"/>
      <c r="C2140" s="4"/>
    </row>
    <row r="2141">
      <c r="A2141" s="1"/>
      <c r="C2141" s="4"/>
    </row>
    <row r="2142">
      <c r="A2142" s="1"/>
      <c r="C2142" s="4"/>
    </row>
    <row r="2143">
      <c r="A2143" s="1"/>
      <c r="C2143" s="4"/>
    </row>
    <row r="2144">
      <c r="A2144" s="1"/>
      <c r="C2144" s="4"/>
    </row>
    <row r="2145">
      <c r="A2145" s="1"/>
      <c r="C2145" s="4"/>
    </row>
    <row r="2146">
      <c r="A2146" s="1"/>
      <c r="C2146" s="4"/>
    </row>
    <row r="2147">
      <c r="A2147" s="1"/>
      <c r="C2147" s="4"/>
    </row>
    <row r="2148">
      <c r="A2148" s="1"/>
      <c r="C2148" s="4"/>
    </row>
    <row r="2149">
      <c r="A2149" s="1"/>
      <c r="C2149" s="4"/>
    </row>
    <row r="2150">
      <c r="A2150" s="1"/>
      <c r="C2150" s="4"/>
    </row>
    <row r="2151">
      <c r="A2151" s="1"/>
      <c r="C2151" s="4"/>
    </row>
    <row r="2152">
      <c r="A2152" s="1"/>
      <c r="C2152" s="4"/>
    </row>
    <row r="2153">
      <c r="A2153" s="1"/>
      <c r="C2153" s="4"/>
    </row>
    <row r="2154">
      <c r="A2154" s="1"/>
      <c r="C2154" s="4"/>
    </row>
    <row r="2155">
      <c r="A2155" s="1"/>
      <c r="C2155" s="4"/>
    </row>
    <row r="2156">
      <c r="A2156" s="1"/>
      <c r="C2156" s="4"/>
    </row>
    <row r="2157">
      <c r="A2157" s="1"/>
      <c r="C2157" s="4"/>
    </row>
    <row r="2158">
      <c r="A2158" s="1"/>
      <c r="C2158" s="4"/>
    </row>
    <row r="2159">
      <c r="A2159" s="1"/>
      <c r="C2159" s="4"/>
    </row>
    <row r="2160">
      <c r="A2160" s="1"/>
      <c r="C2160" s="4"/>
    </row>
    <row r="2161">
      <c r="A2161" s="1"/>
      <c r="C2161" s="4"/>
    </row>
    <row r="2162">
      <c r="A2162" s="1"/>
      <c r="C2162" s="4"/>
    </row>
    <row r="2163">
      <c r="A2163" s="1"/>
      <c r="C2163" s="4"/>
    </row>
    <row r="2164">
      <c r="A2164" s="1"/>
      <c r="C2164" s="4"/>
    </row>
    <row r="2165">
      <c r="A2165" s="1"/>
      <c r="C2165" s="4"/>
    </row>
    <row r="2166">
      <c r="A2166" s="1"/>
      <c r="C2166" s="4"/>
    </row>
    <row r="2167">
      <c r="A2167" s="1"/>
      <c r="C2167" s="4"/>
    </row>
    <row r="2168">
      <c r="A2168" s="1"/>
      <c r="C2168" s="4"/>
    </row>
    <row r="2169">
      <c r="A2169" s="1"/>
      <c r="C2169" s="4"/>
    </row>
    <row r="2170">
      <c r="A2170" s="1"/>
      <c r="C2170" s="4"/>
    </row>
    <row r="2171">
      <c r="A2171" s="1"/>
      <c r="C2171" s="4"/>
    </row>
    <row r="2172">
      <c r="A2172" s="1"/>
      <c r="C2172" s="4"/>
    </row>
    <row r="2173">
      <c r="A2173" s="1"/>
      <c r="C2173" s="4"/>
    </row>
    <row r="2174">
      <c r="A2174" s="1"/>
      <c r="C2174" s="4"/>
    </row>
    <row r="2175">
      <c r="A2175" s="1"/>
      <c r="C2175" s="4"/>
    </row>
    <row r="2176">
      <c r="A2176" s="1"/>
      <c r="C2176" s="4"/>
    </row>
    <row r="2177">
      <c r="A2177" s="1"/>
      <c r="C2177" s="4"/>
    </row>
    <row r="2178">
      <c r="A2178" s="1"/>
      <c r="C2178" s="4"/>
    </row>
    <row r="2179">
      <c r="A2179" s="1"/>
      <c r="C2179" s="4"/>
    </row>
    <row r="2180">
      <c r="A2180" s="1"/>
      <c r="C2180" s="4"/>
    </row>
    <row r="2181">
      <c r="A2181" s="1"/>
      <c r="C2181" s="4"/>
    </row>
    <row r="2182">
      <c r="A2182" s="1"/>
      <c r="C2182" s="4"/>
    </row>
    <row r="2183">
      <c r="A2183" s="1"/>
      <c r="C2183" s="4"/>
    </row>
    <row r="2184">
      <c r="A2184" s="1"/>
      <c r="C2184" s="4"/>
    </row>
    <row r="2185">
      <c r="A2185" s="1"/>
      <c r="C2185" s="4"/>
    </row>
    <row r="2186">
      <c r="A2186" s="1"/>
      <c r="C2186" s="4"/>
    </row>
    <row r="2187">
      <c r="A2187" s="1"/>
      <c r="C2187" s="4"/>
    </row>
    <row r="2188">
      <c r="A2188" s="1"/>
      <c r="C2188" s="4"/>
    </row>
    <row r="2189">
      <c r="A2189" s="1"/>
      <c r="C2189" s="4"/>
    </row>
    <row r="2190">
      <c r="A2190" s="1"/>
      <c r="C2190" s="4"/>
    </row>
    <row r="2191">
      <c r="A2191" s="1"/>
      <c r="C2191" s="4"/>
    </row>
    <row r="2192">
      <c r="A2192" s="1"/>
      <c r="C2192" s="4"/>
    </row>
    <row r="2193">
      <c r="A2193" s="1"/>
      <c r="C2193" s="4"/>
    </row>
    <row r="2194">
      <c r="A2194" s="1"/>
      <c r="C2194" s="4"/>
    </row>
    <row r="2195">
      <c r="A2195" s="1"/>
      <c r="C2195" s="4"/>
    </row>
    <row r="2196">
      <c r="A2196" s="1"/>
      <c r="C2196" s="4"/>
    </row>
    <row r="2197">
      <c r="A2197" s="1"/>
      <c r="C2197" s="4"/>
    </row>
    <row r="2198">
      <c r="A2198" s="1"/>
      <c r="C2198" s="4"/>
    </row>
    <row r="2199">
      <c r="A2199" s="1"/>
      <c r="C2199" s="4"/>
    </row>
    <row r="2200">
      <c r="A2200" s="1"/>
      <c r="C2200" s="4"/>
    </row>
    <row r="2201">
      <c r="A2201" s="1"/>
      <c r="C2201" s="4"/>
    </row>
    <row r="2202">
      <c r="A2202" s="1"/>
      <c r="C2202" s="4"/>
    </row>
    <row r="2203">
      <c r="A2203" s="1"/>
      <c r="C2203" s="4"/>
    </row>
    <row r="2204">
      <c r="A2204" s="1"/>
      <c r="C2204" s="4"/>
    </row>
    <row r="2205">
      <c r="A2205" s="1"/>
      <c r="C2205" s="4"/>
    </row>
    <row r="2206">
      <c r="A2206" s="1"/>
      <c r="C2206" s="4"/>
    </row>
    <row r="2207">
      <c r="A2207" s="1"/>
      <c r="C2207" s="4"/>
    </row>
    <row r="2208">
      <c r="A2208" s="1"/>
      <c r="C2208" s="4"/>
    </row>
    <row r="2209">
      <c r="A2209" s="1"/>
      <c r="C2209" s="4"/>
    </row>
    <row r="2210">
      <c r="A2210" s="1"/>
      <c r="C2210" s="4"/>
    </row>
    <row r="2211">
      <c r="A2211" s="1"/>
      <c r="C2211" s="4"/>
    </row>
    <row r="2212">
      <c r="A2212" s="1"/>
      <c r="C2212" s="4"/>
    </row>
    <row r="2213">
      <c r="A2213" s="1"/>
      <c r="C2213" s="4"/>
    </row>
    <row r="2214">
      <c r="A2214" s="1"/>
      <c r="C2214" s="4"/>
    </row>
    <row r="2215">
      <c r="A2215" s="1"/>
      <c r="C2215" s="4"/>
    </row>
    <row r="2216">
      <c r="A2216" s="1"/>
      <c r="C2216" s="4"/>
    </row>
    <row r="2217">
      <c r="A2217" s="1"/>
      <c r="C2217" s="4"/>
    </row>
    <row r="2218">
      <c r="A2218" s="1"/>
      <c r="C2218" s="4"/>
    </row>
    <row r="2219">
      <c r="A2219" s="1"/>
      <c r="C2219" s="4"/>
    </row>
    <row r="2220">
      <c r="A2220" s="1"/>
      <c r="C2220" s="4"/>
    </row>
    <row r="2221">
      <c r="A2221" s="1"/>
      <c r="C2221" s="4"/>
    </row>
    <row r="2222">
      <c r="A2222" s="1"/>
      <c r="C2222" s="4"/>
    </row>
    <row r="2223">
      <c r="A2223" s="1"/>
      <c r="C2223" s="4"/>
    </row>
    <row r="2224">
      <c r="A2224" s="1"/>
      <c r="C2224" s="4"/>
    </row>
    <row r="2225">
      <c r="A2225" s="1"/>
      <c r="C2225" s="4"/>
    </row>
    <row r="2226">
      <c r="A2226" s="1"/>
      <c r="C2226" s="4"/>
    </row>
    <row r="2227">
      <c r="A2227" s="1"/>
      <c r="C2227" s="4"/>
    </row>
    <row r="2228">
      <c r="A2228" s="1"/>
      <c r="C2228" s="4"/>
    </row>
    <row r="2229">
      <c r="A2229" s="1"/>
      <c r="C2229" s="4"/>
    </row>
    <row r="2230">
      <c r="A2230" s="1"/>
      <c r="C2230" s="4"/>
    </row>
    <row r="2231">
      <c r="A2231" s="1"/>
      <c r="C2231" s="4"/>
    </row>
    <row r="2232">
      <c r="A2232" s="1"/>
      <c r="C2232" s="4"/>
    </row>
    <row r="2233">
      <c r="A2233" s="1"/>
      <c r="C2233" s="4"/>
    </row>
    <row r="2234">
      <c r="A2234" s="1"/>
      <c r="C2234" s="4"/>
    </row>
    <row r="2235">
      <c r="A2235" s="1"/>
      <c r="C2235" s="4"/>
    </row>
    <row r="2236">
      <c r="A2236" s="1"/>
      <c r="C2236" s="4"/>
    </row>
    <row r="2237">
      <c r="A2237" s="1"/>
      <c r="C2237" s="4"/>
    </row>
    <row r="2238">
      <c r="A2238" s="1"/>
      <c r="C2238" s="4"/>
    </row>
    <row r="2239">
      <c r="A2239" s="1"/>
      <c r="C2239" s="4"/>
    </row>
    <row r="2240">
      <c r="A2240" s="1"/>
      <c r="C2240" s="4"/>
    </row>
    <row r="2241">
      <c r="A2241" s="1"/>
      <c r="C2241" s="4"/>
    </row>
    <row r="2242">
      <c r="A2242" s="1"/>
      <c r="C2242" s="4"/>
    </row>
    <row r="2243">
      <c r="A2243" s="1"/>
      <c r="C2243" s="4"/>
    </row>
    <row r="2244">
      <c r="A2244" s="1"/>
      <c r="C2244" s="4"/>
    </row>
    <row r="2245">
      <c r="A2245" s="1"/>
      <c r="C2245" s="4"/>
    </row>
    <row r="2246">
      <c r="A2246" s="1"/>
      <c r="C2246" s="4"/>
    </row>
    <row r="2247">
      <c r="A2247" s="1"/>
      <c r="C2247" s="4"/>
    </row>
    <row r="2248">
      <c r="A2248" s="1"/>
      <c r="C2248" s="4"/>
    </row>
    <row r="2249">
      <c r="A2249" s="1"/>
      <c r="C2249" s="4"/>
    </row>
    <row r="2250">
      <c r="A2250" s="1"/>
      <c r="C2250" s="4"/>
    </row>
    <row r="2251">
      <c r="A2251" s="1"/>
      <c r="C2251" s="4"/>
    </row>
    <row r="2252">
      <c r="A2252" s="1"/>
      <c r="C2252" s="4"/>
    </row>
    <row r="2253">
      <c r="A2253" s="1"/>
      <c r="C2253" s="4"/>
    </row>
    <row r="2254">
      <c r="A2254" s="1"/>
      <c r="C2254" s="4"/>
    </row>
    <row r="2255">
      <c r="A2255" s="1"/>
      <c r="C2255" s="4"/>
    </row>
    <row r="2256">
      <c r="A2256" s="1"/>
      <c r="C2256" s="4"/>
    </row>
    <row r="2257">
      <c r="A2257" s="1"/>
      <c r="C2257" s="4"/>
    </row>
    <row r="2258">
      <c r="A2258" s="1"/>
      <c r="C2258" s="4"/>
    </row>
    <row r="2259">
      <c r="A2259" s="1"/>
      <c r="C2259" s="4"/>
    </row>
    <row r="2260">
      <c r="A2260" s="1"/>
      <c r="C2260" s="4"/>
    </row>
    <row r="2261">
      <c r="A2261" s="1"/>
      <c r="C2261" s="4"/>
    </row>
    <row r="2262">
      <c r="A2262" s="1"/>
      <c r="C2262" s="4"/>
    </row>
    <row r="2263">
      <c r="A2263" s="1"/>
      <c r="C2263" s="4"/>
    </row>
    <row r="2264">
      <c r="A2264" s="1"/>
      <c r="C2264" s="4"/>
    </row>
    <row r="2265">
      <c r="A2265" s="1"/>
      <c r="C2265" s="4"/>
    </row>
    <row r="2266">
      <c r="A2266" s="1"/>
      <c r="C2266" s="4"/>
    </row>
    <row r="2267">
      <c r="A2267" s="1"/>
      <c r="C2267" s="4"/>
    </row>
    <row r="2268">
      <c r="A2268" s="1"/>
      <c r="C2268" s="4"/>
    </row>
    <row r="2269">
      <c r="A2269" s="1"/>
      <c r="C2269" s="4"/>
    </row>
    <row r="2270">
      <c r="A2270" s="1"/>
      <c r="C2270" s="4"/>
    </row>
    <row r="2271">
      <c r="A2271" s="1"/>
      <c r="C2271" s="4"/>
    </row>
    <row r="2272">
      <c r="A2272" s="1"/>
      <c r="C2272" s="4"/>
    </row>
    <row r="2273">
      <c r="A2273" s="1"/>
      <c r="C2273" s="4"/>
    </row>
    <row r="2274">
      <c r="A2274" s="1"/>
      <c r="C2274" s="4"/>
    </row>
    <row r="2275">
      <c r="A2275" s="1"/>
      <c r="C2275" s="4"/>
    </row>
    <row r="2276">
      <c r="A2276" s="1"/>
      <c r="C2276" s="4"/>
    </row>
    <row r="2277">
      <c r="A2277" s="1"/>
      <c r="C2277" s="4"/>
    </row>
    <row r="2278">
      <c r="A2278" s="1"/>
      <c r="C2278" s="4"/>
    </row>
    <row r="2279">
      <c r="A2279" s="1"/>
      <c r="C2279" s="4"/>
    </row>
    <row r="2280">
      <c r="A2280" s="1"/>
      <c r="C2280" s="4"/>
    </row>
    <row r="2281">
      <c r="A2281" s="1"/>
      <c r="C2281" s="4"/>
    </row>
    <row r="2282">
      <c r="A2282" s="1"/>
      <c r="C2282" s="4"/>
    </row>
    <row r="2283">
      <c r="A2283" s="1"/>
      <c r="C2283" s="4"/>
    </row>
    <row r="2284">
      <c r="A2284" s="1"/>
      <c r="C2284" s="4"/>
    </row>
    <row r="2285">
      <c r="A2285" s="1"/>
      <c r="C2285" s="4"/>
    </row>
    <row r="2286">
      <c r="A2286" s="1"/>
      <c r="C2286" s="4"/>
    </row>
    <row r="2287">
      <c r="A2287" s="1"/>
      <c r="C2287" s="4"/>
    </row>
    <row r="2288">
      <c r="A2288" s="1"/>
      <c r="C2288" s="4"/>
    </row>
    <row r="2289">
      <c r="A2289" s="1"/>
      <c r="C2289" s="4"/>
    </row>
    <row r="2290">
      <c r="A2290" s="1"/>
      <c r="C2290" s="4"/>
    </row>
    <row r="2291">
      <c r="A2291" s="1"/>
      <c r="C229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>
      <c r="A2" s="5">
        <v>0.0</v>
      </c>
      <c r="B2" s="6">
        <v>43649.0</v>
      </c>
      <c r="C2" s="5">
        <v>-6.1194172199265</v>
      </c>
      <c r="D2" s="5">
        <v>-52.9567794948961</v>
      </c>
      <c r="E2" s="5">
        <v>15.8766928755306</v>
      </c>
      <c r="F2" s="5">
        <v>-6.1194172199265</v>
      </c>
      <c r="G2" s="5">
        <v>-6.1194172199265</v>
      </c>
      <c r="H2" s="5">
        <v>-10.1407378494118</v>
      </c>
      <c r="I2" s="5">
        <v>-10.1407378494118</v>
      </c>
      <c r="J2" s="5">
        <v>-10.1407378494118</v>
      </c>
      <c r="K2" s="5">
        <v>-3.94745955477435</v>
      </c>
      <c r="L2" s="5">
        <v>-3.94745955477435</v>
      </c>
      <c r="M2" s="5">
        <v>-3.94745955477435</v>
      </c>
      <c r="N2" s="5">
        <v>-6.19327829463752</v>
      </c>
      <c r="O2" s="5">
        <v>-6.19327829463752</v>
      </c>
      <c r="P2" s="5">
        <v>-6.19327829463752</v>
      </c>
      <c r="Q2" s="5">
        <v>0.0</v>
      </c>
      <c r="R2" s="5">
        <v>0.0</v>
      </c>
      <c r="S2" s="5">
        <v>0.0</v>
      </c>
    </row>
    <row r="3">
      <c r="A3" s="5">
        <v>1.0</v>
      </c>
      <c r="B3" s="6">
        <v>43651.0</v>
      </c>
      <c r="C3" s="5">
        <v>-5.69499050021653</v>
      </c>
      <c r="D3" s="5">
        <v>-52.396888763261</v>
      </c>
      <c r="E3" s="5">
        <v>18.1049131078148</v>
      </c>
      <c r="F3" s="5">
        <v>-5.69499050021653</v>
      </c>
      <c r="G3" s="5">
        <v>-5.69499050021653</v>
      </c>
      <c r="H3" s="5">
        <v>-9.32938291424726</v>
      </c>
      <c r="I3" s="5">
        <v>-9.32938291424726</v>
      </c>
      <c r="J3" s="5">
        <v>-9.32938291424726</v>
      </c>
      <c r="K3" s="5">
        <v>-5.30696082182757</v>
      </c>
      <c r="L3" s="5">
        <v>-5.30696082182757</v>
      </c>
      <c r="M3" s="5">
        <v>-5.30696082182757</v>
      </c>
      <c r="N3" s="5">
        <v>-4.02242209241968</v>
      </c>
      <c r="O3" s="5">
        <v>-4.02242209241968</v>
      </c>
      <c r="P3" s="5">
        <v>-4.02242209241968</v>
      </c>
      <c r="Q3" s="5">
        <v>0.0</v>
      </c>
      <c r="R3" s="5">
        <v>0.0</v>
      </c>
      <c r="S3" s="5">
        <v>0.0</v>
      </c>
    </row>
    <row r="4">
      <c r="A4" s="5">
        <v>2.0</v>
      </c>
      <c r="B4" s="6">
        <v>43654.0</v>
      </c>
      <c r="C4" s="5">
        <v>-5.05835042065159</v>
      </c>
      <c r="D4" s="5">
        <v>-46.8280487224192</v>
      </c>
      <c r="E4" s="5">
        <v>25.8521316642742</v>
      </c>
      <c r="F4" s="5">
        <v>-5.05835042065159</v>
      </c>
      <c r="G4" s="5">
        <v>-5.05835042065159</v>
      </c>
      <c r="H4" s="5">
        <v>-4.42765041606809</v>
      </c>
      <c r="I4" s="5">
        <v>-4.42765041606809</v>
      </c>
      <c r="J4" s="5">
        <v>-4.42765041606809</v>
      </c>
      <c r="K4" s="5">
        <v>-3.47492792381556</v>
      </c>
      <c r="L4" s="5">
        <v>-3.47492792381556</v>
      </c>
      <c r="M4" s="5">
        <v>-3.47492792381556</v>
      </c>
      <c r="N4" s="5">
        <v>-0.952722492252527</v>
      </c>
      <c r="O4" s="5">
        <v>-0.952722492252527</v>
      </c>
      <c r="P4" s="5">
        <v>-0.952722492252527</v>
      </c>
      <c r="Q4" s="5">
        <v>0.0</v>
      </c>
      <c r="R4" s="5">
        <v>0.0</v>
      </c>
      <c r="S4" s="5">
        <v>0.0</v>
      </c>
    </row>
    <row r="5">
      <c r="A5" s="5">
        <v>3.0</v>
      </c>
      <c r="B5" s="6">
        <v>43655.0</v>
      </c>
      <c r="C5" s="5">
        <v>-4.84613706079661</v>
      </c>
      <c r="D5" s="5">
        <v>-44.8547416676595</v>
      </c>
      <c r="E5" s="5">
        <v>25.6483484148572</v>
      </c>
      <c r="F5" s="5">
        <v>-4.84613706079661</v>
      </c>
      <c r="G5" s="5">
        <v>-4.84613706079661</v>
      </c>
      <c r="H5" s="5">
        <v>-4.18534351227751</v>
      </c>
      <c r="I5" s="5">
        <v>-4.18534351227751</v>
      </c>
      <c r="J5" s="5">
        <v>-4.18534351227751</v>
      </c>
      <c r="K5" s="5">
        <v>-4.16603470012599</v>
      </c>
      <c r="L5" s="5">
        <v>-4.16603470012599</v>
      </c>
      <c r="M5" s="5">
        <v>-4.16603470012599</v>
      </c>
      <c r="N5" s="5">
        <v>-0.0193088121515175</v>
      </c>
      <c r="O5" s="5">
        <v>-0.0193088121515175</v>
      </c>
      <c r="P5" s="5">
        <v>-0.0193088121515175</v>
      </c>
      <c r="Q5" s="5">
        <v>0.0</v>
      </c>
      <c r="R5" s="5">
        <v>0.0</v>
      </c>
      <c r="S5" s="5">
        <v>0.0</v>
      </c>
    </row>
    <row r="6">
      <c r="A6" s="5">
        <v>4.0</v>
      </c>
      <c r="B6" s="6">
        <v>43656.0</v>
      </c>
      <c r="C6" s="5">
        <v>-4.63392370094163</v>
      </c>
      <c r="D6" s="5">
        <v>-42.4068605923914</v>
      </c>
      <c r="E6" s="5">
        <v>24.3612142591011</v>
      </c>
      <c r="F6" s="5">
        <v>-4.63392370094163</v>
      </c>
      <c r="G6" s="5">
        <v>-4.63392370094163</v>
      </c>
      <c r="H6" s="5">
        <v>-3.09248530896833</v>
      </c>
      <c r="I6" s="5">
        <v>-3.09248530896833</v>
      </c>
      <c r="J6" s="5">
        <v>-3.09248530896833</v>
      </c>
      <c r="K6" s="5">
        <v>-3.94745955477529</v>
      </c>
      <c r="L6" s="5">
        <v>-3.94745955477529</v>
      </c>
      <c r="M6" s="5">
        <v>-3.94745955477529</v>
      </c>
      <c r="N6" s="5">
        <v>0.85497424580696</v>
      </c>
      <c r="O6" s="5">
        <v>0.85497424580696</v>
      </c>
      <c r="P6" s="5">
        <v>0.85497424580696</v>
      </c>
      <c r="Q6" s="5">
        <v>0.0</v>
      </c>
      <c r="R6" s="5">
        <v>0.0</v>
      </c>
      <c r="S6" s="5">
        <v>0.0</v>
      </c>
    </row>
    <row r="7">
      <c r="A7" s="5">
        <v>5.0</v>
      </c>
      <c r="B7" s="6">
        <v>43657.0</v>
      </c>
      <c r="C7" s="5">
        <v>-4.42171034108665</v>
      </c>
      <c r="D7" s="5">
        <v>-43.8782966675332</v>
      </c>
      <c r="E7" s="5">
        <v>30.8171210689424</v>
      </c>
      <c r="F7" s="5">
        <v>-4.42171034108665</v>
      </c>
      <c r="G7" s="5">
        <v>-4.42171034108665</v>
      </c>
      <c r="H7" s="5">
        <v>-3.23236121899588</v>
      </c>
      <c r="I7" s="5">
        <v>-3.23236121899588</v>
      </c>
      <c r="J7" s="5">
        <v>-3.23236121899588</v>
      </c>
      <c r="K7" s="5">
        <v>-4.89578385764268</v>
      </c>
      <c r="L7" s="5">
        <v>-4.89578385764268</v>
      </c>
      <c r="M7" s="5">
        <v>-4.89578385764268</v>
      </c>
      <c r="N7" s="5">
        <v>1.66342263864679</v>
      </c>
      <c r="O7" s="5">
        <v>1.66342263864679</v>
      </c>
      <c r="P7" s="5">
        <v>1.66342263864679</v>
      </c>
      <c r="Q7" s="5">
        <v>0.0</v>
      </c>
      <c r="R7" s="5">
        <v>0.0</v>
      </c>
      <c r="S7" s="5">
        <v>0.0</v>
      </c>
    </row>
    <row r="8">
      <c r="A8" s="5">
        <v>6.0</v>
      </c>
      <c r="B8" s="6">
        <v>43658.0</v>
      </c>
      <c r="C8" s="5">
        <v>-4.20949698123167</v>
      </c>
      <c r="D8" s="5">
        <v>-42.9560880470453</v>
      </c>
      <c r="E8" s="5">
        <v>26.9055675220131</v>
      </c>
      <c r="F8" s="5">
        <v>-4.20949698123167</v>
      </c>
      <c r="G8" s="5">
        <v>-4.20949698123167</v>
      </c>
      <c r="H8" s="5">
        <v>-2.90616128747956</v>
      </c>
      <c r="I8" s="5">
        <v>-2.90616128747956</v>
      </c>
      <c r="J8" s="5">
        <v>-2.90616128747956</v>
      </c>
      <c r="K8" s="5">
        <v>-5.30696082184867</v>
      </c>
      <c r="L8" s="5">
        <v>-5.30696082184867</v>
      </c>
      <c r="M8" s="5">
        <v>-5.30696082184867</v>
      </c>
      <c r="N8" s="5">
        <v>2.4007995343691</v>
      </c>
      <c r="O8" s="5">
        <v>2.4007995343691</v>
      </c>
      <c r="P8" s="5">
        <v>2.4007995343691</v>
      </c>
      <c r="Q8" s="5">
        <v>0.0</v>
      </c>
      <c r="R8" s="5">
        <v>0.0</v>
      </c>
      <c r="S8" s="5">
        <v>0.0</v>
      </c>
    </row>
    <row r="9">
      <c r="A9" s="5">
        <v>7.0</v>
      </c>
      <c r="B9" s="6">
        <v>43661.0</v>
      </c>
      <c r="C9" s="5">
        <v>-3.57285690166673</v>
      </c>
      <c r="D9" s="5">
        <v>-37.5451356674043</v>
      </c>
      <c r="E9" s="5">
        <v>33.3075570770944</v>
      </c>
      <c r="F9" s="5">
        <v>-3.57285690166673</v>
      </c>
      <c r="G9" s="5">
        <v>-3.57285690166673</v>
      </c>
      <c r="H9" s="5">
        <v>0.683360506415492</v>
      </c>
      <c r="I9" s="5">
        <v>0.683360506415492</v>
      </c>
      <c r="J9" s="5">
        <v>0.683360506415492</v>
      </c>
      <c r="K9" s="5">
        <v>-3.47492792380385</v>
      </c>
      <c r="L9" s="5">
        <v>-3.47492792380385</v>
      </c>
      <c r="M9" s="5">
        <v>-3.47492792380385</v>
      </c>
      <c r="N9" s="5">
        <v>4.15828843021934</v>
      </c>
      <c r="O9" s="5">
        <v>4.15828843021934</v>
      </c>
      <c r="P9" s="5">
        <v>4.15828843021934</v>
      </c>
      <c r="Q9" s="5">
        <v>0.0</v>
      </c>
      <c r="R9" s="5">
        <v>0.0</v>
      </c>
      <c r="S9" s="5">
        <v>0.0</v>
      </c>
    </row>
    <row r="10">
      <c r="A10" s="5">
        <v>8.0</v>
      </c>
      <c r="B10" s="6">
        <v>43662.0</v>
      </c>
      <c r="C10" s="5">
        <v>-3.36064354181174</v>
      </c>
      <c r="D10" s="5">
        <v>-35.8978267380386</v>
      </c>
      <c r="E10" s="5">
        <v>31.3921631541156</v>
      </c>
      <c r="F10" s="5">
        <v>-3.36064354181174</v>
      </c>
      <c r="G10" s="5">
        <v>-3.36064354181174</v>
      </c>
      <c r="H10" s="5">
        <v>0.425440454749055</v>
      </c>
      <c r="I10" s="5">
        <v>0.425440454749055</v>
      </c>
      <c r="J10" s="5">
        <v>0.425440454749055</v>
      </c>
      <c r="K10" s="5">
        <v>-4.16603470012137</v>
      </c>
      <c r="L10" s="5">
        <v>-4.16603470012137</v>
      </c>
      <c r="M10" s="5">
        <v>-4.16603470012137</v>
      </c>
      <c r="N10" s="5">
        <v>4.59147515487042</v>
      </c>
      <c r="O10" s="5">
        <v>4.59147515487042</v>
      </c>
      <c r="P10" s="5">
        <v>4.59147515487042</v>
      </c>
      <c r="Q10" s="5">
        <v>0.0</v>
      </c>
      <c r="R10" s="5">
        <v>0.0</v>
      </c>
      <c r="S10" s="5">
        <v>0.0</v>
      </c>
    </row>
    <row r="11">
      <c r="A11" s="5">
        <v>9.0</v>
      </c>
      <c r="B11" s="6">
        <v>43663.0</v>
      </c>
      <c r="C11" s="5">
        <v>-3.14843018195676</v>
      </c>
      <c r="D11" s="5">
        <v>-35.4015237771194</v>
      </c>
      <c r="E11" s="5">
        <v>31.9539708555724</v>
      </c>
      <c r="F11" s="5">
        <v>-3.14843018195676</v>
      </c>
      <c r="G11" s="5">
        <v>-3.14843018195676</v>
      </c>
      <c r="H11" s="5">
        <v>1.00438438574195</v>
      </c>
      <c r="I11" s="5">
        <v>1.00438438574195</v>
      </c>
      <c r="J11" s="5">
        <v>1.00438438574195</v>
      </c>
      <c r="K11" s="5">
        <v>-3.94745955477391</v>
      </c>
      <c r="L11" s="5">
        <v>-3.94745955477391</v>
      </c>
      <c r="M11" s="5">
        <v>-3.94745955477391</v>
      </c>
      <c r="N11" s="5">
        <v>4.95184394051587</v>
      </c>
      <c r="O11" s="5">
        <v>4.95184394051587</v>
      </c>
      <c r="P11" s="5">
        <v>4.95184394051587</v>
      </c>
      <c r="Q11" s="5">
        <v>0.0</v>
      </c>
      <c r="R11" s="5">
        <v>0.0</v>
      </c>
      <c r="S11" s="5">
        <v>0.0</v>
      </c>
    </row>
    <row r="12">
      <c r="A12" s="5">
        <v>10.0</v>
      </c>
      <c r="B12" s="6">
        <v>43664.0</v>
      </c>
      <c r="C12" s="5">
        <v>-2.93621682210178</v>
      </c>
      <c r="D12" s="5">
        <v>-37.71720767938</v>
      </c>
      <c r="E12" s="5">
        <v>31.8110345222916</v>
      </c>
      <c r="F12" s="5">
        <v>-2.93621682210178</v>
      </c>
      <c r="G12" s="5">
        <v>-2.93621682210178</v>
      </c>
      <c r="H12" s="5">
        <v>0.347949113998435</v>
      </c>
      <c r="I12" s="5">
        <v>0.347949113998435</v>
      </c>
      <c r="J12" s="5">
        <v>0.347949113998435</v>
      </c>
      <c r="K12" s="5">
        <v>-4.89578385764081</v>
      </c>
      <c r="L12" s="5">
        <v>-4.89578385764081</v>
      </c>
      <c r="M12" s="5">
        <v>-4.89578385764081</v>
      </c>
      <c r="N12" s="5">
        <v>5.24373297163924</v>
      </c>
      <c r="O12" s="5">
        <v>5.24373297163924</v>
      </c>
      <c r="P12" s="5">
        <v>5.24373297163924</v>
      </c>
      <c r="Q12" s="5">
        <v>0.0</v>
      </c>
      <c r="R12" s="5">
        <v>0.0</v>
      </c>
      <c r="S12" s="5">
        <v>0.0</v>
      </c>
    </row>
    <row r="13">
      <c r="A13" s="5">
        <v>11.0</v>
      </c>
      <c r="B13" s="6">
        <v>43665.0</v>
      </c>
      <c r="C13" s="5">
        <v>-2.7240034622468</v>
      </c>
      <c r="D13" s="5">
        <v>-36.1637452463638</v>
      </c>
      <c r="E13" s="5">
        <v>30.0343230996366</v>
      </c>
      <c r="F13" s="5">
        <v>-2.7240034622468</v>
      </c>
      <c r="G13" s="5">
        <v>-2.7240034622468</v>
      </c>
      <c r="H13" s="5">
        <v>0.165800241264615</v>
      </c>
      <c r="I13" s="5">
        <v>0.165800241264615</v>
      </c>
      <c r="J13" s="5">
        <v>0.165800241264615</v>
      </c>
      <c r="K13" s="5">
        <v>-5.30696082182996</v>
      </c>
      <c r="L13" s="5">
        <v>-5.30696082182996</v>
      </c>
      <c r="M13" s="5">
        <v>-5.30696082182996</v>
      </c>
      <c r="N13" s="5">
        <v>5.47276106309458</v>
      </c>
      <c r="O13" s="5">
        <v>5.47276106309458</v>
      </c>
      <c r="P13" s="5">
        <v>5.47276106309458</v>
      </c>
      <c r="Q13" s="5">
        <v>0.0</v>
      </c>
      <c r="R13" s="5">
        <v>0.0</v>
      </c>
      <c r="S13" s="5">
        <v>0.0</v>
      </c>
    </row>
    <row r="14">
      <c r="A14" s="5">
        <v>12.0</v>
      </c>
      <c r="B14" s="6">
        <v>43668.0</v>
      </c>
      <c r="C14" s="5">
        <v>-2.08736338268186</v>
      </c>
      <c r="D14" s="5">
        <v>-37.2593068754143</v>
      </c>
      <c r="E14" s="5">
        <v>34.4429923092101</v>
      </c>
      <c r="F14" s="5">
        <v>-2.08736338268186</v>
      </c>
      <c r="G14" s="5">
        <v>-2.08736338268186</v>
      </c>
      <c r="H14" s="5">
        <v>2.37879128770345</v>
      </c>
      <c r="I14" s="5">
        <v>2.37879128770345</v>
      </c>
      <c r="J14" s="5">
        <v>2.37879128770345</v>
      </c>
      <c r="K14" s="5">
        <v>-3.47492792381459</v>
      </c>
      <c r="L14" s="5">
        <v>-3.47492792381459</v>
      </c>
      <c r="M14" s="5">
        <v>-3.47492792381459</v>
      </c>
      <c r="N14" s="5">
        <v>5.85371921151805</v>
      </c>
      <c r="O14" s="5">
        <v>5.85371921151805</v>
      </c>
      <c r="P14" s="5">
        <v>5.85371921151805</v>
      </c>
      <c r="Q14" s="5">
        <v>0.0</v>
      </c>
      <c r="R14" s="5">
        <v>0.0</v>
      </c>
      <c r="S14" s="5">
        <v>0.0</v>
      </c>
    </row>
    <row r="15">
      <c r="A15" s="5">
        <v>13.0</v>
      </c>
      <c r="B15" s="6">
        <v>43669.0</v>
      </c>
      <c r="C15" s="5">
        <v>-1.87515002282688</v>
      </c>
      <c r="D15" s="5">
        <v>-34.0733247907823</v>
      </c>
      <c r="E15" s="5">
        <v>36.3697813807433</v>
      </c>
      <c r="F15" s="5">
        <v>-1.87515002282688</v>
      </c>
      <c r="G15" s="5">
        <v>-1.87515002282688</v>
      </c>
      <c r="H15" s="5">
        <v>1.73958647623024</v>
      </c>
      <c r="I15" s="5">
        <v>1.73958647623024</v>
      </c>
      <c r="J15" s="5">
        <v>1.73958647623024</v>
      </c>
      <c r="K15" s="5">
        <v>-4.16603470013231</v>
      </c>
      <c r="L15" s="5">
        <v>-4.16603470013231</v>
      </c>
      <c r="M15" s="5">
        <v>-4.16603470013231</v>
      </c>
      <c r="N15" s="5">
        <v>5.90562117636255</v>
      </c>
      <c r="O15" s="5">
        <v>5.90562117636255</v>
      </c>
      <c r="P15" s="5">
        <v>5.90562117636255</v>
      </c>
      <c r="Q15" s="5">
        <v>0.0</v>
      </c>
      <c r="R15" s="5">
        <v>0.0</v>
      </c>
      <c r="S15" s="5">
        <v>0.0</v>
      </c>
    </row>
    <row r="16">
      <c r="A16" s="5">
        <v>14.0</v>
      </c>
      <c r="B16" s="6">
        <v>43670.0</v>
      </c>
      <c r="C16" s="5">
        <v>-1.6629366629719</v>
      </c>
      <c r="D16" s="5">
        <v>-34.4343712889763</v>
      </c>
      <c r="E16" s="5">
        <v>35.7489521966224</v>
      </c>
      <c r="F16" s="5">
        <v>-1.6629366629719</v>
      </c>
      <c r="G16" s="5">
        <v>-1.6629366629719</v>
      </c>
      <c r="H16" s="5">
        <v>1.9867416985759</v>
      </c>
      <c r="I16" s="5">
        <v>1.9867416985759</v>
      </c>
      <c r="J16" s="5">
        <v>1.9867416985759</v>
      </c>
      <c r="K16" s="5">
        <v>-3.94745955477372</v>
      </c>
      <c r="L16" s="5">
        <v>-3.94745955477372</v>
      </c>
      <c r="M16" s="5">
        <v>-3.94745955477372</v>
      </c>
      <c r="N16" s="5">
        <v>5.93420125334963</v>
      </c>
      <c r="O16" s="5">
        <v>5.93420125334963</v>
      </c>
      <c r="P16" s="5">
        <v>5.93420125334963</v>
      </c>
      <c r="Q16" s="5">
        <v>0.0</v>
      </c>
      <c r="R16" s="5">
        <v>0.0</v>
      </c>
      <c r="S16" s="5">
        <v>0.0</v>
      </c>
    </row>
    <row r="17">
      <c r="A17" s="5">
        <v>15.0</v>
      </c>
      <c r="B17" s="6">
        <v>43671.0</v>
      </c>
      <c r="C17" s="5">
        <v>-1.45072330311692</v>
      </c>
      <c r="D17" s="5">
        <v>-36.1082529496188</v>
      </c>
      <c r="E17" s="5">
        <v>34.9780564143489</v>
      </c>
      <c r="F17" s="5">
        <v>-1.45072330311692</v>
      </c>
      <c r="G17" s="5">
        <v>-1.45072330311692</v>
      </c>
      <c r="H17" s="5">
        <v>1.05210695952686</v>
      </c>
      <c r="I17" s="5">
        <v>1.05210695952686</v>
      </c>
      <c r="J17" s="5">
        <v>1.05210695952686</v>
      </c>
      <c r="K17" s="5">
        <v>-4.8957838576321</v>
      </c>
      <c r="L17" s="5">
        <v>-4.8957838576321</v>
      </c>
      <c r="M17" s="5">
        <v>-4.8957838576321</v>
      </c>
      <c r="N17" s="5">
        <v>5.94789081715896</v>
      </c>
      <c r="O17" s="5">
        <v>5.94789081715896</v>
      </c>
      <c r="P17" s="5">
        <v>5.94789081715896</v>
      </c>
      <c r="Q17" s="5">
        <v>0.0</v>
      </c>
      <c r="R17" s="5">
        <v>0.0</v>
      </c>
      <c r="S17" s="5">
        <v>0.0</v>
      </c>
    </row>
    <row r="18">
      <c r="A18" s="5">
        <v>16.0</v>
      </c>
      <c r="B18" s="6">
        <v>43672.0</v>
      </c>
      <c r="C18" s="5">
        <v>-1.23850994326194</v>
      </c>
      <c r="D18" s="5">
        <v>-39.0689360264818</v>
      </c>
      <c r="E18" s="5">
        <v>35.5842148649926</v>
      </c>
      <c r="F18" s="5">
        <v>-1.23850994326194</v>
      </c>
      <c r="G18" s="5">
        <v>-1.23850994326194</v>
      </c>
      <c r="H18" s="5">
        <v>0.647745407175773</v>
      </c>
      <c r="I18" s="5">
        <v>0.647745407175773</v>
      </c>
      <c r="J18" s="5">
        <v>0.647745407175773</v>
      </c>
      <c r="K18" s="5">
        <v>-5.30696082182822</v>
      </c>
      <c r="L18" s="5">
        <v>-5.30696082182822</v>
      </c>
      <c r="M18" s="5">
        <v>-5.30696082182822</v>
      </c>
      <c r="N18" s="5">
        <v>5.95470622900399</v>
      </c>
      <c r="O18" s="5">
        <v>5.95470622900399</v>
      </c>
      <c r="P18" s="5">
        <v>5.95470622900399</v>
      </c>
      <c r="Q18" s="5">
        <v>0.0</v>
      </c>
      <c r="R18" s="5">
        <v>0.0</v>
      </c>
      <c r="S18" s="5">
        <v>0.0</v>
      </c>
    </row>
    <row r="19">
      <c r="A19" s="5">
        <v>17.0</v>
      </c>
      <c r="B19" s="6">
        <v>43675.0</v>
      </c>
      <c r="C19" s="5">
        <v>-0.601869863696998</v>
      </c>
      <c r="D19" s="5">
        <v>-31.2431749074966</v>
      </c>
      <c r="E19" s="5">
        <v>38.4467018322954</v>
      </c>
      <c r="F19" s="5">
        <v>-0.601869863696998</v>
      </c>
      <c r="G19" s="5">
        <v>-0.601869863696998</v>
      </c>
      <c r="H19" s="5">
        <v>2.52842594909779</v>
      </c>
      <c r="I19" s="5">
        <v>2.52842594909779</v>
      </c>
      <c r="J19" s="5">
        <v>2.52842594909779</v>
      </c>
      <c r="K19" s="5">
        <v>-3.47492792379151</v>
      </c>
      <c r="L19" s="5">
        <v>-3.47492792379151</v>
      </c>
      <c r="M19" s="5">
        <v>-3.47492792379151</v>
      </c>
      <c r="N19" s="5">
        <v>6.0033538728893</v>
      </c>
      <c r="O19" s="5">
        <v>6.0033538728893</v>
      </c>
      <c r="P19" s="5">
        <v>6.0033538728893</v>
      </c>
      <c r="Q19" s="5">
        <v>0.0</v>
      </c>
      <c r="R19" s="5">
        <v>0.0</v>
      </c>
      <c r="S19" s="5">
        <v>0.0</v>
      </c>
    </row>
    <row r="20">
      <c r="A20" s="5">
        <v>18.0</v>
      </c>
      <c r="B20" s="6">
        <v>43676.0</v>
      </c>
      <c r="C20" s="5">
        <v>-0.389656503842017</v>
      </c>
      <c r="D20" s="5">
        <v>-32.6218057069215</v>
      </c>
      <c r="E20" s="5">
        <v>37.8530227852508</v>
      </c>
      <c r="F20" s="5">
        <v>-0.389656503842017</v>
      </c>
      <c r="G20" s="5">
        <v>-0.389656503842017</v>
      </c>
      <c r="H20" s="5">
        <v>1.88130635885889</v>
      </c>
      <c r="I20" s="5">
        <v>1.88130635885889</v>
      </c>
      <c r="J20" s="5">
        <v>1.88130635885889</v>
      </c>
      <c r="K20" s="5">
        <v>-4.16603470012009</v>
      </c>
      <c r="L20" s="5">
        <v>-4.16603470012009</v>
      </c>
      <c r="M20" s="5">
        <v>-4.16603470012009</v>
      </c>
      <c r="N20" s="5">
        <v>6.04734105897899</v>
      </c>
      <c r="O20" s="5">
        <v>6.04734105897899</v>
      </c>
      <c r="P20" s="5">
        <v>6.04734105897899</v>
      </c>
      <c r="Q20" s="5">
        <v>0.0</v>
      </c>
      <c r="R20" s="5">
        <v>0.0</v>
      </c>
      <c r="S20" s="5">
        <v>0.0</v>
      </c>
    </row>
    <row r="21">
      <c r="A21" s="5">
        <v>19.0</v>
      </c>
      <c r="B21" s="6">
        <v>43677.0</v>
      </c>
      <c r="C21" s="5">
        <v>-0.177443143987036</v>
      </c>
      <c r="D21" s="5">
        <v>-34.9818589133005</v>
      </c>
      <c r="E21" s="5">
        <v>39.0992376910069</v>
      </c>
      <c r="F21" s="5">
        <v>-0.177443143987036</v>
      </c>
      <c r="G21" s="5">
        <v>-0.177443143987036</v>
      </c>
      <c r="H21" s="5">
        <v>2.16412460462873</v>
      </c>
      <c r="I21" s="5">
        <v>2.16412460462873</v>
      </c>
      <c r="J21" s="5">
        <v>2.16412460462873</v>
      </c>
      <c r="K21" s="5">
        <v>-3.94745955477466</v>
      </c>
      <c r="L21" s="5">
        <v>-3.94745955477466</v>
      </c>
      <c r="M21" s="5">
        <v>-3.94745955477466</v>
      </c>
      <c r="N21" s="5">
        <v>6.1115841594034</v>
      </c>
      <c r="O21" s="5">
        <v>6.1115841594034</v>
      </c>
      <c r="P21" s="5">
        <v>6.1115841594034</v>
      </c>
      <c r="Q21" s="5">
        <v>0.0</v>
      </c>
      <c r="R21" s="5">
        <v>0.0</v>
      </c>
      <c r="S21" s="5">
        <v>0.0</v>
      </c>
    </row>
    <row r="22">
      <c r="A22" s="5">
        <v>20.0</v>
      </c>
      <c r="B22" s="6">
        <v>43678.0</v>
      </c>
      <c r="C22" s="5">
        <v>0.0347702158679441</v>
      </c>
      <c r="D22" s="5">
        <v>-35.5309748366125</v>
      </c>
      <c r="E22" s="5">
        <v>35.5695458799291</v>
      </c>
      <c r="F22" s="5">
        <v>0.0347702158679441</v>
      </c>
      <c r="G22" s="5">
        <v>0.0347702158679441</v>
      </c>
      <c r="H22" s="5">
        <v>1.30229512759197</v>
      </c>
      <c r="I22" s="5">
        <v>1.30229512759197</v>
      </c>
      <c r="J22" s="5">
        <v>1.30229512759197</v>
      </c>
      <c r="K22" s="5">
        <v>-4.89578385763976</v>
      </c>
      <c r="L22" s="5">
        <v>-4.89578385763976</v>
      </c>
      <c r="M22" s="5">
        <v>-4.89578385763976</v>
      </c>
      <c r="N22" s="5">
        <v>6.19807898523173</v>
      </c>
      <c r="O22" s="5">
        <v>6.19807898523173</v>
      </c>
      <c r="P22" s="5">
        <v>6.19807898523173</v>
      </c>
      <c r="Q22" s="5">
        <v>0.0</v>
      </c>
      <c r="R22" s="5">
        <v>0.0</v>
      </c>
      <c r="S22" s="5">
        <v>0.0</v>
      </c>
    </row>
    <row r="23">
      <c r="A23" s="5">
        <v>21.0</v>
      </c>
      <c r="B23" s="6">
        <v>43679.0</v>
      </c>
      <c r="C23" s="5">
        <v>0.246983575722925</v>
      </c>
      <c r="D23" s="5">
        <v>-30.5590490297669</v>
      </c>
      <c r="E23" s="5">
        <v>37.7692715039041</v>
      </c>
      <c r="F23" s="5">
        <v>0.246983575722925</v>
      </c>
      <c r="G23" s="5">
        <v>0.246983575722925</v>
      </c>
      <c r="H23" s="5">
        <v>1.00063447151116</v>
      </c>
      <c r="I23" s="5">
        <v>1.00063447151116</v>
      </c>
      <c r="J23" s="5">
        <v>1.00063447151116</v>
      </c>
      <c r="K23" s="5">
        <v>-5.306960821818</v>
      </c>
      <c r="L23" s="5">
        <v>-5.306960821818</v>
      </c>
      <c r="M23" s="5">
        <v>-5.306960821818</v>
      </c>
      <c r="N23" s="5">
        <v>6.30759529332916</v>
      </c>
      <c r="O23" s="5">
        <v>6.30759529332916</v>
      </c>
      <c r="P23" s="5">
        <v>6.30759529332916</v>
      </c>
      <c r="Q23" s="5">
        <v>0.0</v>
      </c>
      <c r="R23" s="5">
        <v>0.0</v>
      </c>
      <c r="S23" s="5">
        <v>0.0</v>
      </c>
    </row>
    <row r="24">
      <c r="A24" s="5">
        <v>22.0</v>
      </c>
      <c r="B24" s="6">
        <v>43682.0</v>
      </c>
      <c r="C24" s="5">
        <v>0.883623655287867</v>
      </c>
      <c r="D24" s="5">
        <v>-31.6792049644057</v>
      </c>
      <c r="E24" s="5">
        <v>38.5576906044397</v>
      </c>
      <c r="F24" s="5">
        <v>0.883623655287867</v>
      </c>
      <c r="G24" s="5">
        <v>0.883623655287867</v>
      </c>
      <c r="H24" s="5">
        <v>3.29005001181703</v>
      </c>
      <c r="I24" s="5">
        <v>3.29005001181703</v>
      </c>
      <c r="J24" s="5">
        <v>3.29005001181703</v>
      </c>
      <c r="K24" s="5">
        <v>-3.47492792379088</v>
      </c>
      <c r="L24" s="5">
        <v>-3.47492792379088</v>
      </c>
      <c r="M24" s="5">
        <v>-3.47492792379088</v>
      </c>
      <c r="N24" s="5">
        <v>6.76497793560792</v>
      </c>
      <c r="O24" s="5">
        <v>6.76497793560792</v>
      </c>
      <c r="P24" s="5">
        <v>6.76497793560792</v>
      </c>
      <c r="Q24" s="5">
        <v>0.0</v>
      </c>
      <c r="R24" s="5">
        <v>0.0</v>
      </c>
      <c r="S24" s="5">
        <v>0.0</v>
      </c>
    </row>
    <row r="25">
      <c r="A25" s="5">
        <v>23.0</v>
      </c>
      <c r="B25" s="6">
        <v>43683.0</v>
      </c>
      <c r="C25" s="5">
        <v>1.09583701514284</v>
      </c>
      <c r="D25" s="5">
        <v>-33.2974778531312</v>
      </c>
      <c r="E25" s="5">
        <v>38.2201810116328</v>
      </c>
      <c r="F25" s="5">
        <v>1.09583701514284</v>
      </c>
      <c r="G25" s="5">
        <v>1.09583701514284</v>
      </c>
      <c r="H25" s="5">
        <v>2.78641838909982</v>
      </c>
      <c r="I25" s="5">
        <v>2.78641838909982</v>
      </c>
      <c r="J25" s="5">
        <v>2.78641838909982</v>
      </c>
      <c r="K25" s="5">
        <v>-4.16603470012306</v>
      </c>
      <c r="L25" s="5">
        <v>-4.16603470012306</v>
      </c>
      <c r="M25" s="5">
        <v>-4.16603470012306</v>
      </c>
      <c r="N25" s="5">
        <v>6.95245308922289</v>
      </c>
      <c r="O25" s="5">
        <v>6.95245308922289</v>
      </c>
      <c r="P25" s="5">
        <v>6.95245308922289</v>
      </c>
      <c r="Q25" s="5">
        <v>0.0</v>
      </c>
      <c r="R25" s="5">
        <v>0.0</v>
      </c>
      <c r="S25" s="5">
        <v>0.0</v>
      </c>
    </row>
    <row r="26">
      <c r="A26" s="5">
        <v>24.0</v>
      </c>
      <c r="B26" s="6">
        <v>43684.0</v>
      </c>
      <c r="C26" s="5">
        <v>1.30805037499782</v>
      </c>
      <c r="D26" s="5">
        <v>-33.3988834563456</v>
      </c>
      <c r="E26" s="5">
        <v>38.4025728559436</v>
      </c>
      <c r="F26" s="5">
        <v>1.30805037499782</v>
      </c>
      <c r="G26" s="5">
        <v>1.30805037499782</v>
      </c>
      <c r="H26" s="5">
        <v>3.20416550951415</v>
      </c>
      <c r="I26" s="5">
        <v>3.20416550951415</v>
      </c>
      <c r="J26" s="5">
        <v>3.20416550951415</v>
      </c>
      <c r="K26" s="5">
        <v>-3.9474595547756</v>
      </c>
      <c r="L26" s="5">
        <v>-3.9474595547756</v>
      </c>
      <c r="M26" s="5">
        <v>-3.9474595547756</v>
      </c>
      <c r="N26" s="5">
        <v>7.15162506428975</v>
      </c>
      <c r="O26" s="5">
        <v>7.15162506428975</v>
      </c>
      <c r="P26" s="5">
        <v>7.15162506428975</v>
      </c>
      <c r="Q26" s="5">
        <v>0.0</v>
      </c>
      <c r="R26" s="5">
        <v>0.0</v>
      </c>
      <c r="S26" s="5">
        <v>0.0</v>
      </c>
    </row>
    <row r="27">
      <c r="A27" s="5">
        <v>25.0</v>
      </c>
      <c r="B27" s="6">
        <v>43685.0</v>
      </c>
      <c r="C27" s="5">
        <v>1.52026373485281</v>
      </c>
      <c r="D27" s="5">
        <v>-32.5483687466749</v>
      </c>
      <c r="E27" s="5">
        <v>37.7295978205176</v>
      </c>
      <c r="F27" s="5">
        <v>1.52026373485281</v>
      </c>
      <c r="G27" s="5">
        <v>1.52026373485281</v>
      </c>
      <c r="H27" s="5">
        <v>2.46252982655294</v>
      </c>
      <c r="I27" s="5">
        <v>2.46252982655294</v>
      </c>
      <c r="J27" s="5">
        <v>2.46252982655294</v>
      </c>
      <c r="K27" s="5">
        <v>-4.89578385763105</v>
      </c>
      <c r="L27" s="5">
        <v>-4.89578385763105</v>
      </c>
      <c r="M27" s="5">
        <v>-4.89578385763105</v>
      </c>
      <c r="N27" s="5">
        <v>7.35831368418399</v>
      </c>
      <c r="O27" s="5">
        <v>7.35831368418399</v>
      </c>
      <c r="P27" s="5">
        <v>7.35831368418399</v>
      </c>
      <c r="Q27" s="5">
        <v>0.0</v>
      </c>
      <c r="R27" s="5">
        <v>0.0</v>
      </c>
      <c r="S27" s="5">
        <v>0.0</v>
      </c>
    </row>
    <row r="28">
      <c r="A28" s="5">
        <v>26.0</v>
      </c>
      <c r="B28" s="6">
        <v>43686.0</v>
      </c>
      <c r="C28" s="5">
        <v>1.73247709470779</v>
      </c>
      <c r="D28" s="5">
        <v>-30.373184165099</v>
      </c>
      <c r="E28" s="5">
        <v>37.9044221435997</v>
      </c>
      <c r="F28" s="5">
        <v>1.73247709470779</v>
      </c>
      <c r="G28" s="5">
        <v>1.73247709470779</v>
      </c>
      <c r="H28" s="5">
        <v>2.26122044253915</v>
      </c>
      <c r="I28" s="5">
        <v>2.26122044253915</v>
      </c>
      <c r="J28" s="5">
        <v>2.26122044253915</v>
      </c>
      <c r="K28" s="5">
        <v>-5.30696082183909</v>
      </c>
      <c r="L28" s="5">
        <v>-5.30696082183909</v>
      </c>
      <c r="M28" s="5">
        <v>-5.30696082183909</v>
      </c>
      <c r="N28" s="5">
        <v>7.56818126437825</v>
      </c>
      <c r="O28" s="5">
        <v>7.56818126437825</v>
      </c>
      <c r="P28" s="5">
        <v>7.56818126437825</v>
      </c>
      <c r="Q28" s="5">
        <v>0.0</v>
      </c>
      <c r="R28" s="5">
        <v>0.0</v>
      </c>
      <c r="S28" s="5">
        <v>0.0</v>
      </c>
    </row>
    <row r="29">
      <c r="A29" s="5">
        <v>27.0</v>
      </c>
      <c r="B29" s="6">
        <v>43689.0</v>
      </c>
      <c r="C29" s="5">
        <v>2.36911717427273</v>
      </c>
      <c r="D29" s="5">
        <v>-29.6891172118498</v>
      </c>
      <c r="E29" s="5">
        <v>40.2581311147484</v>
      </c>
      <c r="F29" s="5">
        <v>2.36911717427273</v>
      </c>
      <c r="G29" s="5">
        <v>2.36911717427273</v>
      </c>
      <c r="H29" s="5">
        <v>4.70088520140713</v>
      </c>
      <c r="I29" s="5">
        <v>4.70088520140713</v>
      </c>
      <c r="J29" s="5">
        <v>4.70088520140713</v>
      </c>
      <c r="K29" s="5">
        <v>-3.47492792381299</v>
      </c>
      <c r="L29" s="5">
        <v>-3.47492792381299</v>
      </c>
      <c r="M29" s="5">
        <v>-3.47492792381299</v>
      </c>
      <c r="N29" s="5">
        <v>8.17581312522013</v>
      </c>
      <c r="O29" s="5">
        <v>8.17581312522013</v>
      </c>
      <c r="P29" s="5">
        <v>8.17581312522013</v>
      </c>
      <c r="Q29" s="5">
        <v>0.0</v>
      </c>
      <c r="R29" s="5">
        <v>0.0</v>
      </c>
      <c r="S29" s="5">
        <v>0.0</v>
      </c>
    </row>
    <row r="30">
      <c r="A30" s="5">
        <v>28.0</v>
      </c>
      <c r="B30" s="6">
        <v>43690.0</v>
      </c>
      <c r="C30" s="5">
        <v>2.58133053412771</v>
      </c>
      <c r="D30" s="5">
        <v>-29.4330303929211</v>
      </c>
      <c r="E30" s="5">
        <v>41.516634372788</v>
      </c>
      <c r="F30" s="5">
        <v>2.58133053412771</v>
      </c>
      <c r="G30" s="5">
        <v>2.58133053412771</v>
      </c>
      <c r="H30" s="5">
        <v>4.19357061618357</v>
      </c>
      <c r="I30" s="5">
        <v>4.19357061618357</v>
      </c>
      <c r="J30" s="5">
        <v>4.19357061618357</v>
      </c>
      <c r="K30" s="5">
        <v>-4.16603470011844</v>
      </c>
      <c r="L30" s="5">
        <v>-4.16603470011844</v>
      </c>
      <c r="M30" s="5">
        <v>-4.16603470011844</v>
      </c>
      <c r="N30" s="5">
        <v>8.35960531630202</v>
      </c>
      <c r="O30" s="5">
        <v>8.35960531630202</v>
      </c>
      <c r="P30" s="5">
        <v>8.35960531630202</v>
      </c>
      <c r="Q30" s="5">
        <v>0.0</v>
      </c>
      <c r="R30" s="5">
        <v>0.0</v>
      </c>
      <c r="S30" s="5">
        <v>0.0</v>
      </c>
    </row>
    <row r="31">
      <c r="A31" s="5">
        <v>29.0</v>
      </c>
      <c r="B31" s="6">
        <v>43691.0</v>
      </c>
      <c r="C31" s="5">
        <v>2.79354389398269</v>
      </c>
      <c r="D31" s="5">
        <v>-30.8671242693732</v>
      </c>
      <c r="E31" s="5">
        <v>40.8158690294896</v>
      </c>
      <c r="F31" s="5">
        <v>2.79354389398269</v>
      </c>
      <c r="G31" s="5">
        <v>2.79354389398269</v>
      </c>
      <c r="H31" s="5">
        <v>4.58262139242147</v>
      </c>
      <c r="I31" s="5">
        <v>4.58262139242147</v>
      </c>
      <c r="J31" s="5">
        <v>4.58262139242147</v>
      </c>
      <c r="K31" s="5">
        <v>-3.94745955477308</v>
      </c>
      <c r="L31" s="5">
        <v>-3.94745955477308</v>
      </c>
      <c r="M31" s="5">
        <v>-3.94745955477308</v>
      </c>
      <c r="N31" s="5">
        <v>8.53008094719456</v>
      </c>
      <c r="O31" s="5">
        <v>8.53008094719456</v>
      </c>
      <c r="P31" s="5">
        <v>8.53008094719456</v>
      </c>
      <c r="Q31" s="5">
        <v>0.0</v>
      </c>
      <c r="R31" s="5">
        <v>0.0</v>
      </c>
      <c r="S31" s="5">
        <v>0.0</v>
      </c>
    </row>
    <row r="32">
      <c r="A32" s="5">
        <v>30.0</v>
      </c>
      <c r="B32" s="6">
        <v>43692.0</v>
      </c>
      <c r="C32" s="5">
        <v>3.00575725383767</v>
      </c>
      <c r="D32" s="5">
        <v>-30.0017080160027</v>
      </c>
      <c r="E32" s="5">
        <v>41.0201746995208</v>
      </c>
      <c r="F32" s="5">
        <v>3.00575725383767</v>
      </c>
      <c r="G32" s="5">
        <v>3.00575725383767</v>
      </c>
      <c r="H32" s="5">
        <v>3.79046377681829</v>
      </c>
      <c r="I32" s="5">
        <v>3.79046377681829</v>
      </c>
      <c r="J32" s="5">
        <v>3.79046377681829</v>
      </c>
      <c r="K32" s="5">
        <v>-4.89578385763528</v>
      </c>
      <c r="L32" s="5">
        <v>-4.89578385763528</v>
      </c>
      <c r="M32" s="5">
        <v>-4.89578385763528</v>
      </c>
      <c r="N32" s="5">
        <v>8.68624763445358</v>
      </c>
      <c r="O32" s="5">
        <v>8.68624763445358</v>
      </c>
      <c r="P32" s="5">
        <v>8.68624763445358</v>
      </c>
      <c r="Q32" s="5">
        <v>0.0</v>
      </c>
      <c r="R32" s="5">
        <v>0.0</v>
      </c>
      <c r="S32" s="5">
        <v>0.0</v>
      </c>
    </row>
    <row r="33">
      <c r="A33" s="5">
        <v>31.0</v>
      </c>
      <c r="B33" s="6">
        <v>43693.0</v>
      </c>
      <c r="C33" s="5">
        <v>3.21797061369265</v>
      </c>
      <c r="D33" s="5">
        <v>-28.749837722875</v>
      </c>
      <c r="E33" s="5">
        <v>42.663322199899</v>
      </c>
      <c r="F33" s="5">
        <v>3.21797061369265</v>
      </c>
      <c r="G33" s="5">
        <v>3.21797061369265</v>
      </c>
      <c r="H33" s="5">
        <v>3.5212048160637</v>
      </c>
      <c r="I33" s="5">
        <v>3.5212048160637</v>
      </c>
      <c r="J33" s="5">
        <v>3.5212048160637</v>
      </c>
      <c r="K33" s="5">
        <v>-5.30696082183735</v>
      </c>
      <c r="L33" s="5">
        <v>-5.30696082183735</v>
      </c>
      <c r="M33" s="5">
        <v>-5.30696082183735</v>
      </c>
      <c r="N33" s="5">
        <v>8.82816563790106</v>
      </c>
      <c r="O33" s="5">
        <v>8.82816563790106</v>
      </c>
      <c r="P33" s="5">
        <v>8.82816563790106</v>
      </c>
      <c r="Q33" s="5">
        <v>0.0</v>
      </c>
      <c r="R33" s="5">
        <v>0.0</v>
      </c>
      <c r="S33" s="5">
        <v>0.0</v>
      </c>
    </row>
    <row r="34">
      <c r="A34" s="5">
        <v>32.0</v>
      </c>
      <c r="B34" s="6">
        <v>43696.0</v>
      </c>
      <c r="C34" s="5">
        <v>3.8546106932576</v>
      </c>
      <c r="D34" s="5">
        <v>-25.9525161922567</v>
      </c>
      <c r="E34" s="5">
        <v>44.3671357381773</v>
      </c>
      <c r="F34" s="5">
        <v>3.8546106932576</v>
      </c>
      <c r="G34" s="5">
        <v>3.8546106932576</v>
      </c>
      <c r="H34" s="5">
        <v>5.71047720053341</v>
      </c>
      <c r="I34" s="5">
        <v>5.71047720053341</v>
      </c>
      <c r="J34" s="5">
        <v>5.71047720053341</v>
      </c>
      <c r="K34" s="5">
        <v>-3.47492792378991</v>
      </c>
      <c r="L34" s="5">
        <v>-3.47492792378991</v>
      </c>
      <c r="M34" s="5">
        <v>-3.47492792378991</v>
      </c>
      <c r="N34" s="5">
        <v>9.18540512432332</v>
      </c>
      <c r="O34" s="5">
        <v>9.18540512432332</v>
      </c>
      <c r="P34" s="5">
        <v>9.18540512432332</v>
      </c>
      <c r="Q34" s="5">
        <v>0.0</v>
      </c>
      <c r="R34" s="5">
        <v>0.0</v>
      </c>
      <c r="S34" s="5">
        <v>0.0</v>
      </c>
    </row>
    <row r="35">
      <c r="A35" s="5">
        <v>33.0</v>
      </c>
      <c r="B35" s="6">
        <v>43697.0</v>
      </c>
      <c r="C35" s="5">
        <v>4.06682405311258</v>
      </c>
      <c r="D35" s="5">
        <v>-26.3488709881347</v>
      </c>
      <c r="E35" s="5">
        <v>43.0482932379822</v>
      </c>
      <c r="F35" s="5">
        <v>4.06682405311258</v>
      </c>
      <c r="G35" s="5">
        <v>4.06682405311258</v>
      </c>
      <c r="H35" s="5">
        <v>5.12650131128334</v>
      </c>
      <c r="I35" s="5">
        <v>5.12650131128334</v>
      </c>
      <c r="J35" s="5">
        <v>5.12650131128334</v>
      </c>
      <c r="K35" s="5">
        <v>-4.16603470012938</v>
      </c>
      <c r="L35" s="5">
        <v>-4.16603470012938</v>
      </c>
      <c r="M35" s="5">
        <v>-4.16603470012938</v>
      </c>
      <c r="N35" s="5">
        <v>9.29253601141273</v>
      </c>
      <c r="O35" s="5">
        <v>9.29253601141273</v>
      </c>
      <c r="P35" s="5">
        <v>9.29253601141273</v>
      </c>
      <c r="Q35" s="5">
        <v>0.0</v>
      </c>
      <c r="R35" s="5">
        <v>0.0</v>
      </c>
      <c r="S35" s="5">
        <v>0.0</v>
      </c>
    </row>
    <row r="36">
      <c r="A36" s="5">
        <v>34.0</v>
      </c>
      <c r="B36" s="6">
        <v>43698.0</v>
      </c>
      <c r="C36" s="5">
        <v>4.27903741296756</v>
      </c>
      <c r="D36" s="5">
        <v>-24.7729541515757</v>
      </c>
      <c r="E36" s="5">
        <v>45.3807849455893</v>
      </c>
      <c r="F36" s="5">
        <v>4.27903741296756</v>
      </c>
      <c r="G36" s="5">
        <v>4.27903741296756</v>
      </c>
      <c r="H36" s="5">
        <v>5.45396918752339</v>
      </c>
      <c r="I36" s="5">
        <v>5.45396918752339</v>
      </c>
      <c r="J36" s="5">
        <v>5.45396918752339</v>
      </c>
      <c r="K36" s="5">
        <v>-3.94745955477634</v>
      </c>
      <c r="L36" s="5">
        <v>-3.94745955477634</v>
      </c>
      <c r="M36" s="5">
        <v>-3.94745955477634</v>
      </c>
      <c r="N36" s="5">
        <v>9.40142874229974</v>
      </c>
      <c r="O36" s="5">
        <v>9.40142874229974</v>
      </c>
      <c r="P36" s="5">
        <v>9.40142874229974</v>
      </c>
      <c r="Q36" s="5">
        <v>0.0</v>
      </c>
      <c r="R36" s="5">
        <v>0.0</v>
      </c>
      <c r="S36" s="5">
        <v>0.0</v>
      </c>
    </row>
    <row r="37">
      <c r="A37" s="5">
        <v>35.0</v>
      </c>
      <c r="B37" s="6">
        <v>43699.0</v>
      </c>
      <c r="C37" s="5">
        <v>4.49125077282254</v>
      </c>
      <c r="D37" s="5">
        <v>-25.3655034185435</v>
      </c>
      <c r="E37" s="5">
        <v>43.5137501938966</v>
      </c>
      <c r="F37" s="5">
        <v>4.49125077282254</v>
      </c>
      <c r="G37" s="5">
        <v>4.49125077282254</v>
      </c>
      <c r="H37" s="5">
        <v>4.62200526552168</v>
      </c>
      <c r="I37" s="5">
        <v>4.62200526552168</v>
      </c>
      <c r="J37" s="5">
        <v>4.62200526552168</v>
      </c>
      <c r="K37" s="5">
        <v>-4.89578385763952</v>
      </c>
      <c r="L37" s="5">
        <v>-4.89578385763952</v>
      </c>
      <c r="M37" s="5">
        <v>-4.89578385763952</v>
      </c>
      <c r="N37" s="5">
        <v>9.5177891231612</v>
      </c>
      <c r="O37" s="5">
        <v>9.5177891231612</v>
      </c>
      <c r="P37" s="5">
        <v>9.5177891231612</v>
      </c>
      <c r="Q37" s="5">
        <v>0.0</v>
      </c>
      <c r="R37" s="5">
        <v>0.0</v>
      </c>
      <c r="S37" s="5">
        <v>0.0</v>
      </c>
    </row>
    <row r="38">
      <c r="A38" s="5">
        <v>36.0</v>
      </c>
      <c r="B38" s="6">
        <v>43700.0</v>
      </c>
      <c r="C38" s="5">
        <v>4.70346413267752</v>
      </c>
      <c r="D38" s="5">
        <v>-23.5664329345769</v>
      </c>
      <c r="E38" s="5">
        <v>44.7740125369287</v>
      </c>
      <c r="F38" s="5">
        <v>4.70346413267752</v>
      </c>
      <c r="G38" s="5">
        <v>4.70346413267752</v>
      </c>
      <c r="H38" s="5">
        <v>4.34079625001802</v>
      </c>
      <c r="I38" s="5">
        <v>4.34079625001802</v>
      </c>
      <c r="J38" s="5">
        <v>4.34079625001802</v>
      </c>
      <c r="K38" s="5">
        <v>-5.30696082181864</v>
      </c>
      <c r="L38" s="5">
        <v>-5.30696082181864</v>
      </c>
      <c r="M38" s="5">
        <v>-5.30696082181864</v>
      </c>
      <c r="N38" s="5">
        <v>9.64775707183666</v>
      </c>
      <c r="O38" s="5">
        <v>9.64775707183666</v>
      </c>
      <c r="P38" s="5">
        <v>9.64775707183666</v>
      </c>
      <c r="Q38" s="5">
        <v>0.0</v>
      </c>
      <c r="R38" s="5">
        <v>0.0</v>
      </c>
      <c r="S38" s="5">
        <v>0.0</v>
      </c>
    </row>
    <row r="39">
      <c r="A39" s="5">
        <v>37.0</v>
      </c>
      <c r="B39" s="6">
        <v>43703.0</v>
      </c>
      <c r="C39" s="5">
        <v>5.34010421224246</v>
      </c>
      <c r="D39" s="5">
        <v>-22.1590921262714</v>
      </c>
      <c r="E39" s="5">
        <v>46.7057600760614</v>
      </c>
      <c r="F39" s="5">
        <v>5.34010421224246</v>
      </c>
      <c r="G39" s="5">
        <v>5.34010421224246</v>
      </c>
      <c r="H39" s="5">
        <v>6.70722638792709</v>
      </c>
      <c r="I39" s="5">
        <v>6.70722638792709</v>
      </c>
      <c r="J39" s="5">
        <v>6.70722638792709</v>
      </c>
      <c r="K39" s="5">
        <v>-3.47492792380065</v>
      </c>
      <c r="L39" s="5">
        <v>-3.47492792380065</v>
      </c>
      <c r="M39" s="5">
        <v>-3.47492792380065</v>
      </c>
      <c r="N39" s="5">
        <v>10.1821543117277</v>
      </c>
      <c r="O39" s="5">
        <v>10.1821543117277</v>
      </c>
      <c r="P39" s="5">
        <v>10.1821543117277</v>
      </c>
      <c r="Q39" s="5">
        <v>0.0</v>
      </c>
      <c r="R39" s="5">
        <v>0.0</v>
      </c>
      <c r="S39" s="5">
        <v>0.0</v>
      </c>
    </row>
    <row r="40">
      <c r="A40" s="5">
        <v>38.0</v>
      </c>
      <c r="B40" s="6">
        <v>43704.0</v>
      </c>
      <c r="C40" s="5">
        <v>5.55231757209744</v>
      </c>
      <c r="D40" s="5">
        <v>-22.8555629318608</v>
      </c>
      <c r="E40" s="5">
        <v>46.690872907055</v>
      </c>
      <c r="F40" s="5">
        <v>5.55231757209744</v>
      </c>
      <c r="G40" s="5">
        <v>5.55231757209744</v>
      </c>
      <c r="H40" s="5">
        <v>6.26202496461047</v>
      </c>
      <c r="I40" s="5">
        <v>6.26202496461047</v>
      </c>
      <c r="J40" s="5">
        <v>6.26202496461047</v>
      </c>
      <c r="K40" s="5">
        <v>-4.16603470013236</v>
      </c>
      <c r="L40" s="5">
        <v>-4.16603470013236</v>
      </c>
      <c r="M40" s="5">
        <v>-4.16603470013236</v>
      </c>
      <c r="N40" s="5">
        <v>10.4280596647428</v>
      </c>
      <c r="O40" s="5">
        <v>10.4280596647428</v>
      </c>
      <c r="P40" s="5">
        <v>10.4280596647428</v>
      </c>
      <c r="Q40" s="5">
        <v>0.0</v>
      </c>
      <c r="R40" s="5">
        <v>0.0</v>
      </c>
      <c r="S40" s="5">
        <v>0.0</v>
      </c>
    </row>
    <row r="41">
      <c r="A41" s="5">
        <v>39.0</v>
      </c>
      <c r="B41" s="6">
        <v>43705.0</v>
      </c>
      <c r="C41" s="5">
        <v>5.76453093195242</v>
      </c>
      <c r="D41" s="5">
        <v>-23.1293791708841</v>
      </c>
      <c r="E41" s="5">
        <v>46.6067250807609</v>
      </c>
      <c r="F41" s="5">
        <v>5.76453093195242</v>
      </c>
      <c r="G41" s="5">
        <v>5.76453093195242</v>
      </c>
      <c r="H41" s="5">
        <v>6.76859821001368</v>
      </c>
      <c r="I41" s="5">
        <v>6.76859821001368</v>
      </c>
      <c r="J41" s="5">
        <v>6.76859821001368</v>
      </c>
      <c r="K41" s="5">
        <v>-3.94745955477383</v>
      </c>
      <c r="L41" s="5">
        <v>-3.94745955477383</v>
      </c>
      <c r="M41" s="5">
        <v>-3.94745955477383</v>
      </c>
      <c r="N41" s="5">
        <v>10.7160577647875</v>
      </c>
      <c r="O41" s="5">
        <v>10.7160577647875</v>
      </c>
      <c r="P41" s="5">
        <v>10.7160577647875</v>
      </c>
      <c r="Q41" s="5">
        <v>0.0</v>
      </c>
      <c r="R41" s="5">
        <v>0.0</v>
      </c>
      <c r="S41" s="5">
        <v>0.0</v>
      </c>
    </row>
    <row r="42">
      <c r="A42" s="5">
        <v>40.0</v>
      </c>
      <c r="B42" s="6">
        <v>43706.0</v>
      </c>
      <c r="C42" s="5">
        <v>5.9767442918074</v>
      </c>
      <c r="D42" s="5">
        <v>-22.5816814841061</v>
      </c>
      <c r="E42" s="5">
        <v>46.5262284010134</v>
      </c>
      <c r="F42" s="5">
        <v>5.9767442918074</v>
      </c>
      <c r="G42" s="5">
        <v>5.9767442918074</v>
      </c>
      <c r="H42" s="5">
        <v>6.15379665976155</v>
      </c>
      <c r="I42" s="5">
        <v>6.15379665976155</v>
      </c>
      <c r="J42" s="5">
        <v>6.15379665976155</v>
      </c>
      <c r="K42" s="5">
        <v>-4.89578385764376</v>
      </c>
      <c r="L42" s="5">
        <v>-4.89578385764376</v>
      </c>
      <c r="M42" s="5">
        <v>-4.89578385764376</v>
      </c>
      <c r="N42" s="5">
        <v>11.0495805174053</v>
      </c>
      <c r="O42" s="5">
        <v>11.0495805174053</v>
      </c>
      <c r="P42" s="5">
        <v>11.0495805174053</v>
      </c>
      <c r="Q42" s="5">
        <v>0.0</v>
      </c>
      <c r="R42" s="5">
        <v>0.0</v>
      </c>
      <c r="S42" s="5">
        <v>0.0</v>
      </c>
    </row>
    <row r="43">
      <c r="A43" s="5">
        <v>41.0</v>
      </c>
      <c r="B43" s="6">
        <v>43707.0</v>
      </c>
      <c r="C43" s="5">
        <v>6.18895764674275</v>
      </c>
      <c r="D43" s="5">
        <v>-23.3272005988461</v>
      </c>
      <c r="E43" s="5">
        <v>47.6188883807631</v>
      </c>
      <c r="F43" s="5">
        <v>6.18895764674275</v>
      </c>
      <c r="G43" s="5">
        <v>6.18895764674275</v>
      </c>
      <c r="H43" s="5">
        <v>6.12378638061556</v>
      </c>
      <c r="I43" s="5">
        <v>6.12378638061556</v>
      </c>
      <c r="J43" s="5">
        <v>6.12378638061556</v>
      </c>
      <c r="K43" s="5">
        <v>-5.30696082183974</v>
      </c>
      <c r="L43" s="5">
        <v>-5.30696082183974</v>
      </c>
      <c r="M43" s="5">
        <v>-5.30696082183974</v>
      </c>
      <c r="N43" s="5">
        <v>11.4307472024553</v>
      </c>
      <c r="O43" s="5">
        <v>11.4307472024553</v>
      </c>
      <c r="P43" s="5">
        <v>11.4307472024553</v>
      </c>
      <c r="Q43" s="5">
        <v>0.0</v>
      </c>
      <c r="R43" s="5">
        <v>0.0</v>
      </c>
      <c r="S43" s="5">
        <v>0.0</v>
      </c>
    </row>
    <row r="44">
      <c r="A44" s="5">
        <v>42.0</v>
      </c>
      <c r="B44" s="6">
        <v>43711.0</v>
      </c>
      <c r="C44" s="5">
        <v>7.03781106648411</v>
      </c>
      <c r="D44" s="5">
        <v>-20.4025917982338</v>
      </c>
      <c r="E44" s="5">
        <v>53.1591559106196</v>
      </c>
      <c r="F44" s="5">
        <v>7.03781106648411</v>
      </c>
      <c r="G44" s="5">
        <v>7.03781106648411</v>
      </c>
      <c r="H44" s="5">
        <v>9.25304134543945</v>
      </c>
      <c r="I44" s="5">
        <v>9.25304134543945</v>
      </c>
      <c r="J44" s="5">
        <v>9.25304134543945</v>
      </c>
      <c r="K44" s="5">
        <v>-4.16603470012014</v>
      </c>
      <c r="L44" s="5">
        <v>-4.16603470012014</v>
      </c>
      <c r="M44" s="5">
        <v>-4.16603470012014</v>
      </c>
      <c r="N44" s="5">
        <v>13.4190760455596</v>
      </c>
      <c r="O44" s="5">
        <v>13.4190760455596</v>
      </c>
      <c r="P44" s="5">
        <v>13.4190760455596</v>
      </c>
      <c r="Q44" s="5">
        <v>0.0</v>
      </c>
      <c r="R44" s="5">
        <v>0.0</v>
      </c>
      <c r="S44" s="5">
        <v>0.0</v>
      </c>
    </row>
    <row r="45">
      <c r="A45" s="5">
        <v>43.0</v>
      </c>
      <c r="B45" s="6">
        <v>43712.0</v>
      </c>
      <c r="C45" s="5">
        <v>7.25002442141945</v>
      </c>
      <c r="D45" s="5">
        <v>-19.1437583935901</v>
      </c>
      <c r="E45" s="5">
        <v>51.6777901682706</v>
      </c>
      <c r="F45" s="5">
        <v>7.25002442141945</v>
      </c>
      <c r="G45" s="5">
        <v>7.25002442141945</v>
      </c>
      <c r="H45" s="5">
        <v>10.0662820466574</v>
      </c>
      <c r="I45" s="5">
        <v>10.0662820466574</v>
      </c>
      <c r="J45" s="5">
        <v>10.0662820466574</v>
      </c>
      <c r="K45" s="5">
        <v>-3.94745955477595</v>
      </c>
      <c r="L45" s="5">
        <v>-3.94745955477595</v>
      </c>
      <c r="M45" s="5">
        <v>-3.94745955477595</v>
      </c>
      <c r="N45" s="5">
        <v>14.0137416014334</v>
      </c>
      <c r="O45" s="5">
        <v>14.0137416014334</v>
      </c>
      <c r="P45" s="5">
        <v>14.0137416014334</v>
      </c>
      <c r="Q45" s="5">
        <v>0.0</v>
      </c>
      <c r="R45" s="5">
        <v>0.0</v>
      </c>
      <c r="S45" s="5">
        <v>0.0</v>
      </c>
    </row>
    <row r="46">
      <c r="A46" s="5">
        <v>44.0</v>
      </c>
      <c r="B46" s="6">
        <v>43713.0</v>
      </c>
      <c r="C46" s="5">
        <v>7.46223777635479</v>
      </c>
      <c r="D46" s="5">
        <v>-16.620025454148</v>
      </c>
      <c r="E46" s="5">
        <v>53.6687397653384</v>
      </c>
      <c r="F46" s="5">
        <v>7.46223777635479</v>
      </c>
      <c r="G46" s="5">
        <v>7.46223777635479</v>
      </c>
      <c r="H46" s="5">
        <v>9.73816853917222</v>
      </c>
      <c r="I46" s="5">
        <v>9.73816853917222</v>
      </c>
      <c r="J46" s="5">
        <v>9.73816853917222</v>
      </c>
      <c r="K46" s="5">
        <v>-4.89578385763505</v>
      </c>
      <c r="L46" s="5">
        <v>-4.89578385763505</v>
      </c>
      <c r="M46" s="5">
        <v>-4.89578385763505</v>
      </c>
      <c r="N46" s="5">
        <v>14.6339523968072</v>
      </c>
      <c r="O46" s="5">
        <v>14.6339523968072</v>
      </c>
      <c r="P46" s="5">
        <v>14.6339523968072</v>
      </c>
      <c r="Q46" s="5">
        <v>0.0</v>
      </c>
      <c r="R46" s="5">
        <v>0.0</v>
      </c>
      <c r="S46" s="5">
        <v>0.0</v>
      </c>
    </row>
    <row r="47">
      <c r="A47" s="5">
        <v>45.0</v>
      </c>
      <c r="B47" s="6">
        <v>43714.0</v>
      </c>
      <c r="C47" s="5">
        <v>7.67445113129013</v>
      </c>
      <c r="D47" s="5">
        <v>-19.0839414483864</v>
      </c>
      <c r="E47" s="5">
        <v>51.4020180284677</v>
      </c>
      <c r="F47" s="5">
        <v>7.67445113129013</v>
      </c>
      <c r="G47" s="5">
        <v>7.67445113129013</v>
      </c>
      <c r="H47" s="5">
        <v>9.96311022530057</v>
      </c>
      <c r="I47" s="5">
        <v>9.96311022530057</v>
      </c>
      <c r="J47" s="5">
        <v>9.96311022530057</v>
      </c>
      <c r="K47" s="5">
        <v>-5.30696082182951</v>
      </c>
      <c r="L47" s="5">
        <v>-5.30696082182951</v>
      </c>
      <c r="M47" s="5">
        <v>-5.30696082182951</v>
      </c>
      <c r="N47" s="5">
        <v>15.27007104713</v>
      </c>
      <c r="O47" s="5">
        <v>15.27007104713</v>
      </c>
      <c r="P47" s="5">
        <v>15.27007104713</v>
      </c>
      <c r="Q47" s="5">
        <v>0.0</v>
      </c>
      <c r="R47" s="5">
        <v>0.0</v>
      </c>
      <c r="S47" s="5">
        <v>0.0</v>
      </c>
    </row>
    <row r="48">
      <c r="A48" s="5">
        <v>46.0</v>
      </c>
      <c r="B48" s="6">
        <v>43717.0</v>
      </c>
      <c r="C48" s="5">
        <v>8.31109119609615</v>
      </c>
      <c r="D48" s="5">
        <v>-15.9064758424219</v>
      </c>
      <c r="E48" s="5">
        <v>55.3837732449907</v>
      </c>
      <c r="F48" s="5">
        <v>8.31109119609615</v>
      </c>
      <c r="G48" s="5">
        <v>8.31109119609615</v>
      </c>
      <c r="H48" s="5">
        <v>13.6827875008274</v>
      </c>
      <c r="I48" s="5">
        <v>13.6827875008274</v>
      </c>
      <c r="J48" s="5">
        <v>13.6827875008274</v>
      </c>
      <c r="K48" s="5">
        <v>-3.47492792382214</v>
      </c>
      <c r="L48" s="5">
        <v>-3.47492792382214</v>
      </c>
      <c r="M48" s="5">
        <v>-3.47492792382214</v>
      </c>
      <c r="N48" s="5">
        <v>17.1577154246495</v>
      </c>
      <c r="O48" s="5">
        <v>17.1577154246495</v>
      </c>
      <c r="P48" s="5">
        <v>17.1577154246495</v>
      </c>
      <c r="Q48" s="5">
        <v>0.0</v>
      </c>
      <c r="R48" s="5">
        <v>0.0</v>
      </c>
      <c r="S48" s="5">
        <v>0.0</v>
      </c>
    </row>
    <row r="49">
      <c r="A49" s="5">
        <v>47.0</v>
      </c>
      <c r="B49" s="6">
        <v>43718.0</v>
      </c>
      <c r="C49" s="5">
        <v>8.52330455103149</v>
      </c>
      <c r="D49" s="5">
        <v>-11.7683072268231</v>
      </c>
      <c r="E49" s="5">
        <v>60.2777735726223</v>
      </c>
      <c r="F49" s="5">
        <v>8.52330455103149</v>
      </c>
      <c r="G49" s="5">
        <v>8.52330455103149</v>
      </c>
      <c r="H49" s="5">
        <v>13.5704881564751</v>
      </c>
      <c r="I49" s="5">
        <v>13.5704881564751</v>
      </c>
      <c r="J49" s="5">
        <v>13.5704881564751</v>
      </c>
      <c r="K49" s="5">
        <v>-4.16603470013108</v>
      </c>
      <c r="L49" s="5">
        <v>-4.16603470013108</v>
      </c>
      <c r="M49" s="5">
        <v>-4.16603470013108</v>
      </c>
      <c r="N49" s="5">
        <v>17.7365228566062</v>
      </c>
      <c r="O49" s="5">
        <v>17.7365228566062</v>
      </c>
      <c r="P49" s="5">
        <v>17.7365228566062</v>
      </c>
      <c r="Q49" s="5">
        <v>0.0</v>
      </c>
      <c r="R49" s="5">
        <v>0.0</v>
      </c>
      <c r="S49" s="5">
        <v>0.0</v>
      </c>
    </row>
    <row r="50">
      <c r="A50" s="5">
        <v>48.0</v>
      </c>
      <c r="B50" s="6">
        <v>43719.0</v>
      </c>
      <c r="C50" s="5">
        <v>8.73551790596683</v>
      </c>
      <c r="D50" s="5">
        <v>-15.0121658580849</v>
      </c>
      <c r="E50" s="5">
        <v>59.3031413255213</v>
      </c>
      <c r="F50" s="5">
        <v>8.73551790596683</v>
      </c>
      <c r="G50" s="5">
        <v>8.73551790596683</v>
      </c>
      <c r="H50" s="5">
        <v>14.3196154909347</v>
      </c>
      <c r="I50" s="5">
        <v>14.3196154909347</v>
      </c>
      <c r="J50" s="5">
        <v>14.3196154909347</v>
      </c>
      <c r="K50" s="5">
        <v>-3.94745955477457</v>
      </c>
      <c r="L50" s="5">
        <v>-3.94745955477457</v>
      </c>
      <c r="M50" s="5">
        <v>-3.94745955477457</v>
      </c>
      <c r="N50" s="5">
        <v>18.2670750457093</v>
      </c>
      <c r="O50" s="5">
        <v>18.2670750457093</v>
      </c>
      <c r="P50" s="5">
        <v>18.2670750457093</v>
      </c>
      <c r="Q50" s="5">
        <v>0.0</v>
      </c>
      <c r="R50" s="5">
        <v>0.0</v>
      </c>
      <c r="S50" s="5">
        <v>0.0</v>
      </c>
    </row>
    <row r="51">
      <c r="A51" s="5">
        <v>49.0</v>
      </c>
      <c r="B51" s="6">
        <v>43720.0</v>
      </c>
      <c r="C51" s="5">
        <v>8.94773126090218</v>
      </c>
      <c r="D51" s="5">
        <v>-12.7602433050859</v>
      </c>
      <c r="E51" s="5">
        <v>59.5248339979824</v>
      </c>
      <c r="F51" s="5">
        <v>8.94773126090218</v>
      </c>
      <c r="G51" s="5">
        <v>8.94773126090218</v>
      </c>
      <c r="H51" s="5">
        <v>13.8397153605488</v>
      </c>
      <c r="I51" s="5">
        <v>13.8397153605488</v>
      </c>
      <c r="J51" s="5">
        <v>13.8397153605488</v>
      </c>
      <c r="K51" s="5">
        <v>-4.89578385763929</v>
      </c>
      <c r="L51" s="5">
        <v>-4.89578385763929</v>
      </c>
      <c r="M51" s="5">
        <v>-4.89578385763929</v>
      </c>
      <c r="N51" s="5">
        <v>18.7354992181881</v>
      </c>
      <c r="O51" s="5">
        <v>18.7354992181881</v>
      </c>
      <c r="P51" s="5">
        <v>18.7354992181881</v>
      </c>
      <c r="Q51" s="5">
        <v>0.0</v>
      </c>
      <c r="R51" s="5">
        <v>0.0</v>
      </c>
      <c r="S51" s="5">
        <v>0.0</v>
      </c>
    </row>
    <row r="52">
      <c r="A52" s="5">
        <v>50.0</v>
      </c>
      <c r="B52" s="6">
        <v>43721.0</v>
      </c>
      <c r="C52" s="5">
        <v>9.15994461583752</v>
      </c>
      <c r="D52" s="5">
        <v>-10.7745179185097</v>
      </c>
      <c r="E52" s="5">
        <v>56.8087045517479</v>
      </c>
      <c r="F52" s="5">
        <v>9.15994461583752</v>
      </c>
      <c r="G52" s="5">
        <v>9.15994461583752</v>
      </c>
      <c r="H52" s="5">
        <v>13.8214582929853</v>
      </c>
      <c r="I52" s="5">
        <v>13.8214582929853</v>
      </c>
      <c r="J52" s="5">
        <v>13.8214582929853</v>
      </c>
      <c r="K52" s="5">
        <v>-5.30696082181929</v>
      </c>
      <c r="L52" s="5">
        <v>-5.30696082181929</v>
      </c>
      <c r="M52" s="5">
        <v>-5.30696082181929</v>
      </c>
      <c r="N52" s="5">
        <v>19.1284191148046</v>
      </c>
      <c r="O52" s="5">
        <v>19.1284191148046</v>
      </c>
      <c r="P52" s="5">
        <v>19.1284191148046</v>
      </c>
      <c r="Q52" s="5">
        <v>0.0</v>
      </c>
      <c r="R52" s="5">
        <v>0.0</v>
      </c>
      <c r="S52" s="5">
        <v>0.0</v>
      </c>
    </row>
    <row r="53">
      <c r="A53" s="5">
        <v>51.0</v>
      </c>
      <c r="B53" s="6">
        <v>43724.0</v>
      </c>
      <c r="C53" s="5">
        <v>9.79658468064354</v>
      </c>
      <c r="D53" s="5">
        <v>-8.40813433471569</v>
      </c>
      <c r="E53" s="5">
        <v>61.7066454706768</v>
      </c>
      <c r="F53" s="5">
        <v>9.79658468064354</v>
      </c>
      <c r="G53" s="5">
        <v>9.79658468064354</v>
      </c>
      <c r="H53" s="5">
        <v>16.2608023660042</v>
      </c>
      <c r="I53" s="5">
        <v>16.2608023660042</v>
      </c>
      <c r="J53" s="5">
        <v>16.2608023660042</v>
      </c>
      <c r="K53" s="5">
        <v>-3.47492792379906</v>
      </c>
      <c r="L53" s="5">
        <v>-3.47492792379906</v>
      </c>
      <c r="M53" s="5">
        <v>-3.47492792379906</v>
      </c>
      <c r="N53" s="5">
        <v>19.7357302898033</v>
      </c>
      <c r="O53" s="5">
        <v>19.7357302898033</v>
      </c>
      <c r="P53" s="5">
        <v>19.7357302898033</v>
      </c>
      <c r="Q53" s="5">
        <v>0.0</v>
      </c>
      <c r="R53" s="5">
        <v>0.0</v>
      </c>
      <c r="S53" s="5">
        <v>0.0</v>
      </c>
    </row>
    <row r="54">
      <c r="A54" s="5">
        <v>52.0</v>
      </c>
      <c r="B54" s="6">
        <v>43725.0</v>
      </c>
      <c r="C54" s="5">
        <v>10.0087980355788</v>
      </c>
      <c r="D54" s="5">
        <v>-9.74536023004639</v>
      </c>
      <c r="E54" s="5">
        <v>64.5432691278538</v>
      </c>
      <c r="F54" s="5">
        <v>10.0087980355788</v>
      </c>
      <c r="G54" s="5">
        <v>10.0087980355788</v>
      </c>
      <c r="H54" s="5">
        <v>15.5497655766426</v>
      </c>
      <c r="I54" s="5">
        <v>15.5497655766426</v>
      </c>
      <c r="J54" s="5">
        <v>15.5497655766426</v>
      </c>
      <c r="K54" s="5">
        <v>-4.16603470012646</v>
      </c>
      <c r="L54" s="5">
        <v>-4.16603470012646</v>
      </c>
      <c r="M54" s="5">
        <v>-4.16603470012646</v>
      </c>
      <c r="N54" s="5">
        <v>19.7158002767691</v>
      </c>
      <c r="O54" s="5">
        <v>19.7158002767691</v>
      </c>
      <c r="P54" s="5">
        <v>19.7158002767691</v>
      </c>
      <c r="Q54" s="5">
        <v>0.0</v>
      </c>
      <c r="R54" s="5">
        <v>0.0</v>
      </c>
      <c r="S54" s="5">
        <v>0.0</v>
      </c>
    </row>
    <row r="55">
      <c r="A55" s="5">
        <v>53.0</v>
      </c>
      <c r="B55" s="6">
        <v>43726.0</v>
      </c>
      <c r="C55" s="5">
        <v>10.2210113905142</v>
      </c>
      <c r="D55" s="5">
        <v>-7.50894675805559</v>
      </c>
      <c r="E55" s="5">
        <v>63.7124090868542</v>
      </c>
      <c r="F55" s="5">
        <v>10.2210113905142</v>
      </c>
      <c r="G55" s="5">
        <v>10.2210113905142</v>
      </c>
      <c r="H55" s="5">
        <v>15.6261776223994</v>
      </c>
      <c r="I55" s="5">
        <v>15.6261776223994</v>
      </c>
      <c r="J55" s="5">
        <v>15.6261776223994</v>
      </c>
      <c r="K55" s="5">
        <v>-3.94745955477551</v>
      </c>
      <c r="L55" s="5">
        <v>-3.94745955477551</v>
      </c>
      <c r="M55" s="5">
        <v>-3.94745955477551</v>
      </c>
      <c r="N55" s="5">
        <v>19.573637177175</v>
      </c>
      <c r="O55" s="5">
        <v>19.573637177175</v>
      </c>
      <c r="P55" s="5">
        <v>19.573637177175</v>
      </c>
      <c r="Q55" s="5">
        <v>0.0</v>
      </c>
      <c r="R55" s="5">
        <v>0.0</v>
      </c>
      <c r="S55" s="5">
        <v>0.0</v>
      </c>
    </row>
    <row r="56">
      <c r="A56" s="5">
        <v>54.0</v>
      </c>
      <c r="B56" s="6">
        <v>43727.0</v>
      </c>
      <c r="C56" s="5">
        <v>10.4332247454495</v>
      </c>
      <c r="D56" s="5">
        <v>-13.6871209372615</v>
      </c>
      <c r="E56" s="5">
        <v>59.1161593122828</v>
      </c>
      <c r="F56" s="5">
        <v>10.4332247454495</v>
      </c>
      <c r="G56" s="5">
        <v>10.4332247454495</v>
      </c>
      <c r="H56" s="5">
        <v>14.4103016104514</v>
      </c>
      <c r="I56" s="5">
        <v>14.4103016104514</v>
      </c>
      <c r="J56" s="5">
        <v>14.4103016104514</v>
      </c>
      <c r="K56" s="5">
        <v>-4.89578385764011</v>
      </c>
      <c r="L56" s="5">
        <v>-4.89578385764011</v>
      </c>
      <c r="M56" s="5">
        <v>-4.89578385764011</v>
      </c>
      <c r="N56" s="5">
        <v>19.3060854680915</v>
      </c>
      <c r="O56" s="5">
        <v>19.3060854680915</v>
      </c>
      <c r="P56" s="5">
        <v>19.3060854680915</v>
      </c>
      <c r="Q56" s="5">
        <v>0.0</v>
      </c>
      <c r="R56" s="5">
        <v>0.0</v>
      </c>
      <c r="S56" s="5">
        <v>0.0</v>
      </c>
    </row>
    <row r="57">
      <c r="A57" s="5">
        <v>55.0</v>
      </c>
      <c r="B57" s="6">
        <v>43728.0</v>
      </c>
      <c r="C57" s="5">
        <v>10.6454381003849</v>
      </c>
      <c r="D57" s="5">
        <v>-12.1787005485556</v>
      </c>
      <c r="E57" s="5">
        <v>60.8325249251704</v>
      </c>
      <c r="F57" s="5">
        <v>10.6454381003849</v>
      </c>
      <c r="G57" s="5">
        <v>10.6454381003849</v>
      </c>
      <c r="H57" s="5">
        <v>13.6056037265067</v>
      </c>
      <c r="I57" s="5">
        <v>13.6056037265067</v>
      </c>
      <c r="J57" s="5">
        <v>13.6056037265067</v>
      </c>
      <c r="K57" s="5">
        <v>-5.30696082180906</v>
      </c>
      <c r="L57" s="5">
        <v>-5.30696082180906</v>
      </c>
      <c r="M57" s="5">
        <v>-5.30696082180906</v>
      </c>
      <c r="N57" s="5">
        <v>18.9125645483157</v>
      </c>
      <c r="O57" s="5">
        <v>18.9125645483157</v>
      </c>
      <c r="P57" s="5">
        <v>18.9125645483157</v>
      </c>
      <c r="Q57" s="5">
        <v>0.0</v>
      </c>
      <c r="R57" s="5">
        <v>0.0</v>
      </c>
      <c r="S57" s="5">
        <v>0.0</v>
      </c>
    </row>
    <row r="58">
      <c r="A58" s="5">
        <v>56.0</v>
      </c>
      <c r="B58" s="6">
        <v>43731.0</v>
      </c>
      <c r="C58" s="5">
        <v>11.2820781651909</v>
      </c>
      <c r="D58" s="5">
        <v>-10.3709219371327</v>
      </c>
      <c r="E58" s="5">
        <v>59.7440386506751</v>
      </c>
      <c r="F58" s="5">
        <v>11.2820781651909</v>
      </c>
      <c r="G58" s="5">
        <v>11.2820781651909</v>
      </c>
      <c r="H58" s="5">
        <v>13.5357265279968</v>
      </c>
      <c r="I58" s="5">
        <v>13.5357265279968</v>
      </c>
      <c r="J58" s="5">
        <v>13.5357265279968</v>
      </c>
      <c r="K58" s="5">
        <v>-3.4749279238098</v>
      </c>
      <c r="L58" s="5">
        <v>-3.4749279238098</v>
      </c>
      <c r="M58" s="5">
        <v>-3.4749279238098</v>
      </c>
      <c r="N58" s="5">
        <v>17.0106544518066</v>
      </c>
      <c r="O58" s="5">
        <v>17.0106544518066</v>
      </c>
      <c r="P58" s="5">
        <v>17.0106544518066</v>
      </c>
      <c r="Q58" s="5">
        <v>0.0</v>
      </c>
      <c r="R58" s="5">
        <v>0.0</v>
      </c>
      <c r="S58" s="5">
        <v>0.0</v>
      </c>
    </row>
    <row r="59">
      <c r="A59" s="5">
        <v>57.0</v>
      </c>
      <c r="B59" s="6">
        <v>43732.0</v>
      </c>
      <c r="C59" s="5">
        <v>11.4942915201262</v>
      </c>
      <c r="D59" s="5">
        <v>-14.8113743273903</v>
      </c>
      <c r="E59" s="5">
        <v>57.7721804018931</v>
      </c>
      <c r="F59" s="5">
        <v>11.4942915201262</v>
      </c>
      <c r="G59" s="5">
        <v>11.4942915201262</v>
      </c>
      <c r="H59" s="5">
        <v>11.9950140330736</v>
      </c>
      <c r="I59" s="5">
        <v>11.9950140330736</v>
      </c>
      <c r="J59" s="5">
        <v>11.9950140330736</v>
      </c>
      <c r="K59" s="5">
        <v>-4.1660347001298</v>
      </c>
      <c r="L59" s="5">
        <v>-4.1660347001298</v>
      </c>
      <c r="M59" s="5">
        <v>-4.1660347001298</v>
      </c>
      <c r="N59" s="5">
        <v>16.1610487332034</v>
      </c>
      <c r="O59" s="5">
        <v>16.1610487332034</v>
      </c>
      <c r="P59" s="5">
        <v>16.1610487332034</v>
      </c>
      <c r="Q59" s="5">
        <v>0.0</v>
      </c>
      <c r="R59" s="5">
        <v>0.0</v>
      </c>
      <c r="S59" s="5">
        <v>0.0</v>
      </c>
    </row>
    <row r="60">
      <c r="A60" s="5">
        <v>58.0</v>
      </c>
      <c r="B60" s="6">
        <v>43733.0</v>
      </c>
      <c r="C60" s="5">
        <v>11.7065048750616</v>
      </c>
      <c r="D60" s="5">
        <v>-12.4624746638124</v>
      </c>
      <c r="E60" s="5">
        <v>58.7019665026873</v>
      </c>
      <c r="F60" s="5">
        <v>11.7065048750616</v>
      </c>
      <c r="G60" s="5">
        <v>11.7065048750616</v>
      </c>
      <c r="H60" s="5">
        <v>11.2748535202172</v>
      </c>
      <c r="I60" s="5">
        <v>11.2748535202172</v>
      </c>
      <c r="J60" s="5">
        <v>11.2748535202172</v>
      </c>
      <c r="K60" s="5">
        <v>-3.94745955477646</v>
      </c>
      <c r="L60" s="5">
        <v>-3.94745955477646</v>
      </c>
      <c r="M60" s="5">
        <v>-3.94745955477646</v>
      </c>
      <c r="N60" s="5">
        <v>15.2223130749936</v>
      </c>
      <c r="O60" s="5">
        <v>15.2223130749936</v>
      </c>
      <c r="P60" s="5">
        <v>15.2223130749936</v>
      </c>
      <c r="Q60" s="5">
        <v>0.0</v>
      </c>
      <c r="R60" s="5">
        <v>0.0</v>
      </c>
      <c r="S60" s="5">
        <v>0.0</v>
      </c>
    </row>
    <row r="61">
      <c r="A61" s="5">
        <v>59.0</v>
      </c>
      <c r="B61" s="6">
        <v>43734.0</v>
      </c>
      <c r="C61" s="5">
        <v>11.9187182299969</v>
      </c>
      <c r="D61" s="5">
        <v>-13.175873869028</v>
      </c>
      <c r="E61" s="5">
        <v>56.1246914351044</v>
      </c>
      <c r="F61" s="5">
        <v>11.9187182299969</v>
      </c>
      <c r="G61" s="5">
        <v>11.9187182299969</v>
      </c>
      <c r="H61" s="5">
        <v>9.31322409751469</v>
      </c>
      <c r="I61" s="5">
        <v>9.31322409751469</v>
      </c>
      <c r="J61" s="5">
        <v>9.31322409751469</v>
      </c>
      <c r="K61" s="5">
        <v>-4.89578385763824</v>
      </c>
      <c r="L61" s="5">
        <v>-4.89578385763824</v>
      </c>
      <c r="M61" s="5">
        <v>-4.89578385763824</v>
      </c>
      <c r="N61" s="5">
        <v>14.2090079551529</v>
      </c>
      <c r="O61" s="5">
        <v>14.2090079551529</v>
      </c>
      <c r="P61" s="5">
        <v>14.2090079551529</v>
      </c>
      <c r="Q61" s="5">
        <v>0.0</v>
      </c>
      <c r="R61" s="5">
        <v>0.0</v>
      </c>
      <c r="S61" s="5">
        <v>0.0</v>
      </c>
    </row>
    <row r="62">
      <c r="A62" s="5">
        <v>60.0</v>
      </c>
      <c r="B62" s="6">
        <v>43735.0</v>
      </c>
      <c r="C62" s="5">
        <v>12.1309315849322</v>
      </c>
      <c r="D62" s="5">
        <v>-11.2258334893026</v>
      </c>
      <c r="E62" s="5">
        <v>57.6368525014671</v>
      </c>
      <c r="F62" s="5">
        <v>12.1309315849322</v>
      </c>
      <c r="G62" s="5">
        <v>12.1309315849322</v>
      </c>
      <c r="H62" s="5">
        <v>7.83056582553632</v>
      </c>
      <c r="I62" s="5">
        <v>7.83056582553632</v>
      </c>
      <c r="J62" s="5">
        <v>7.83056582553632</v>
      </c>
      <c r="K62" s="5">
        <v>-5.30696082183016</v>
      </c>
      <c r="L62" s="5">
        <v>-5.30696082183016</v>
      </c>
      <c r="M62" s="5">
        <v>-5.30696082183016</v>
      </c>
      <c r="N62" s="5">
        <v>13.1375266473664</v>
      </c>
      <c r="O62" s="5">
        <v>13.1375266473664</v>
      </c>
      <c r="P62" s="5">
        <v>13.1375266473664</v>
      </c>
      <c r="Q62" s="5">
        <v>0.0</v>
      </c>
      <c r="R62" s="5">
        <v>0.0</v>
      </c>
      <c r="S62" s="5">
        <v>0.0</v>
      </c>
    </row>
    <row r="63">
      <c r="A63" s="5">
        <v>61.0</v>
      </c>
      <c r="B63" s="6">
        <v>43738.0</v>
      </c>
      <c r="C63" s="5">
        <v>12.7675716497383</v>
      </c>
      <c r="D63" s="5">
        <v>-17.6914905105278</v>
      </c>
      <c r="E63" s="5">
        <v>51.455248931938</v>
      </c>
      <c r="F63" s="5">
        <v>12.7675716497383</v>
      </c>
      <c r="G63" s="5">
        <v>12.7675716497383</v>
      </c>
      <c r="H63" s="5">
        <v>6.28269762919221</v>
      </c>
      <c r="I63" s="5">
        <v>6.28269762919221</v>
      </c>
      <c r="J63" s="5">
        <v>6.28269762919221</v>
      </c>
      <c r="K63" s="5">
        <v>-3.47492792380917</v>
      </c>
      <c r="L63" s="5">
        <v>-3.47492792380917</v>
      </c>
      <c r="M63" s="5">
        <v>-3.47492792380917</v>
      </c>
      <c r="N63" s="5">
        <v>9.75762555300138</v>
      </c>
      <c r="O63" s="5">
        <v>9.75762555300138</v>
      </c>
      <c r="P63" s="5">
        <v>9.75762555300138</v>
      </c>
      <c r="Q63" s="5">
        <v>0.0</v>
      </c>
      <c r="R63" s="5">
        <v>0.0</v>
      </c>
      <c r="S63" s="5">
        <v>0.0</v>
      </c>
    </row>
    <row r="64">
      <c r="A64" s="5">
        <v>62.0</v>
      </c>
      <c r="B64" s="6">
        <v>43739.0</v>
      </c>
      <c r="C64" s="5">
        <v>12.9797850046736</v>
      </c>
      <c r="D64" s="5">
        <v>-19.7320283346826</v>
      </c>
      <c r="E64" s="5">
        <v>51.9104370046178</v>
      </c>
      <c r="F64" s="5">
        <v>12.9797850046736</v>
      </c>
      <c r="G64" s="5">
        <v>12.9797850046736</v>
      </c>
      <c r="H64" s="5">
        <v>4.4745981969944</v>
      </c>
      <c r="I64" s="5">
        <v>4.4745981969944</v>
      </c>
      <c r="J64" s="5">
        <v>4.4745981969944</v>
      </c>
      <c r="K64" s="5">
        <v>-4.16603470013314</v>
      </c>
      <c r="L64" s="5">
        <v>-4.16603470013314</v>
      </c>
      <c r="M64" s="5">
        <v>-4.16603470013314</v>
      </c>
      <c r="N64" s="5">
        <v>8.64063289712755</v>
      </c>
      <c r="O64" s="5">
        <v>8.64063289712755</v>
      </c>
      <c r="P64" s="5">
        <v>8.64063289712755</v>
      </c>
      <c r="Q64" s="5">
        <v>0.0</v>
      </c>
      <c r="R64" s="5">
        <v>0.0</v>
      </c>
      <c r="S64" s="5">
        <v>0.0</v>
      </c>
    </row>
    <row r="65">
      <c r="A65" s="5">
        <v>63.0</v>
      </c>
      <c r="B65" s="6">
        <v>43740.0</v>
      </c>
      <c r="C65" s="5">
        <v>13.1919983596089</v>
      </c>
      <c r="D65" s="5">
        <v>-19.0726960338282</v>
      </c>
      <c r="E65" s="5">
        <v>50.3716747819346</v>
      </c>
      <c r="F65" s="5">
        <v>13.1919983596089</v>
      </c>
      <c r="G65" s="5">
        <v>13.1919983596089</v>
      </c>
      <c r="H65" s="5">
        <v>3.61360339256466</v>
      </c>
      <c r="I65" s="5">
        <v>3.61360339256466</v>
      </c>
      <c r="J65" s="5">
        <v>3.61360339256466</v>
      </c>
      <c r="K65" s="5">
        <v>-3.94745955477626</v>
      </c>
      <c r="L65" s="5">
        <v>-3.94745955477626</v>
      </c>
      <c r="M65" s="5">
        <v>-3.94745955477626</v>
      </c>
      <c r="N65" s="5">
        <v>7.56106294734093</v>
      </c>
      <c r="O65" s="5">
        <v>7.56106294734093</v>
      </c>
      <c r="P65" s="5">
        <v>7.56106294734093</v>
      </c>
      <c r="Q65" s="5">
        <v>0.0</v>
      </c>
      <c r="R65" s="5">
        <v>0.0</v>
      </c>
      <c r="S65" s="5">
        <v>0.0</v>
      </c>
    </row>
    <row r="66">
      <c r="A66" s="5">
        <v>64.0</v>
      </c>
      <c r="B66" s="6">
        <v>43741.0</v>
      </c>
      <c r="C66" s="5">
        <v>13.4042117145443</v>
      </c>
      <c r="D66" s="5">
        <v>-19.7047785378388</v>
      </c>
      <c r="E66" s="5">
        <v>49.4478610945881</v>
      </c>
      <c r="F66" s="5">
        <v>13.4042117145443</v>
      </c>
      <c r="G66" s="5">
        <v>13.4042117145443</v>
      </c>
      <c r="H66" s="5">
        <v>1.6418393560868</v>
      </c>
      <c r="I66" s="5">
        <v>1.6418393560868</v>
      </c>
      <c r="J66" s="5">
        <v>1.6418393560868</v>
      </c>
      <c r="K66" s="5">
        <v>-4.89578385763906</v>
      </c>
      <c r="L66" s="5">
        <v>-4.89578385763906</v>
      </c>
      <c r="M66" s="5">
        <v>-4.89578385763906</v>
      </c>
      <c r="N66" s="5">
        <v>6.53762321372586</v>
      </c>
      <c r="O66" s="5">
        <v>6.53762321372586</v>
      </c>
      <c r="P66" s="5">
        <v>6.53762321372586</v>
      </c>
      <c r="Q66" s="5">
        <v>0.0</v>
      </c>
      <c r="R66" s="5">
        <v>0.0</v>
      </c>
      <c r="S66" s="5">
        <v>0.0</v>
      </c>
    </row>
    <row r="67">
      <c r="A67" s="5">
        <v>65.0</v>
      </c>
      <c r="B67" s="6">
        <v>43742.0</v>
      </c>
      <c r="C67" s="5">
        <v>13.6164250694796</v>
      </c>
      <c r="D67" s="5">
        <v>-21.1923691090356</v>
      </c>
      <c r="E67" s="5">
        <v>50.3852988792671</v>
      </c>
      <c r="F67" s="5">
        <v>13.6164250694796</v>
      </c>
      <c r="G67" s="5">
        <v>13.6164250694796</v>
      </c>
      <c r="H67" s="5">
        <v>0.280855201909727</v>
      </c>
      <c r="I67" s="5">
        <v>0.280855201909727</v>
      </c>
      <c r="J67" s="5">
        <v>0.280855201909727</v>
      </c>
      <c r="K67" s="5">
        <v>-5.30696082181994</v>
      </c>
      <c r="L67" s="5">
        <v>-5.30696082181994</v>
      </c>
      <c r="M67" s="5">
        <v>-5.30696082181994</v>
      </c>
      <c r="N67" s="5">
        <v>5.58781602372966</v>
      </c>
      <c r="O67" s="5">
        <v>5.58781602372966</v>
      </c>
      <c r="P67" s="5">
        <v>5.58781602372966</v>
      </c>
      <c r="Q67" s="5">
        <v>0.0</v>
      </c>
      <c r="R67" s="5">
        <v>0.0</v>
      </c>
      <c r="S67" s="5">
        <v>0.0</v>
      </c>
    </row>
    <row r="68">
      <c r="A68" s="5">
        <v>66.0</v>
      </c>
      <c r="B68" s="6">
        <v>43745.0</v>
      </c>
      <c r="C68" s="5">
        <v>14.2530651342856</v>
      </c>
      <c r="D68" s="5">
        <v>-20.7259672981092</v>
      </c>
      <c r="E68" s="5">
        <v>48.4446365574758</v>
      </c>
      <c r="F68" s="5">
        <v>14.2530651342856</v>
      </c>
      <c r="G68" s="5">
        <v>14.2530651342856</v>
      </c>
      <c r="H68" s="5">
        <v>-0.146361065879215</v>
      </c>
      <c r="I68" s="5">
        <v>-0.146361065879215</v>
      </c>
      <c r="J68" s="5">
        <v>-0.146361065879215</v>
      </c>
      <c r="K68" s="5">
        <v>-3.47492792380883</v>
      </c>
      <c r="L68" s="5">
        <v>-3.47492792380883</v>
      </c>
      <c r="M68" s="5">
        <v>-3.47492792380883</v>
      </c>
      <c r="N68" s="5">
        <v>3.32856685792962</v>
      </c>
      <c r="O68" s="5">
        <v>3.32856685792962</v>
      </c>
      <c r="P68" s="5">
        <v>3.32856685792962</v>
      </c>
      <c r="Q68" s="5">
        <v>0.0</v>
      </c>
      <c r="R68" s="5">
        <v>0.0</v>
      </c>
      <c r="S68" s="5">
        <v>0.0</v>
      </c>
    </row>
    <row r="69">
      <c r="A69" s="5">
        <v>67.0</v>
      </c>
      <c r="B69" s="6">
        <v>43746.0</v>
      </c>
      <c r="C69" s="5">
        <v>14.465278489221</v>
      </c>
      <c r="D69" s="5">
        <v>-22.2069632573589</v>
      </c>
      <c r="E69" s="5">
        <v>48.3477448006706</v>
      </c>
      <c r="F69" s="5">
        <v>14.465278489221</v>
      </c>
      <c r="G69" s="5">
        <v>14.465278489221</v>
      </c>
      <c r="H69" s="5">
        <v>-1.35567938104852</v>
      </c>
      <c r="I69" s="5">
        <v>-1.35567938104852</v>
      </c>
      <c r="J69" s="5">
        <v>-1.35567938104852</v>
      </c>
      <c r="K69" s="5">
        <v>-4.16603470012852</v>
      </c>
      <c r="L69" s="5">
        <v>-4.16603470012852</v>
      </c>
      <c r="M69" s="5">
        <v>-4.16603470012852</v>
      </c>
      <c r="N69" s="5">
        <v>2.81035531907999</v>
      </c>
      <c r="O69" s="5">
        <v>2.81035531907999</v>
      </c>
      <c r="P69" s="5">
        <v>2.81035531907999</v>
      </c>
      <c r="Q69" s="5">
        <v>0.0</v>
      </c>
      <c r="R69" s="5">
        <v>0.0</v>
      </c>
      <c r="S69" s="5">
        <v>0.0</v>
      </c>
    </row>
    <row r="70">
      <c r="A70" s="5">
        <v>68.0</v>
      </c>
      <c r="B70" s="6">
        <v>43747.0</v>
      </c>
      <c r="C70" s="5">
        <v>14.6774918441563</v>
      </c>
      <c r="D70" s="5">
        <v>-23.43907242854</v>
      </c>
      <c r="E70" s="5">
        <v>48.2302184464817</v>
      </c>
      <c r="F70" s="5">
        <v>14.6774918441563</v>
      </c>
      <c r="G70" s="5">
        <v>14.6774918441563</v>
      </c>
      <c r="H70" s="5">
        <v>-1.52540550073681</v>
      </c>
      <c r="I70" s="5">
        <v>-1.52540550073681</v>
      </c>
      <c r="J70" s="5">
        <v>-1.52540550073681</v>
      </c>
      <c r="K70" s="5">
        <v>-3.94745955477488</v>
      </c>
      <c r="L70" s="5">
        <v>-3.94745955477488</v>
      </c>
      <c r="M70" s="5">
        <v>-3.94745955477488</v>
      </c>
      <c r="N70" s="5">
        <v>2.42205405403806</v>
      </c>
      <c r="O70" s="5">
        <v>2.42205405403806</v>
      </c>
      <c r="P70" s="5">
        <v>2.42205405403806</v>
      </c>
      <c r="Q70" s="5">
        <v>0.0</v>
      </c>
      <c r="R70" s="5">
        <v>0.0</v>
      </c>
      <c r="S70" s="5">
        <v>0.0</v>
      </c>
    </row>
    <row r="71">
      <c r="A71" s="5">
        <v>69.0</v>
      </c>
      <c r="B71" s="6">
        <v>43748.0</v>
      </c>
      <c r="C71" s="5">
        <v>14.8897051990917</v>
      </c>
      <c r="D71" s="5">
        <v>-22.6665583449155</v>
      </c>
      <c r="E71" s="5">
        <v>50.5968823652812</v>
      </c>
      <c r="F71" s="5">
        <v>14.8897051990917</v>
      </c>
      <c r="G71" s="5">
        <v>14.8897051990917</v>
      </c>
      <c r="H71" s="5">
        <v>-2.72897085281188</v>
      </c>
      <c r="I71" s="5">
        <v>-2.72897085281188</v>
      </c>
      <c r="J71" s="5">
        <v>-2.72897085281188</v>
      </c>
      <c r="K71" s="5">
        <v>-4.8957838576433</v>
      </c>
      <c r="L71" s="5">
        <v>-4.8957838576433</v>
      </c>
      <c r="M71" s="5">
        <v>-4.8957838576433</v>
      </c>
      <c r="N71" s="5">
        <v>2.16681300483142</v>
      </c>
      <c r="O71" s="5">
        <v>2.16681300483142</v>
      </c>
      <c r="P71" s="5">
        <v>2.16681300483142</v>
      </c>
      <c r="Q71" s="5">
        <v>0.0</v>
      </c>
      <c r="R71" s="5">
        <v>0.0</v>
      </c>
      <c r="S71" s="5">
        <v>0.0</v>
      </c>
    </row>
    <row r="72">
      <c r="A72" s="5">
        <v>70.0</v>
      </c>
      <c r="B72" s="6">
        <v>43749.0</v>
      </c>
      <c r="C72" s="5">
        <v>15.101918554027</v>
      </c>
      <c r="D72" s="5">
        <v>-24.7652900049378</v>
      </c>
      <c r="E72" s="5">
        <v>47.8999359703278</v>
      </c>
      <c r="F72" s="5">
        <v>15.101918554027</v>
      </c>
      <c r="G72" s="5">
        <v>15.101918554027</v>
      </c>
      <c r="H72" s="5">
        <v>-3.26217856759873</v>
      </c>
      <c r="I72" s="5">
        <v>-3.26217856759873</v>
      </c>
      <c r="J72" s="5">
        <v>-3.26217856759873</v>
      </c>
      <c r="K72" s="5">
        <v>-5.30696082183255</v>
      </c>
      <c r="L72" s="5">
        <v>-5.30696082183255</v>
      </c>
      <c r="M72" s="5">
        <v>-5.30696082183255</v>
      </c>
      <c r="N72" s="5">
        <v>2.04478225423381</v>
      </c>
      <c r="O72" s="5">
        <v>2.04478225423381</v>
      </c>
      <c r="P72" s="5">
        <v>2.04478225423381</v>
      </c>
      <c r="Q72" s="5">
        <v>0.0</v>
      </c>
      <c r="R72" s="5">
        <v>0.0</v>
      </c>
      <c r="S72" s="5">
        <v>0.0</v>
      </c>
    </row>
    <row r="73">
      <c r="A73" s="5">
        <v>71.0</v>
      </c>
      <c r="B73" s="6">
        <v>43752.0</v>
      </c>
      <c r="C73" s="5">
        <v>15.738558618833</v>
      </c>
      <c r="D73" s="5">
        <v>-19.147003303535</v>
      </c>
      <c r="E73" s="5">
        <v>48.8136339688625</v>
      </c>
      <c r="F73" s="5">
        <v>15.738558618833</v>
      </c>
      <c r="G73" s="5">
        <v>15.738558618833</v>
      </c>
      <c r="H73" s="5">
        <v>-1.03937015727649</v>
      </c>
      <c r="I73" s="5">
        <v>-1.03937015727649</v>
      </c>
      <c r="J73" s="5">
        <v>-1.03937015727649</v>
      </c>
      <c r="K73" s="5">
        <v>-3.4749279238082</v>
      </c>
      <c r="L73" s="5">
        <v>-3.4749279238082</v>
      </c>
      <c r="M73" s="5">
        <v>-3.4749279238082</v>
      </c>
      <c r="N73" s="5">
        <v>2.43555776653171</v>
      </c>
      <c r="O73" s="5">
        <v>2.43555776653171</v>
      </c>
      <c r="P73" s="5">
        <v>2.43555776653171</v>
      </c>
      <c r="Q73" s="5">
        <v>0.0</v>
      </c>
      <c r="R73" s="5">
        <v>0.0</v>
      </c>
      <c r="S73" s="5">
        <v>0.0</v>
      </c>
    </row>
    <row r="74">
      <c r="A74" s="5">
        <v>72.0</v>
      </c>
      <c r="B74" s="6">
        <v>43753.0</v>
      </c>
      <c r="C74" s="5">
        <v>15.9507719737684</v>
      </c>
      <c r="D74" s="5">
        <v>-22.0697290268563</v>
      </c>
      <c r="E74" s="5">
        <v>50.7171029987253</v>
      </c>
      <c r="F74" s="5">
        <v>15.9507719737684</v>
      </c>
      <c r="G74" s="5">
        <v>15.9507719737684</v>
      </c>
      <c r="H74" s="5">
        <v>-1.37560537722294</v>
      </c>
      <c r="I74" s="5">
        <v>-1.37560537722294</v>
      </c>
      <c r="J74" s="5">
        <v>-1.37560537722294</v>
      </c>
      <c r="K74" s="5">
        <v>-4.1660347001239</v>
      </c>
      <c r="L74" s="5">
        <v>-4.1660347001239</v>
      </c>
      <c r="M74" s="5">
        <v>-4.1660347001239</v>
      </c>
      <c r="N74" s="5">
        <v>2.79042932290096</v>
      </c>
      <c r="O74" s="5">
        <v>2.79042932290096</v>
      </c>
      <c r="P74" s="5">
        <v>2.79042932290096</v>
      </c>
      <c r="Q74" s="5">
        <v>0.0</v>
      </c>
      <c r="R74" s="5">
        <v>0.0</v>
      </c>
      <c r="S74" s="5">
        <v>0.0</v>
      </c>
    </row>
    <row r="75">
      <c r="A75" s="5">
        <v>73.0</v>
      </c>
      <c r="B75" s="6">
        <v>43754.0</v>
      </c>
      <c r="C75" s="5">
        <v>16.1629853287037</v>
      </c>
      <c r="D75" s="5">
        <v>-20.0821577550194</v>
      </c>
      <c r="E75" s="5">
        <v>49.47289590972</v>
      </c>
      <c r="F75" s="5">
        <v>16.1629853287037</v>
      </c>
      <c r="G75" s="5">
        <v>16.1629853287037</v>
      </c>
      <c r="H75" s="5">
        <v>-0.709585652467266</v>
      </c>
      <c r="I75" s="5">
        <v>-0.709585652467266</v>
      </c>
      <c r="J75" s="5">
        <v>-0.709585652467266</v>
      </c>
      <c r="K75" s="5">
        <v>-3.9474595547735</v>
      </c>
      <c r="L75" s="5">
        <v>-3.9474595547735</v>
      </c>
      <c r="M75" s="5">
        <v>-3.9474595547735</v>
      </c>
      <c r="N75" s="5">
        <v>3.23787390230624</v>
      </c>
      <c r="O75" s="5">
        <v>3.23787390230624</v>
      </c>
      <c r="P75" s="5">
        <v>3.23787390230624</v>
      </c>
      <c r="Q75" s="5">
        <v>0.0</v>
      </c>
      <c r="R75" s="5">
        <v>0.0</v>
      </c>
      <c r="S75" s="5">
        <v>0.0</v>
      </c>
    </row>
    <row r="76">
      <c r="A76" s="5">
        <v>74.0</v>
      </c>
      <c r="B76" s="6">
        <v>43755.0</v>
      </c>
      <c r="C76" s="5">
        <v>16.3751986836391</v>
      </c>
      <c r="D76" s="5">
        <v>-17.4303658523648</v>
      </c>
      <c r="E76" s="5">
        <v>47.2676946407372</v>
      </c>
      <c r="F76" s="5">
        <v>16.3751986836391</v>
      </c>
      <c r="G76" s="5">
        <v>16.3751986836391</v>
      </c>
      <c r="H76" s="5">
        <v>-1.13256802663161</v>
      </c>
      <c r="I76" s="5">
        <v>-1.13256802663161</v>
      </c>
      <c r="J76" s="5">
        <v>-1.13256802663161</v>
      </c>
      <c r="K76" s="5">
        <v>-4.89578385764754</v>
      </c>
      <c r="L76" s="5">
        <v>-4.89578385764754</v>
      </c>
      <c r="M76" s="5">
        <v>-4.89578385764754</v>
      </c>
      <c r="N76" s="5">
        <v>3.76321583101592</v>
      </c>
      <c r="O76" s="5">
        <v>3.76321583101592</v>
      </c>
      <c r="P76" s="5">
        <v>3.76321583101592</v>
      </c>
      <c r="Q76" s="5">
        <v>0.0</v>
      </c>
      <c r="R76" s="5">
        <v>0.0</v>
      </c>
      <c r="S76" s="5">
        <v>0.0</v>
      </c>
    </row>
    <row r="77">
      <c r="A77" s="5">
        <v>75.0</v>
      </c>
      <c r="B77" s="6">
        <v>43756.0</v>
      </c>
      <c r="C77" s="5">
        <v>16.5874120385744</v>
      </c>
      <c r="D77" s="5">
        <v>-22.3769339732901</v>
      </c>
      <c r="E77" s="5">
        <v>49.3017191927615</v>
      </c>
      <c r="F77" s="5">
        <v>16.5874120385744</v>
      </c>
      <c r="G77" s="5">
        <v>16.5874120385744</v>
      </c>
      <c r="H77" s="5">
        <v>-0.956508966826078</v>
      </c>
      <c r="I77" s="5">
        <v>-0.956508966826078</v>
      </c>
      <c r="J77" s="5">
        <v>-0.956508966826078</v>
      </c>
      <c r="K77" s="5">
        <v>-5.30696082183668</v>
      </c>
      <c r="L77" s="5">
        <v>-5.30696082183668</v>
      </c>
      <c r="M77" s="5">
        <v>-5.30696082183668</v>
      </c>
      <c r="N77" s="5">
        <v>4.3504518550106</v>
      </c>
      <c r="O77" s="5">
        <v>4.3504518550106</v>
      </c>
      <c r="P77" s="5">
        <v>4.3504518550106</v>
      </c>
      <c r="Q77" s="5">
        <v>0.0</v>
      </c>
      <c r="R77" s="5">
        <v>0.0</v>
      </c>
      <c r="S77" s="5">
        <v>0.0</v>
      </c>
    </row>
    <row r="78">
      <c r="A78" s="5">
        <v>76.0</v>
      </c>
      <c r="B78" s="6">
        <v>43759.0</v>
      </c>
      <c r="C78" s="5">
        <v>17.2240521033804</v>
      </c>
      <c r="D78" s="5">
        <v>-15.2449777971004</v>
      </c>
      <c r="E78" s="5">
        <v>53.8481084656758</v>
      </c>
      <c r="F78" s="5">
        <v>17.2240521033804</v>
      </c>
      <c r="G78" s="5">
        <v>17.2240521033804</v>
      </c>
      <c r="H78" s="5">
        <v>2.83825193612721</v>
      </c>
      <c r="I78" s="5">
        <v>2.83825193612721</v>
      </c>
      <c r="J78" s="5">
        <v>2.83825193612721</v>
      </c>
      <c r="K78" s="5">
        <v>-3.47492792380786</v>
      </c>
      <c r="L78" s="5">
        <v>-3.47492792380786</v>
      </c>
      <c r="M78" s="5">
        <v>-3.47492792380786</v>
      </c>
      <c r="N78" s="5">
        <v>6.31317985993508</v>
      </c>
      <c r="O78" s="5">
        <v>6.31317985993508</v>
      </c>
      <c r="P78" s="5">
        <v>6.31317985993508</v>
      </c>
      <c r="Q78" s="5">
        <v>0.0</v>
      </c>
      <c r="R78" s="5">
        <v>0.0</v>
      </c>
      <c r="S78" s="5">
        <v>0.0</v>
      </c>
    </row>
    <row r="79">
      <c r="A79" s="5">
        <v>77.0</v>
      </c>
      <c r="B79" s="6">
        <v>43760.0</v>
      </c>
      <c r="C79" s="5">
        <v>17.4362654583158</v>
      </c>
      <c r="D79" s="5">
        <v>-13.8863508582881</v>
      </c>
      <c r="E79" s="5">
        <v>56.8768526703461</v>
      </c>
      <c r="F79" s="5">
        <v>17.4362654583158</v>
      </c>
      <c r="G79" s="5">
        <v>17.4362654583158</v>
      </c>
      <c r="H79" s="5">
        <v>2.81149783008836</v>
      </c>
      <c r="I79" s="5">
        <v>2.81149783008836</v>
      </c>
      <c r="J79" s="5">
        <v>2.81149783008836</v>
      </c>
      <c r="K79" s="5">
        <v>-4.16603470012688</v>
      </c>
      <c r="L79" s="5">
        <v>-4.16603470012688</v>
      </c>
      <c r="M79" s="5">
        <v>-4.16603470012688</v>
      </c>
      <c r="N79" s="5">
        <v>6.97753253021525</v>
      </c>
      <c r="O79" s="5">
        <v>6.97753253021525</v>
      </c>
      <c r="P79" s="5">
        <v>6.97753253021525</v>
      </c>
      <c r="Q79" s="5">
        <v>0.0</v>
      </c>
      <c r="R79" s="5">
        <v>0.0</v>
      </c>
      <c r="S79" s="5">
        <v>0.0</v>
      </c>
    </row>
    <row r="80">
      <c r="A80" s="5">
        <v>78.0</v>
      </c>
      <c r="B80" s="6">
        <v>43761.0</v>
      </c>
      <c r="C80" s="5">
        <v>17.6484788132511</v>
      </c>
      <c r="D80" s="5">
        <v>-12.8443870639494</v>
      </c>
      <c r="E80" s="5">
        <v>57.5193333632036</v>
      </c>
      <c r="F80" s="5">
        <v>17.6484788132511</v>
      </c>
      <c r="G80" s="5">
        <v>17.6484788132511</v>
      </c>
      <c r="H80" s="5">
        <v>3.67261595261631</v>
      </c>
      <c r="I80" s="5">
        <v>3.67261595261631</v>
      </c>
      <c r="J80" s="5">
        <v>3.67261595261631</v>
      </c>
      <c r="K80" s="5">
        <v>-3.94745955477331</v>
      </c>
      <c r="L80" s="5">
        <v>-3.94745955477331</v>
      </c>
      <c r="M80" s="5">
        <v>-3.94745955477331</v>
      </c>
      <c r="N80" s="5">
        <v>7.62007550738962</v>
      </c>
      <c r="O80" s="5">
        <v>7.62007550738962</v>
      </c>
      <c r="P80" s="5">
        <v>7.62007550738962</v>
      </c>
      <c r="Q80" s="5">
        <v>0.0</v>
      </c>
      <c r="R80" s="5">
        <v>0.0</v>
      </c>
      <c r="S80" s="5">
        <v>0.0</v>
      </c>
    </row>
    <row r="81">
      <c r="A81" s="5">
        <v>79.0</v>
      </c>
      <c r="B81" s="6">
        <v>43762.0</v>
      </c>
      <c r="C81" s="5">
        <v>17.8606921681864</v>
      </c>
      <c r="D81" s="5">
        <v>-16.3631941095072</v>
      </c>
      <c r="E81" s="5">
        <v>54.685634032814</v>
      </c>
      <c r="F81" s="5">
        <v>17.8606921681864</v>
      </c>
      <c r="G81" s="5">
        <v>17.8606921681864</v>
      </c>
      <c r="H81" s="5">
        <v>3.33078096845221</v>
      </c>
      <c r="I81" s="5">
        <v>3.33078096845221</v>
      </c>
      <c r="J81" s="5">
        <v>3.33078096845221</v>
      </c>
      <c r="K81" s="5">
        <v>-4.89578385764225</v>
      </c>
      <c r="L81" s="5">
        <v>-4.89578385764225</v>
      </c>
      <c r="M81" s="5">
        <v>-4.89578385764225</v>
      </c>
      <c r="N81" s="5">
        <v>8.22656482609447</v>
      </c>
      <c r="O81" s="5">
        <v>8.22656482609447</v>
      </c>
      <c r="P81" s="5">
        <v>8.22656482609447</v>
      </c>
      <c r="Q81" s="5">
        <v>0.0</v>
      </c>
      <c r="R81" s="5">
        <v>0.0</v>
      </c>
      <c r="S81" s="5">
        <v>0.0</v>
      </c>
    </row>
    <row r="82">
      <c r="A82" s="5">
        <v>80.0</v>
      </c>
      <c r="B82" s="6">
        <v>43763.0</v>
      </c>
      <c r="C82" s="5">
        <v>18.0729055231218</v>
      </c>
      <c r="D82" s="5">
        <v>-16.564785723504</v>
      </c>
      <c r="E82" s="5">
        <v>55.4515796773502</v>
      </c>
      <c r="F82" s="5">
        <v>18.0729055231218</v>
      </c>
      <c r="G82" s="5">
        <v>18.0729055231218</v>
      </c>
      <c r="H82" s="5">
        <v>3.47759170807712</v>
      </c>
      <c r="I82" s="5">
        <v>3.47759170807712</v>
      </c>
      <c r="J82" s="5">
        <v>3.47759170807712</v>
      </c>
      <c r="K82" s="5">
        <v>-5.30696082183494</v>
      </c>
      <c r="L82" s="5">
        <v>-5.30696082183494</v>
      </c>
      <c r="M82" s="5">
        <v>-5.30696082183494</v>
      </c>
      <c r="N82" s="5">
        <v>8.78455252991206</v>
      </c>
      <c r="O82" s="5">
        <v>8.78455252991206</v>
      </c>
      <c r="P82" s="5">
        <v>8.78455252991206</v>
      </c>
      <c r="Q82" s="5">
        <v>0.0</v>
      </c>
      <c r="R82" s="5">
        <v>0.0</v>
      </c>
      <c r="S82" s="5">
        <v>0.0</v>
      </c>
    </row>
    <row r="83">
      <c r="A83" s="5">
        <v>81.0</v>
      </c>
      <c r="B83" s="6">
        <v>43766.0</v>
      </c>
      <c r="C83" s="5">
        <v>18.7095466838005</v>
      </c>
      <c r="D83" s="5">
        <v>-8.14673175032836</v>
      </c>
      <c r="E83" s="5">
        <v>61.792168746936</v>
      </c>
      <c r="F83" s="5">
        <v>18.7095466838005</v>
      </c>
      <c r="G83" s="5">
        <v>18.7095466838005</v>
      </c>
      <c r="H83" s="5">
        <v>6.60130706130589</v>
      </c>
      <c r="I83" s="5">
        <v>6.60130706130589</v>
      </c>
      <c r="J83" s="5">
        <v>6.60130706130589</v>
      </c>
      <c r="K83" s="5">
        <v>-3.47492792378478</v>
      </c>
      <c r="L83" s="5">
        <v>-3.47492792378478</v>
      </c>
      <c r="M83" s="5">
        <v>-3.47492792378478</v>
      </c>
      <c r="N83" s="5">
        <v>10.0762349850906</v>
      </c>
      <c r="O83" s="5">
        <v>10.0762349850906</v>
      </c>
      <c r="P83" s="5">
        <v>10.0762349850906</v>
      </c>
      <c r="Q83" s="5">
        <v>0.0</v>
      </c>
      <c r="R83" s="5">
        <v>0.0</v>
      </c>
      <c r="S83" s="5">
        <v>0.0</v>
      </c>
    </row>
    <row r="84">
      <c r="A84" s="5">
        <v>82.0</v>
      </c>
      <c r="B84" s="6">
        <v>43767.0</v>
      </c>
      <c r="C84" s="5">
        <v>18.9217604040268</v>
      </c>
      <c r="D84" s="5">
        <v>-9.35284429997005</v>
      </c>
      <c r="E84" s="5">
        <v>58.8239275273819</v>
      </c>
      <c r="F84" s="5">
        <v>18.9217604040268</v>
      </c>
      <c r="G84" s="5">
        <v>18.9217604040268</v>
      </c>
      <c r="H84" s="5">
        <v>6.19542998949909</v>
      </c>
      <c r="I84" s="5">
        <v>6.19542998949909</v>
      </c>
      <c r="J84" s="5">
        <v>6.19542998949909</v>
      </c>
      <c r="K84" s="5">
        <v>-4.16603470012262</v>
      </c>
      <c r="L84" s="5">
        <v>-4.16603470012262</v>
      </c>
      <c r="M84" s="5">
        <v>-4.16603470012262</v>
      </c>
      <c r="N84" s="5">
        <v>10.3614646896217</v>
      </c>
      <c r="O84" s="5">
        <v>10.3614646896217</v>
      </c>
      <c r="P84" s="5">
        <v>10.3614646896217</v>
      </c>
      <c r="Q84" s="5">
        <v>0.0</v>
      </c>
      <c r="R84" s="5">
        <v>0.0</v>
      </c>
      <c r="S84" s="5">
        <v>0.0</v>
      </c>
    </row>
    <row r="85">
      <c r="A85" s="5">
        <v>83.0</v>
      </c>
      <c r="B85" s="6">
        <v>43768.0</v>
      </c>
      <c r="C85" s="5">
        <v>19.133974124253</v>
      </c>
      <c r="D85" s="5">
        <v>-9.67508874689662</v>
      </c>
      <c r="E85" s="5">
        <v>58.9051107025316</v>
      </c>
      <c r="F85" s="5">
        <v>19.133974124253</v>
      </c>
      <c r="G85" s="5">
        <v>19.133974124253</v>
      </c>
      <c r="H85" s="5">
        <v>6.62424763234752</v>
      </c>
      <c r="I85" s="5">
        <v>6.62424763234752</v>
      </c>
      <c r="J85" s="5">
        <v>6.62424763234752</v>
      </c>
      <c r="K85" s="5">
        <v>-3.94745955477425</v>
      </c>
      <c r="L85" s="5">
        <v>-3.94745955477425</v>
      </c>
      <c r="M85" s="5">
        <v>-3.94745955477425</v>
      </c>
      <c r="N85" s="5">
        <v>10.5717071871217</v>
      </c>
      <c r="O85" s="5">
        <v>10.5717071871217</v>
      </c>
      <c r="P85" s="5">
        <v>10.5717071871217</v>
      </c>
      <c r="Q85" s="5">
        <v>0.0</v>
      </c>
      <c r="R85" s="5">
        <v>0.0</v>
      </c>
      <c r="S85" s="5">
        <v>0.0</v>
      </c>
    </row>
    <row r="86">
      <c r="A86" s="5">
        <v>84.0</v>
      </c>
      <c r="B86" s="6">
        <v>43769.0</v>
      </c>
      <c r="C86" s="5">
        <v>19.3461878444793</v>
      </c>
      <c r="D86" s="5">
        <v>-14.4359164576931</v>
      </c>
      <c r="E86" s="5">
        <v>59.793584620166</v>
      </c>
      <c r="F86" s="5">
        <v>19.3461878444793</v>
      </c>
      <c r="G86" s="5">
        <v>19.3461878444793</v>
      </c>
      <c r="H86" s="5">
        <v>5.81376312221256</v>
      </c>
      <c r="I86" s="5">
        <v>5.81376312221256</v>
      </c>
      <c r="J86" s="5">
        <v>5.81376312221256</v>
      </c>
      <c r="K86" s="5">
        <v>-4.89578385764307</v>
      </c>
      <c r="L86" s="5">
        <v>-4.89578385764307</v>
      </c>
      <c r="M86" s="5">
        <v>-4.89578385764307</v>
      </c>
      <c r="N86" s="5">
        <v>10.7095469798556</v>
      </c>
      <c r="O86" s="5">
        <v>10.7095469798556</v>
      </c>
      <c r="P86" s="5">
        <v>10.7095469798556</v>
      </c>
      <c r="Q86" s="5">
        <v>0.0</v>
      </c>
      <c r="R86" s="5">
        <v>0.0</v>
      </c>
      <c r="S86" s="5">
        <v>0.0</v>
      </c>
    </row>
    <row r="87">
      <c r="A87" s="5">
        <v>85.0</v>
      </c>
      <c r="B87" s="6">
        <v>43770.0</v>
      </c>
      <c r="C87" s="5">
        <v>19.5584015647055</v>
      </c>
      <c r="D87" s="5">
        <v>-9.38601692506913</v>
      </c>
      <c r="E87" s="5">
        <v>63.7558095494738</v>
      </c>
      <c r="F87" s="5">
        <v>19.5584015647055</v>
      </c>
      <c r="G87" s="5">
        <v>19.5584015647055</v>
      </c>
      <c r="H87" s="5">
        <v>5.47310988403625</v>
      </c>
      <c r="I87" s="5">
        <v>5.47310988403625</v>
      </c>
      <c r="J87" s="5">
        <v>5.47310988403625</v>
      </c>
      <c r="K87" s="5">
        <v>-5.30696082182471</v>
      </c>
      <c r="L87" s="5">
        <v>-5.30696082182471</v>
      </c>
      <c r="M87" s="5">
        <v>-5.30696082182471</v>
      </c>
      <c r="N87" s="5">
        <v>10.7800707058609</v>
      </c>
      <c r="O87" s="5">
        <v>10.7800707058609</v>
      </c>
      <c r="P87" s="5">
        <v>10.7800707058609</v>
      </c>
      <c r="Q87" s="5">
        <v>0.0</v>
      </c>
      <c r="R87" s="5">
        <v>0.0</v>
      </c>
      <c r="S87" s="5">
        <v>0.0</v>
      </c>
    </row>
    <row r="88">
      <c r="A88" s="5">
        <v>86.0</v>
      </c>
      <c r="B88" s="6">
        <v>43773.0</v>
      </c>
      <c r="C88" s="5">
        <v>20.1950427253842</v>
      </c>
      <c r="D88" s="5">
        <v>-6.06311559791912</v>
      </c>
      <c r="E88" s="5">
        <v>63.1876869314795</v>
      </c>
      <c r="F88" s="5">
        <v>20.1950427253842</v>
      </c>
      <c r="G88" s="5">
        <v>20.1950427253842</v>
      </c>
      <c r="H88" s="5">
        <v>7.19636710195202</v>
      </c>
      <c r="I88" s="5">
        <v>7.19636710195202</v>
      </c>
      <c r="J88" s="5">
        <v>7.19636710195202</v>
      </c>
      <c r="K88" s="5">
        <v>-3.47492792379552</v>
      </c>
      <c r="L88" s="5">
        <v>-3.47492792379552</v>
      </c>
      <c r="M88" s="5">
        <v>-3.47492792379552</v>
      </c>
      <c r="N88" s="5">
        <v>10.6712950257475</v>
      </c>
      <c r="O88" s="5">
        <v>10.6712950257475</v>
      </c>
      <c r="P88" s="5">
        <v>10.6712950257475</v>
      </c>
      <c r="Q88" s="5">
        <v>0.0</v>
      </c>
      <c r="R88" s="5">
        <v>0.0</v>
      </c>
      <c r="S88" s="5">
        <v>0.0</v>
      </c>
    </row>
    <row r="89">
      <c r="A89" s="5">
        <v>87.0</v>
      </c>
      <c r="B89" s="6">
        <v>43774.0</v>
      </c>
      <c r="C89" s="5">
        <v>20.4072564456105</v>
      </c>
      <c r="D89" s="5">
        <v>-9.02702841925891</v>
      </c>
      <c r="E89" s="5">
        <v>59.6049130710511</v>
      </c>
      <c r="F89" s="5">
        <v>20.4072564456105</v>
      </c>
      <c r="G89" s="5">
        <v>20.4072564456105</v>
      </c>
      <c r="H89" s="5">
        <v>6.39875077719832</v>
      </c>
      <c r="I89" s="5">
        <v>6.39875077719832</v>
      </c>
      <c r="J89" s="5">
        <v>6.39875077719832</v>
      </c>
      <c r="K89" s="5">
        <v>-4.1660347001256</v>
      </c>
      <c r="L89" s="5">
        <v>-4.1660347001256</v>
      </c>
      <c r="M89" s="5">
        <v>-4.1660347001256</v>
      </c>
      <c r="N89" s="5">
        <v>10.5647854773239</v>
      </c>
      <c r="O89" s="5">
        <v>10.5647854773239</v>
      </c>
      <c r="P89" s="5">
        <v>10.5647854773239</v>
      </c>
      <c r="Q89" s="5">
        <v>0.0</v>
      </c>
      <c r="R89" s="5">
        <v>0.0</v>
      </c>
      <c r="S89" s="5">
        <v>0.0</v>
      </c>
    </row>
    <row r="90">
      <c r="A90" s="5">
        <v>88.0</v>
      </c>
      <c r="B90" s="6">
        <v>43775.0</v>
      </c>
      <c r="C90" s="5">
        <v>20.6194701658367</v>
      </c>
      <c r="D90" s="5">
        <v>-5.2130269672192</v>
      </c>
      <c r="E90" s="5">
        <v>64.4105747480668</v>
      </c>
      <c r="F90" s="5">
        <v>20.6194701658367</v>
      </c>
      <c r="G90" s="5">
        <v>20.6194701658367</v>
      </c>
      <c r="H90" s="5">
        <v>6.49695000711757</v>
      </c>
      <c r="I90" s="5">
        <v>6.49695000711757</v>
      </c>
      <c r="J90" s="5">
        <v>6.49695000711757</v>
      </c>
      <c r="K90" s="5">
        <v>-3.94745955477519</v>
      </c>
      <c r="L90" s="5">
        <v>-3.94745955477519</v>
      </c>
      <c r="M90" s="5">
        <v>-3.94745955477519</v>
      </c>
      <c r="N90" s="5">
        <v>10.4444095618927</v>
      </c>
      <c r="O90" s="5">
        <v>10.4444095618927</v>
      </c>
      <c r="P90" s="5">
        <v>10.4444095618927</v>
      </c>
      <c r="Q90" s="5">
        <v>0.0</v>
      </c>
      <c r="R90" s="5">
        <v>0.0</v>
      </c>
      <c r="S90" s="5">
        <v>0.0</v>
      </c>
    </row>
    <row r="91">
      <c r="A91" s="5">
        <v>89.0</v>
      </c>
      <c r="B91" s="6">
        <v>43776.0</v>
      </c>
      <c r="C91" s="5">
        <v>20.831683886063</v>
      </c>
      <c r="D91" s="5">
        <v>-9.94893223451171</v>
      </c>
      <c r="E91" s="5">
        <v>59.3729006462524</v>
      </c>
      <c r="F91" s="5">
        <v>20.831683886063</v>
      </c>
      <c r="G91" s="5">
        <v>20.831683886063</v>
      </c>
      <c r="H91" s="5">
        <v>5.42802364709567</v>
      </c>
      <c r="I91" s="5">
        <v>5.42802364709567</v>
      </c>
      <c r="J91" s="5">
        <v>5.42802364709567</v>
      </c>
      <c r="K91" s="5">
        <v>-4.8957838576412</v>
      </c>
      <c r="L91" s="5">
        <v>-4.8957838576412</v>
      </c>
      <c r="M91" s="5">
        <v>-4.8957838576412</v>
      </c>
      <c r="N91" s="5">
        <v>10.3238075047368</v>
      </c>
      <c r="O91" s="5">
        <v>10.3238075047368</v>
      </c>
      <c r="P91" s="5">
        <v>10.3238075047368</v>
      </c>
      <c r="Q91" s="5">
        <v>0.0</v>
      </c>
      <c r="R91" s="5">
        <v>0.0</v>
      </c>
      <c r="S91" s="5">
        <v>0.0</v>
      </c>
    </row>
    <row r="92">
      <c r="A92" s="5">
        <v>90.0</v>
      </c>
      <c r="B92" s="6">
        <v>43777.0</v>
      </c>
      <c r="C92" s="5">
        <v>21.0438976062892</v>
      </c>
      <c r="D92" s="5">
        <v>-11.1228517826705</v>
      </c>
      <c r="E92" s="5">
        <v>60.2329641155789</v>
      </c>
      <c r="F92" s="5">
        <v>21.0438976062892</v>
      </c>
      <c r="G92" s="5">
        <v>21.0438976062892</v>
      </c>
      <c r="H92" s="5">
        <v>4.90960339268198</v>
      </c>
      <c r="I92" s="5">
        <v>4.90960339268198</v>
      </c>
      <c r="J92" s="5">
        <v>4.90960339268198</v>
      </c>
      <c r="K92" s="5">
        <v>-5.30696082184581</v>
      </c>
      <c r="L92" s="5">
        <v>-5.30696082184581</v>
      </c>
      <c r="M92" s="5">
        <v>-5.30696082184581</v>
      </c>
      <c r="N92" s="5">
        <v>10.2165642145278</v>
      </c>
      <c r="O92" s="5">
        <v>10.2165642145278</v>
      </c>
      <c r="P92" s="5">
        <v>10.2165642145278</v>
      </c>
      <c r="Q92" s="5">
        <v>0.0</v>
      </c>
      <c r="R92" s="5">
        <v>0.0</v>
      </c>
      <c r="S92" s="5">
        <v>0.0</v>
      </c>
    </row>
    <row r="93">
      <c r="A93" s="5">
        <v>91.0</v>
      </c>
      <c r="B93" s="6">
        <v>43780.0</v>
      </c>
      <c r="C93" s="5">
        <v>21.680538766968</v>
      </c>
      <c r="D93" s="5">
        <v>-8.05400612710694</v>
      </c>
      <c r="E93" s="5">
        <v>61.98308614501</v>
      </c>
      <c r="F93" s="5">
        <v>21.680538766968</v>
      </c>
      <c r="G93" s="5">
        <v>21.680538766968</v>
      </c>
      <c r="H93" s="5">
        <v>6.62545722205649</v>
      </c>
      <c r="I93" s="5">
        <v>6.62545722205649</v>
      </c>
      <c r="J93" s="5">
        <v>6.62545722205649</v>
      </c>
      <c r="K93" s="5">
        <v>-3.47492792380627</v>
      </c>
      <c r="L93" s="5">
        <v>-3.47492792380627</v>
      </c>
      <c r="M93" s="5">
        <v>-3.47492792380627</v>
      </c>
      <c r="N93" s="5">
        <v>10.1003851458627</v>
      </c>
      <c r="O93" s="5">
        <v>10.1003851458627</v>
      </c>
      <c r="P93" s="5">
        <v>10.1003851458627</v>
      </c>
      <c r="Q93" s="5">
        <v>0.0</v>
      </c>
      <c r="R93" s="5">
        <v>0.0</v>
      </c>
      <c r="S93" s="5">
        <v>0.0</v>
      </c>
    </row>
    <row r="94">
      <c r="A94" s="5">
        <v>92.0</v>
      </c>
      <c r="B94" s="6">
        <v>43781.0</v>
      </c>
      <c r="C94" s="5">
        <v>21.8927524871942</v>
      </c>
      <c r="D94" s="5">
        <v>-8.43796858899055</v>
      </c>
      <c r="E94" s="5">
        <v>61.9892446292965</v>
      </c>
      <c r="F94" s="5">
        <v>21.8927524871942</v>
      </c>
      <c r="G94" s="5">
        <v>21.8927524871942</v>
      </c>
      <c r="H94" s="5">
        <v>5.9994678219369</v>
      </c>
      <c r="I94" s="5">
        <v>5.9994678219369</v>
      </c>
      <c r="J94" s="5">
        <v>5.9994678219369</v>
      </c>
      <c r="K94" s="5">
        <v>-4.16603470012098</v>
      </c>
      <c r="L94" s="5">
        <v>-4.16603470012098</v>
      </c>
      <c r="M94" s="5">
        <v>-4.16603470012098</v>
      </c>
      <c r="N94" s="5">
        <v>10.1655025220578</v>
      </c>
      <c r="O94" s="5">
        <v>10.1655025220578</v>
      </c>
      <c r="P94" s="5">
        <v>10.1655025220578</v>
      </c>
      <c r="Q94" s="5">
        <v>0.0</v>
      </c>
      <c r="R94" s="5">
        <v>0.0</v>
      </c>
      <c r="S94" s="5">
        <v>0.0</v>
      </c>
    </row>
    <row r="95">
      <c r="A95" s="5">
        <v>93.0</v>
      </c>
      <c r="B95" s="6">
        <v>43782.0</v>
      </c>
      <c r="C95" s="5">
        <v>22.1049662074204</v>
      </c>
      <c r="D95" s="5">
        <v>-4.78185288487907</v>
      </c>
      <c r="E95" s="5">
        <v>62.424481842785</v>
      </c>
      <c r="F95" s="5">
        <v>22.1049662074204</v>
      </c>
      <c r="G95" s="5">
        <v>22.1049662074204</v>
      </c>
      <c r="H95" s="5">
        <v>6.34820173049586</v>
      </c>
      <c r="I95" s="5">
        <v>6.34820173049586</v>
      </c>
      <c r="J95" s="5">
        <v>6.34820173049586</v>
      </c>
      <c r="K95" s="5">
        <v>-3.94745955477381</v>
      </c>
      <c r="L95" s="5">
        <v>-3.94745955477381</v>
      </c>
      <c r="M95" s="5">
        <v>-3.94745955477381</v>
      </c>
      <c r="N95" s="5">
        <v>10.2956612852696</v>
      </c>
      <c r="O95" s="5">
        <v>10.2956612852696</v>
      </c>
      <c r="P95" s="5">
        <v>10.2956612852696</v>
      </c>
      <c r="Q95" s="5">
        <v>0.0</v>
      </c>
      <c r="R95" s="5">
        <v>0.0</v>
      </c>
      <c r="S95" s="5">
        <v>0.0</v>
      </c>
    </row>
    <row r="96">
      <c r="A96" s="5">
        <v>94.0</v>
      </c>
      <c r="B96" s="6">
        <v>43783.0</v>
      </c>
      <c r="C96" s="5">
        <v>22.3171799276467</v>
      </c>
      <c r="D96" s="5">
        <v>-9.98814031624578</v>
      </c>
      <c r="E96" s="5">
        <v>66.5150377984588</v>
      </c>
      <c r="F96" s="5">
        <v>22.3171799276467</v>
      </c>
      <c r="G96" s="5">
        <v>22.3171799276467</v>
      </c>
      <c r="H96" s="5">
        <v>5.59959215075684</v>
      </c>
      <c r="I96" s="5">
        <v>5.59959215075684</v>
      </c>
      <c r="J96" s="5">
        <v>5.59959215075684</v>
      </c>
      <c r="K96" s="5">
        <v>-4.89578385763249</v>
      </c>
      <c r="L96" s="5">
        <v>-4.89578385763249</v>
      </c>
      <c r="M96" s="5">
        <v>-4.89578385763249</v>
      </c>
      <c r="N96" s="5">
        <v>10.4953760083893</v>
      </c>
      <c r="O96" s="5">
        <v>10.4953760083893</v>
      </c>
      <c r="P96" s="5">
        <v>10.4953760083893</v>
      </c>
      <c r="Q96" s="5">
        <v>0.0</v>
      </c>
      <c r="R96" s="5">
        <v>0.0</v>
      </c>
      <c r="S96" s="5">
        <v>0.0</v>
      </c>
    </row>
    <row r="97">
      <c r="A97" s="5">
        <v>95.0</v>
      </c>
      <c r="B97" s="6">
        <v>43784.0</v>
      </c>
      <c r="C97" s="5">
        <v>22.5293936478729</v>
      </c>
      <c r="D97" s="5">
        <v>-7.97760068495541</v>
      </c>
      <c r="E97" s="5">
        <v>61.1069008777246</v>
      </c>
      <c r="F97" s="5">
        <v>22.5293936478729</v>
      </c>
      <c r="G97" s="5">
        <v>22.5293936478729</v>
      </c>
      <c r="H97" s="5">
        <v>5.45966732620925</v>
      </c>
      <c r="I97" s="5">
        <v>5.45966732620925</v>
      </c>
      <c r="J97" s="5">
        <v>5.45966732620925</v>
      </c>
      <c r="K97" s="5">
        <v>-5.30696082183559</v>
      </c>
      <c r="L97" s="5">
        <v>-5.30696082183559</v>
      </c>
      <c r="M97" s="5">
        <v>-5.30696082183559</v>
      </c>
      <c r="N97" s="5">
        <v>10.7666281480448</v>
      </c>
      <c r="O97" s="5">
        <v>10.7666281480448</v>
      </c>
      <c r="P97" s="5">
        <v>10.7666281480448</v>
      </c>
      <c r="Q97" s="5">
        <v>0.0</v>
      </c>
      <c r="R97" s="5">
        <v>0.0</v>
      </c>
      <c r="S97" s="5">
        <v>0.0</v>
      </c>
    </row>
    <row r="98">
      <c r="A98" s="5">
        <v>96.0</v>
      </c>
      <c r="B98" s="6">
        <v>43787.0</v>
      </c>
      <c r="C98" s="5">
        <v>23.1660348085517</v>
      </c>
      <c r="D98" s="5">
        <v>-4.54297591144303</v>
      </c>
      <c r="E98" s="5">
        <v>67.7626653990967</v>
      </c>
      <c r="F98" s="5">
        <v>23.1660348085517</v>
      </c>
      <c r="G98" s="5">
        <v>23.1660348085517</v>
      </c>
      <c r="H98" s="5">
        <v>8.51479186198768</v>
      </c>
      <c r="I98" s="5">
        <v>8.51479186198768</v>
      </c>
      <c r="J98" s="5">
        <v>8.51479186198768</v>
      </c>
      <c r="K98" s="5">
        <v>-3.47492792381701</v>
      </c>
      <c r="L98" s="5">
        <v>-3.47492792381701</v>
      </c>
      <c r="M98" s="5">
        <v>-3.47492792381701</v>
      </c>
      <c r="N98" s="5">
        <v>11.9897197858047</v>
      </c>
      <c r="O98" s="5">
        <v>11.9897197858047</v>
      </c>
      <c r="P98" s="5">
        <v>11.9897197858047</v>
      </c>
      <c r="Q98" s="5">
        <v>0.0</v>
      </c>
      <c r="R98" s="5">
        <v>0.0</v>
      </c>
      <c r="S98" s="5">
        <v>0.0</v>
      </c>
    </row>
    <row r="99">
      <c r="A99" s="5">
        <v>97.0</v>
      </c>
      <c r="B99" s="6">
        <v>43788.0</v>
      </c>
      <c r="C99" s="5">
        <v>23.3782485287779</v>
      </c>
      <c r="D99" s="5">
        <v>-3.97862426236352</v>
      </c>
      <c r="E99" s="5">
        <v>67.161473195341</v>
      </c>
      <c r="F99" s="5">
        <v>23.3782485287779</v>
      </c>
      <c r="G99" s="5">
        <v>23.3782485287779</v>
      </c>
      <c r="H99" s="5">
        <v>8.34816614651949</v>
      </c>
      <c r="I99" s="5">
        <v>8.34816614651949</v>
      </c>
      <c r="J99" s="5">
        <v>8.34816614651949</v>
      </c>
      <c r="K99" s="5">
        <v>-4.16603470013191</v>
      </c>
      <c r="L99" s="5">
        <v>-4.16603470013191</v>
      </c>
      <c r="M99" s="5">
        <v>-4.16603470013191</v>
      </c>
      <c r="N99" s="5">
        <v>12.5142008466514</v>
      </c>
      <c r="O99" s="5">
        <v>12.5142008466514</v>
      </c>
      <c r="P99" s="5">
        <v>12.5142008466514</v>
      </c>
      <c r="Q99" s="5">
        <v>0.0</v>
      </c>
      <c r="R99" s="5">
        <v>0.0</v>
      </c>
      <c r="S99" s="5">
        <v>0.0</v>
      </c>
    </row>
    <row r="100">
      <c r="A100" s="5">
        <v>98.0</v>
      </c>
      <c r="B100" s="6">
        <v>43789.0</v>
      </c>
      <c r="C100" s="5">
        <v>23.5904622490042</v>
      </c>
      <c r="D100" s="5">
        <v>-5.37614633148537</v>
      </c>
      <c r="E100" s="5">
        <v>66.0820368265636</v>
      </c>
      <c r="F100" s="5">
        <v>23.5904622490042</v>
      </c>
      <c r="G100" s="5">
        <v>23.5904622490042</v>
      </c>
      <c r="H100" s="5">
        <v>9.13375305683914</v>
      </c>
      <c r="I100" s="5">
        <v>9.13375305683914</v>
      </c>
      <c r="J100" s="5">
        <v>9.13375305683914</v>
      </c>
      <c r="K100" s="5">
        <v>-3.94745955477593</v>
      </c>
      <c r="L100" s="5">
        <v>-3.94745955477593</v>
      </c>
      <c r="M100" s="5">
        <v>-3.94745955477593</v>
      </c>
      <c r="N100" s="5">
        <v>13.081212611615</v>
      </c>
      <c r="O100" s="5">
        <v>13.081212611615</v>
      </c>
      <c r="P100" s="5">
        <v>13.081212611615</v>
      </c>
      <c r="Q100" s="5">
        <v>0.0</v>
      </c>
      <c r="R100" s="5">
        <v>0.0</v>
      </c>
      <c r="S100" s="5">
        <v>0.0</v>
      </c>
    </row>
    <row r="101">
      <c r="A101" s="5">
        <v>99.0</v>
      </c>
      <c r="B101" s="6">
        <v>43790.0</v>
      </c>
      <c r="C101" s="5">
        <v>23.8026759692304</v>
      </c>
      <c r="D101" s="5">
        <v>-1.73391770551028</v>
      </c>
      <c r="E101" s="5">
        <v>69.059316585666</v>
      </c>
      <c r="F101" s="5">
        <v>23.8026759692304</v>
      </c>
      <c r="G101" s="5">
        <v>23.8026759692304</v>
      </c>
      <c r="H101" s="5">
        <v>8.78234476149801</v>
      </c>
      <c r="I101" s="5">
        <v>8.78234476149801</v>
      </c>
      <c r="J101" s="5">
        <v>8.78234476149801</v>
      </c>
      <c r="K101" s="5">
        <v>-4.89578385764015</v>
      </c>
      <c r="L101" s="5">
        <v>-4.89578385764015</v>
      </c>
      <c r="M101" s="5">
        <v>-4.89578385764015</v>
      </c>
      <c r="N101" s="5">
        <v>13.6781286191381</v>
      </c>
      <c r="O101" s="5">
        <v>13.6781286191381</v>
      </c>
      <c r="P101" s="5">
        <v>13.6781286191381</v>
      </c>
      <c r="Q101" s="5">
        <v>0.0</v>
      </c>
      <c r="R101" s="5">
        <v>0.0</v>
      </c>
      <c r="S101" s="5">
        <v>0.0</v>
      </c>
    </row>
    <row r="102">
      <c r="A102" s="5">
        <v>100.0</v>
      </c>
      <c r="B102" s="6">
        <v>43791.0</v>
      </c>
      <c r="C102" s="5">
        <v>24.0148896894567</v>
      </c>
      <c r="D102" s="5">
        <v>-4.71628954932226</v>
      </c>
      <c r="E102" s="5">
        <v>69.170274359378</v>
      </c>
      <c r="F102" s="5">
        <v>24.0148896894567</v>
      </c>
      <c r="G102" s="5">
        <v>24.0148896894567</v>
      </c>
      <c r="H102" s="5">
        <v>8.98375713871195</v>
      </c>
      <c r="I102" s="5">
        <v>8.98375713871195</v>
      </c>
      <c r="J102" s="5">
        <v>8.98375713871195</v>
      </c>
      <c r="K102" s="5">
        <v>-5.30696082182536</v>
      </c>
      <c r="L102" s="5">
        <v>-5.30696082182536</v>
      </c>
      <c r="M102" s="5">
        <v>-5.30696082182536</v>
      </c>
      <c r="N102" s="5">
        <v>14.2907179605373</v>
      </c>
      <c r="O102" s="5">
        <v>14.2907179605373</v>
      </c>
      <c r="P102" s="5">
        <v>14.2907179605373</v>
      </c>
      <c r="Q102" s="5">
        <v>0.0</v>
      </c>
      <c r="R102" s="5">
        <v>0.0</v>
      </c>
      <c r="S102" s="5">
        <v>0.0</v>
      </c>
    </row>
    <row r="103">
      <c r="A103" s="5">
        <v>101.0</v>
      </c>
      <c r="B103" s="6">
        <v>43794.0</v>
      </c>
      <c r="C103" s="5">
        <v>24.6515308501354</v>
      </c>
      <c r="D103" s="5">
        <v>1.54033074303837</v>
      </c>
      <c r="E103" s="5">
        <v>72.9654956384457</v>
      </c>
      <c r="F103" s="5">
        <v>24.6515308501354</v>
      </c>
      <c r="G103" s="5">
        <v>24.6515308501354</v>
      </c>
      <c r="H103" s="5">
        <v>12.5901577080545</v>
      </c>
      <c r="I103" s="5">
        <v>12.5901577080545</v>
      </c>
      <c r="J103" s="5">
        <v>12.5901577080545</v>
      </c>
      <c r="K103" s="5">
        <v>-3.47492792379392</v>
      </c>
      <c r="L103" s="5">
        <v>-3.47492792379392</v>
      </c>
      <c r="M103" s="5">
        <v>-3.47492792379392</v>
      </c>
      <c r="N103" s="5">
        <v>16.0650856318484</v>
      </c>
      <c r="O103" s="5">
        <v>16.0650856318484</v>
      </c>
      <c r="P103" s="5">
        <v>16.0650856318484</v>
      </c>
      <c r="Q103" s="5">
        <v>0.0</v>
      </c>
      <c r="R103" s="5">
        <v>0.0</v>
      </c>
      <c r="S103" s="5">
        <v>0.0</v>
      </c>
    </row>
    <row r="104">
      <c r="A104" s="5">
        <v>102.0</v>
      </c>
      <c r="B104" s="6">
        <v>43795.0</v>
      </c>
      <c r="C104" s="5">
        <v>24.8637445703616</v>
      </c>
      <c r="D104" s="5">
        <v>2.71233203190723</v>
      </c>
      <c r="E104" s="5">
        <v>76.1270480681739</v>
      </c>
      <c r="F104" s="5">
        <v>24.8637445703616</v>
      </c>
      <c r="G104" s="5">
        <v>24.8637445703616</v>
      </c>
      <c r="H104" s="5">
        <v>12.4151585039593</v>
      </c>
      <c r="I104" s="5">
        <v>12.4151585039593</v>
      </c>
      <c r="J104" s="5">
        <v>12.4151585039593</v>
      </c>
      <c r="K104" s="5">
        <v>-4.16603470012729</v>
      </c>
      <c r="L104" s="5">
        <v>-4.16603470012729</v>
      </c>
      <c r="M104" s="5">
        <v>-4.16603470012729</v>
      </c>
      <c r="N104" s="5">
        <v>16.5811932040866</v>
      </c>
      <c r="O104" s="5">
        <v>16.5811932040866</v>
      </c>
      <c r="P104" s="5">
        <v>16.5811932040866</v>
      </c>
      <c r="Q104" s="5">
        <v>0.0</v>
      </c>
      <c r="R104" s="5">
        <v>0.0</v>
      </c>
      <c r="S104" s="5">
        <v>0.0</v>
      </c>
    </row>
    <row r="105">
      <c r="A105" s="5">
        <v>103.0</v>
      </c>
      <c r="B105" s="6">
        <v>43796.0</v>
      </c>
      <c r="C105" s="5">
        <v>25.0759582905879</v>
      </c>
      <c r="D105" s="5">
        <v>2.35538541719316</v>
      </c>
      <c r="E105" s="5">
        <v>74.2366752829877</v>
      </c>
      <c r="F105" s="5">
        <v>25.0759582905879</v>
      </c>
      <c r="G105" s="5">
        <v>25.0759582905879</v>
      </c>
      <c r="H105" s="5">
        <v>13.0859286069393</v>
      </c>
      <c r="I105" s="5">
        <v>13.0859286069393</v>
      </c>
      <c r="J105" s="5">
        <v>13.0859286069393</v>
      </c>
      <c r="K105" s="5">
        <v>-3.94745955477455</v>
      </c>
      <c r="L105" s="5">
        <v>-3.94745955477455</v>
      </c>
      <c r="M105" s="5">
        <v>-3.94745955477455</v>
      </c>
      <c r="N105" s="5">
        <v>17.0333881617139</v>
      </c>
      <c r="O105" s="5">
        <v>17.0333881617139</v>
      </c>
      <c r="P105" s="5">
        <v>17.0333881617139</v>
      </c>
      <c r="Q105" s="5">
        <v>0.0</v>
      </c>
      <c r="R105" s="5">
        <v>0.0</v>
      </c>
      <c r="S105" s="5">
        <v>0.0</v>
      </c>
    </row>
    <row r="106">
      <c r="A106" s="5">
        <v>104.0</v>
      </c>
      <c r="B106" s="6">
        <v>43798.0</v>
      </c>
      <c r="C106" s="5">
        <v>25.5003857310404</v>
      </c>
      <c r="D106" s="5">
        <v>4.73429148173773</v>
      </c>
      <c r="E106" s="5">
        <v>72.9943002119084</v>
      </c>
      <c r="F106" s="5">
        <v>25.5003857310404</v>
      </c>
      <c r="G106" s="5">
        <v>25.5003857310404</v>
      </c>
      <c r="H106" s="5">
        <v>12.3840382453879</v>
      </c>
      <c r="I106" s="5">
        <v>12.3840382453879</v>
      </c>
      <c r="J106" s="5">
        <v>12.3840382453879</v>
      </c>
      <c r="K106" s="5">
        <v>-5.30696082181514</v>
      </c>
      <c r="L106" s="5">
        <v>-5.30696082181514</v>
      </c>
      <c r="M106" s="5">
        <v>-5.30696082181514</v>
      </c>
      <c r="N106" s="5">
        <v>17.6909990672031</v>
      </c>
      <c r="O106" s="5">
        <v>17.6909990672031</v>
      </c>
      <c r="P106" s="5">
        <v>17.6909990672031</v>
      </c>
      <c r="Q106" s="5">
        <v>0.0</v>
      </c>
      <c r="R106" s="5">
        <v>0.0</v>
      </c>
      <c r="S106" s="5">
        <v>0.0</v>
      </c>
    </row>
    <row r="107">
      <c r="A107" s="5">
        <v>105.0</v>
      </c>
      <c r="B107" s="6">
        <v>43801.0</v>
      </c>
      <c r="C107" s="5">
        <v>26.1370268917191</v>
      </c>
      <c r="D107" s="5">
        <v>1.73305448337191</v>
      </c>
      <c r="E107" s="5">
        <v>75.1536860732294</v>
      </c>
      <c r="F107" s="5">
        <v>26.1370268917191</v>
      </c>
      <c r="G107" s="5">
        <v>26.1370268917191</v>
      </c>
      <c r="H107" s="5">
        <v>14.4319098897157</v>
      </c>
      <c r="I107" s="5">
        <v>14.4319098897157</v>
      </c>
      <c r="J107" s="5">
        <v>14.4319098897157</v>
      </c>
      <c r="K107" s="5">
        <v>-3.47492792381604</v>
      </c>
      <c r="L107" s="5">
        <v>-3.47492792381604</v>
      </c>
      <c r="M107" s="5">
        <v>-3.47492792381604</v>
      </c>
      <c r="N107" s="5">
        <v>17.9068378135317</v>
      </c>
      <c r="O107" s="5">
        <v>17.9068378135317</v>
      </c>
      <c r="P107" s="5">
        <v>17.9068378135317</v>
      </c>
      <c r="Q107" s="5">
        <v>0.0</v>
      </c>
      <c r="R107" s="5">
        <v>0.0</v>
      </c>
      <c r="S107" s="5">
        <v>0.0</v>
      </c>
    </row>
    <row r="108">
      <c r="A108" s="5">
        <v>106.0</v>
      </c>
      <c r="B108" s="6">
        <v>43802.0</v>
      </c>
      <c r="C108" s="5">
        <v>26.3492406119454</v>
      </c>
      <c r="D108" s="5">
        <v>5.08007028099498</v>
      </c>
      <c r="E108" s="5">
        <v>74.1891814194359</v>
      </c>
      <c r="F108" s="5">
        <v>26.3492406119454</v>
      </c>
      <c r="G108" s="5">
        <v>26.3492406119454</v>
      </c>
      <c r="H108" s="5">
        <v>13.5842258837569</v>
      </c>
      <c r="I108" s="5">
        <v>13.5842258837569</v>
      </c>
      <c r="J108" s="5">
        <v>13.5842258837569</v>
      </c>
      <c r="K108" s="5">
        <v>-4.16603470012267</v>
      </c>
      <c r="L108" s="5">
        <v>-4.16603470012267</v>
      </c>
      <c r="M108" s="5">
        <v>-4.16603470012267</v>
      </c>
      <c r="N108" s="5">
        <v>17.7502605838795</v>
      </c>
      <c r="O108" s="5">
        <v>17.7502605838795</v>
      </c>
      <c r="P108" s="5">
        <v>17.7502605838795</v>
      </c>
      <c r="Q108" s="5">
        <v>0.0</v>
      </c>
      <c r="R108" s="5">
        <v>0.0</v>
      </c>
      <c r="S108" s="5">
        <v>0.0</v>
      </c>
    </row>
    <row r="109">
      <c r="A109" s="5">
        <v>107.0</v>
      </c>
      <c r="B109" s="6">
        <v>43803.0</v>
      </c>
      <c r="C109" s="5">
        <v>26.5614543321716</v>
      </c>
      <c r="D109" s="5">
        <v>4.18977882537749</v>
      </c>
      <c r="E109" s="5">
        <v>78.0921636184777</v>
      </c>
      <c r="F109" s="5">
        <v>26.5614543321716</v>
      </c>
      <c r="G109" s="5">
        <v>26.5614543321716</v>
      </c>
      <c r="H109" s="5">
        <v>13.5309497034928</v>
      </c>
      <c r="I109" s="5">
        <v>13.5309497034928</v>
      </c>
      <c r="J109" s="5">
        <v>13.5309497034928</v>
      </c>
      <c r="K109" s="5">
        <v>-3.94745955477668</v>
      </c>
      <c r="L109" s="5">
        <v>-3.94745955477668</v>
      </c>
      <c r="M109" s="5">
        <v>-3.94745955477668</v>
      </c>
      <c r="N109" s="5">
        <v>17.4784092582695</v>
      </c>
      <c r="O109" s="5">
        <v>17.4784092582695</v>
      </c>
      <c r="P109" s="5">
        <v>17.4784092582695</v>
      </c>
      <c r="Q109" s="5">
        <v>0.0</v>
      </c>
      <c r="R109" s="5">
        <v>0.0</v>
      </c>
      <c r="S109" s="5">
        <v>0.0</v>
      </c>
    </row>
    <row r="110">
      <c r="A110" s="5">
        <v>108.0</v>
      </c>
      <c r="B110" s="6">
        <v>43804.0</v>
      </c>
      <c r="C110" s="5">
        <v>26.7736680523978</v>
      </c>
      <c r="D110" s="5">
        <v>0.608606525812508</v>
      </c>
      <c r="E110" s="5">
        <v>74.2597395650449</v>
      </c>
      <c r="F110" s="5">
        <v>26.7736680523978</v>
      </c>
      <c r="G110" s="5">
        <v>26.7736680523978</v>
      </c>
      <c r="H110" s="5">
        <v>12.1995860816857</v>
      </c>
      <c r="I110" s="5">
        <v>12.1995860816857</v>
      </c>
      <c r="J110" s="5">
        <v>12.1995860816857</v>
      </c>
      <c r="K110" s="5">
        <v>-4.89578385763225</v>
      </c>
      <c r="L110" s="5">
        <v>-4.89578385763225</v>
      </c>
      <c r="M110" s="5">
        <v>-4.89578385763225</v>
      </c>
      <c r="N110" s="5">
        <v>17.095369939318</v>
      </c>
      <c r="O110" s="5">
        <v>17.095369939318</v>
      </c>
      <c r="P110" s="5">
        <v>17.095369939318</v>
      </c>
      <c r="Q110" s="5">
        <v>0.0</v>
      </c>
      <c r="R110" s="5">
        <v>0.0</v>
      </c>
      <c r="S110" s="5">
        <v>0.0</v>
      </c>
    </row>
    <row r="111">
      <c r="A111" s="5">
        <v>109.0</v>
      </c>
      <c r="B111" s="6">
        <v>43805.0</v>
      </c>
      <c r="C111" s="5">
        <v>26.9858817726241</v>
      </c>
      <c r="D111" s="5">
        <v>0.405231190210381</v>
      </c>
      <c r="E111" s="5">
        <v>73.6551112908979</v>
      </c>
      <c r="F111" s="5">
        <v>26.9858817726241</v>
      </c>
      <c r="G111" s="5">
        <v>26.9858817726241</v>
      </c>
      <c r="H111" s="5">
        <v>11.3013720589179</v>
      </c>
      <c r="I111" s="5">
        <v>11.3013720589179</v>
      </c>
      <c r="J111" s="5">
        <v>11.3013720589179</v>
      </c>
      <c r="K111" s="5">
        <v>-5.30696082183623</v>
      </c>
      <c r="L111" s="5">
        <v>-5.30696082183623</v>
      </c>
      <c r="M111" s="5">
        <v>-5.30696082183623</v>
      </c>
      <c r="N111" s="5">
        <v>16.6083328807541</v>
      </c>
      <c r="O111" s="5">
        <v>16.6083328807541</v>
      </c>
      <c r="P111" s="5">
        <v>16.6083328807541</v>
      </c>
      <c r="Q111" s="5">
        <v>0.0</v>
      </c>
      <c r="R111" s="5">
        <v>0.0</v>
      </c>
      <c r="S111" s="5">
        <v>0.0</v>
      </c>
    </row>
    <row r="112">
      <c r="A112" s="5">
        <v>110.0</v>
      </c>
      <c r="B112" s="6">
        <v>43808.0</v>
      </c>
      <c r="C112" s="5">
        <v>27.6225229333028</v>
      </c>
      <c r="D112" s="5">
        <v>3.5862463504884</v>
      </c>
      <c r="E112" s="5">
        <v>75.9785995417868</v>
      </c>
      <c r="F112" s="5">
        <v>27.6225229333028</v>
      </c>
      <c r="G112" s="5">
        <v>27.6225229333028</v>
      </c>
      <c r="H112" s="5">
        <v>11.1632382620102</v>
      </c>
      <c r="I112" s="5">
        <v>11.1632382620102</v>
      </c>
      <c r="J112" s="5">
        <v>11.1632382620102</v>
      </c>
      <c r="K112" s="5">
        <v>-3.47492792381541</v>
      </c>
      <c r="L112" s="5">
        <v>-3.47492792381541</v>
      </c>
      <c r="M112" s="5">
        <v>-3.47492792381541</v>
      </c>
      <c r="N112" s="5">
        <v>14.6381661858256</v>
      </c>
      <c r="O112" s="5">
        <v>14.6381661858256</v>
      </c>
      <c r="P112" s="5">
        <v>14.6381661858256</v>
      </c>
      <c r="Q112" s="5">
        <v>0.0</v>
      </c>
      <c r="R112" s="5">
        <v>0.0</v>
      </c>
      <c r="S112" s="5">
        <v>0.0</v>
      </c>
    </row>
    <row r="113">
      <c r="A113" s="5">
        <v>111.0</v>
      </c>
      <c r="B113" s="6">
        <v>43809.0</v>
      </c>
      <c r="C113" s="5">
        <v>27.8347366535291</v>
      </c>
      <c r="D113" s="5">
        <v>-0.438732049503938</v>
      </c>
      <c r="E113" s="5">
        <v>67.6744473159721</v>
      </c>
      <c r="F113" s="5">
        <v>27.8347366535291</v>
      </c>
      <c r="G113" s="5">
        <v>27.8347366535291</v>
      </c>
      <c r="H113" s="5">
        <v>9.69640766076698</v>
      </c>
      <c r="I113" s="5">
        <v>9.69640766076698</v>
      </c>
      <c r="J113" s="5">
        <v>9.69640766076698</v>
      </c>
      <c r="K113" s="5">
        <v>-4.16603470011805</v>
      </c>
      <c r="L113" s="5">
        <v>-4.16603470011805</v>
      </c>
      <c r="M113" s="5">
        <v>-4.16603470011805</v>
      </c>
      <c r="N113" s="5">
        <v>13.862442360885</v>
      </c>
      <c r="O113" s="5">
        <v>13.862442360885</v>
      </c>
      <c r="P113" s="5">
        <v>13.862442360885</v>
      </c>
      <c r="Q113" s="5">
        <v>0.0</v>
      </c>
      <c r="R113" s="5">
        <v>0.0</v>
      </c>
      <c r="S113" s="5">
        <v>0.0</v>
      </c>
    </row>
    <row r="114">
      <c r="A114" s="5">
        <v>112.0</v>
      </c>
      <c r="B114" s="6">
        <v>43810.0</v>
      </c>
      <c r="C114" s="5">
        <v>28.0469503737553</v>
      </c>
      <c r="D114" s="5">
        <v>0.113121849713616</v>
      </c>
      <c r="E114" s="5">
        <v>73.7146661341769</v>
      </c>
      <c r="F114" s="5">
        <v>28.0469503737553</v>
      </c>
      <c r="G114" s="5">
        <v>28.0469503737553</v>
      </c>
      <c r="H114" s="5">
        <v>9.10994972894244</v>
      </c>
      <c r="I114" s="5">
        <v>9.10994972894244</v>
      </c>
      <c r="J114" s="5">
        <v>9.10994972894244</v>
      </c>
      <c r="K114" s="5">
        <v>-3.94745955477416</v>
      </c>
      <c r="L114" s="5">
        <v>-3.94745955477416</v>
      </c>
      <c r="M114" s="5">
        <v>-3.94745955477416</v>
      </c>
      <c r="N114" s="5">
        <v>13.0574092837166</v>
      </c>
      <c r="O114" s="5">
        <v>13.0574092837166</v>
      </c>
      <c r="P114" s="5">
        <v>13.0574092837166</v>
      </c>
      <c r="Q114" s="5">
        <v>0.0</v>
      </c>
      <c r="R114" s="5">
        <v>0.0</v>
      </c>
      <c r="S114" s="5">
        <v>0.0</v>
      </c>
    </row>
    <row r="115">
      <c r="A115" s="5">
        <v>113.0</v>
      </c>
      <c r="B115" s="6">
        <v>43811.0</v>
      </c>
      <c r="C115" s="5">
        <v>28.2591640939816</v>
      </c>
      <c r="D115" s="5">
        <v>-1.10304031613854</v>
      </c>
      <c r="E115" s="5">
        <v>69.7764206195537</v>
      </c>
      <c r="F115" s="5">
        <v>28.2591640939816</v>
      </c>
      <c r="G115" s="5">
        <v>28.2591640939816</v>
      </c>
      <c r="H115" s="5">
        <v>7.34733082969041</v>
      </c>
      <c r="I115" s="5">
        <v>7.34733082969041</v>
      </c>
      <c r="J115" s="5">
        <v>7.34733082969041</v>
      </c>
      <c r="K115" s="5">
        <v>-4.89578385763649</v>
      </c>
      <c r="L115" s="5">
        <v>-4.89578385763649</v>
      </c>
      <c r="M115" s="5">
        <v>-4.89578385763649</v>
      </c>
      <c r="N115" s="5">
        <v>12.2431146873269</v>
      </c>
      <c r="O115" s="5">
        <v>12.2431146873269</v>
      </c>
      <c r="P115" s="5">
        <v>12.2431146873269</v>
      </c>
      <c r="Q115" s="5">
        <v>0.0</v>
      </c>
      <c r="R115" s="5">
        <v>0.0</v>
      </c>
      <c r="S115" s="5">
        <v>0.0</v>
      </c>
    </row>
    <row r="116">
      <c r="A116" s="5">
        <v>114.0</v>
      </c>
      <c r="B116" s="6">
        <v>43812.0</v>
      </c>
      <c r="C116" s="5">
        <v>28.4713778142078</v>
      </c>
      <c r="D116" s="5">
        <v>1.28183786705812</v>
      </c>
      <c r="E116" s="5">
        <v>70.4543632828244</v>
      </c>
      <c r="F116" s="5">
        <v>28.4713778142078</v>
      </c>
      <c r="G116" s="5">
        <v>28.4713778142078</v>
      </c>
      <c r="H116" s="5">
        <v>6.13319605689218</v>
      </c>
      <c r="I116" s="5">
        <v>6.13319605689218</v>
      </c>
      <c r="J116" s="5">
        <v>6.13319605689218</v>
      </c>
      <c r="K116" s="5">
        <v>-5.30696082181753</v>
      </c>
      <c r="L116" s="5">
        <v>-5.30696082181753</v>
      </c>
      <c r="M116" s="5">
        <v>-5.30696082181753</v>
      </c>
      <c r="N116" s="5">
        <v>11.4401568787097</v>
      </c>
      <c r="O116" s="5">
        <v>11.4401568787097</v>
      </c>
      <c r="P116" s="5">
        <v>11.4401568787097</v>
      </c>
      <c r="Q116" s="5">
        <v>0.0</v>
      </c>
      <c r="R116" s="5">
        <v>0.0</v>
      </c>
      <c r="S116" s="5">
        <v>0.0</v>
      </c>
    </row>
    <row r="117">
      <c r="A117" s="5">
        <v>115.0</v>
      </c>
      <c r="B117" s="6">
        <v>43815.0</v>
      </c>
      <c r="C117" s="5">
        <v>29.1080189748865</v>
      </c>
      <c r="D117" s="5">
        <v>0.222380122640228</v>
      </c>
      <c r="E117" s="5">
        <v>69.4407532537995</v>
      </c>
      <c r="F117" s="5">
        <v>29.1080189748865</v>
      </c>
      <c r="G117" s="5">
        <v>29.1080189748865</v>
      </c>
      <c r="H117" s="5">
        <v>5.82672943818579</v>
      </c>
      <c r="I117" s="5">
        <v>5.82672943818579</v>
      </c>
      <c r="J117" s="5">
        <v>5.82672943818579</v>
      </c>
      <c r="K117" s="5">
        <v>-3.47492792379233</v>
      </c>
      <c r="L117" s="5">
        <v>-3.47492792379233</v>
      </c>
      <c r="M117" s="5">
        <v>-3.47492792379233</v>
      </c>
      <c r="N117" s="5">
        <v>9.30165736197813</v>
      </c>
      <c r="O117" s="5">
        <v>9.30165736197813</v>
      </c>
      <c r="P117" s="5">
        <v>9.30165736197813</v>
      </c>
      <c r="Q117" s="5">
        <v>0.0</v>
      </c>
      <c r="R117" s="5">
        <v>0.0</v>
      </c>
      <c r="S117" s="5">
        <v>0.0</v>
      </c>
    </row>
    <row r="118">
      <c r="A118" s="5">
        <v>116.0</v>
      </c>
      <c r="B118" s="6">
        <v>43816.0</v>
      </c>
      <c r="C118" s="5">
        <v>29.3202326951128</v>
      </c>
      <c r="D118" s="5">
        <v>-2.64627485357682</v>
      </c>
      <c r="E118" s="5">
        <v>72.1804537160661</v>
      </c>
      <c r="F118" s="5">
        <v>29.3202326951128</v>
      </c>
      <c r="G118" s="5">
        <v>29.3202326951128</v>
      </c>
      <c r="H118" s="5">
        <v>4.57520668188797</v>
      </c>
      <c r="I118" s="5">
        <v>4.57520668188797</v>
      </c>
      <c r="J118" s="5">
        <v>4.57520668188797</v>
      </c>
      <c r="K118" s="5">
        <v>-4.16603470012899</v>
      </c>
      <c r="L118" s="5">
        <v>-4.16603470012899</v>
      </c>
      <c r="M118" s="5">
        <v>-4.16603470012899</v>
      </c>
      <c r="N118" s="5">
        <v>8.74124138201696</v>
      </c>
      <c r="O118" s="5">
        <v>8.74124138201696</v>
      </c>
      <c r="P118" s="5">
        <v>8.74124138201696</v>
      </c>
      <c r="Q118" s="5">
        <v>0.0</v>
      </c>
      <c r="R118" s="5">
        <v>0.0</v>
      </c>
      <c r="S118" s="5">
        <v>0.0</v>
      </c>
    </row>
    <row r="119">
      <c r="A119" s="5">
        <v>117.0</v>
      </c>
      <c r="B119" s="6">
        <v>43817.0</v>
      </c>
      <c r="C119" s="5">
        <v>29.532446415339</v>
      </c>
      <c r="D119" s="5">
        <v>-1.8021360672683</v>
      </c>
      <c r="E119" s="5">
        <v>70.2551304067087</v>
      </c>
      <c r="F119" s="5">
        <v>29.532446415339</v>
      </c>
      <c r="G119" s="5">
        <v>29.532446415339</v>
      </c>
      <c r="H119" s="5">
        <v>4.33627111874003</v>
      </c>
      <c r="I119" s="5">
        <v>4.33627111874003</v>
      </c>
      <c r="J119" s="5">
        <v>4.33627111874003</v>
      </c>
      <c r="K119" s="5">
        <v>-3.9474595547751</v>
      </c>
      <c r="L119" s="5">
        <v>-3.9474595547751</v>
      </c>
      <c r="M119" s="5">
        <v>-3.9474595547751</v>
      </c>
      <c r="N119" s="5">
        <v>8.28373067351513</v>
      </c>
      <c r="O119" s="5">
        <v>8.28373067351513</v>
      </c>
      <c r="P119" s="5">
        <v>8.28373067351513</v>
      </c>
      <c r="Q119" s="5">
        <v>0.0</v>
      </c>
      <c r="R119" s="5">
        <v>0.0</v>
      </c>
      <c r="S119" s="5">
        <v>0.0</v>
      </c>
    </row>
    <row r="120">
      <c r="A120" s="5">
        <v>118.0</v>
      </c>
      <c r="B120" s="6">
        <v>43818.0</v>
      </c>
      <c r="C120" s="5">
        <v>29.7446601355653</v>
      </c>
      <c r="D120" s="5">
        <v>-1.13403817044788</v>
      </c>
      <c r="E120" s="5">
        <v>68.8693540477427</v>
      </c>
      <c r="F120" s="5">
        <v>29.7446601355653</v>
      </c>
      <c r="G120" s="5">
        <v>29.7446601355653</v>
      </c>
      <c r="H120" s="5">
        <v>3.04568561934008</v>
      </c>
      <c r="I120" s="5">
        <v>3.04568561934008</v>
      </c>
      <c r="J120" s="5">
        <v>3.04568561934008</v>
      </c>
      <c r="K120" s="5">
        <v>-4.89578385763731</v>
      </c>
      <c r="L120" s="5">
        <v>-4.89578385763731</v>
      </c>
      <c r="M120" s="5">
        <v>-4.89578385763731</v>
      </c>
      <c r="N120" s="5">
        <v>7.9414694769774</v>
      </c>
      <c r="O120" s="5">
        <v>7.9414694769774</v>
      </c>
      <c r="P120" s="5">
        <v>7.9414694769774</v>
      </c>
      <c r="Q120" s="5">
        <v>0.0</v>
      </c>
      <c r="R120" s="5">
        <v>0.0</v>
      </c>
      <c r="S120" s="5">
        <v>0.0</v>
      </c>
    </row>
    <row r="121">
      <c r="A121" s="5">
        <v>119.0</v>
      </c>
      <c r="B121" s="6">
        <v>43819.0</v>
      </c>
      <c r="C121" s="5">
        <v>29.9568738557915</v>
      </c>
      <c r="D121" s="5">
        <v>-1.26656802403145</v>
      </c>
      <c r="E121" s="5">
        <v>67.5715904306202</v>
      </c>
      <c r="F121" s="5">
        <v>29.9568738557915</v>
      </c>
      <c r="G121" s="5">
        <v>29.9568738557915</v>
      </c>
      <c r="H121" s="5">
        <v>2.4168356169244</v>
      </c>
      <c r="I121" s="5">
        <v>2.4168356169244</v>
      </c>
      <c r="J121" s="5">
        <v>2.4168356169244</v>
      </c>
      <c r="K121" s="5">
        <v>-5.30696082181578</v>
      </c>
      <c r="L121" s="5">
        <v>-5.30696082181578</v>
      </c>
      <c r="M121" s="5">
        <v>-5.30696082181578</v>
      </c>
      <c r="N121" s="5">
        <v>7.72379643874019</v>
      </c>
      <c r="O121" s="5">
        <v>7.72379643874019</v>
      </c>
      <c r="P121" s="5">
        <v>7.72379643874019</v>
      </c>
      <c r="Q121" s="5">
        <v>0.0</v>
      </c>
      <c r="R121" s="5">
        <v>0.0</v>
      </c>
      <c r="S121" s="5">
        <v>0.0</v>
      </c>
    </row>
    <row r="122">
      <c r="A122" s="5">
        <v>120.0</v>
      </c>
      <c r="B122" s="6">
        <v>43822.0</v>
      </c>
      <c r="C122" s="5">
        <v>30.5935150164703</v>
      </c>
      <c r="D122" s="5">
        <v>1.13617046500486</v>
      </c>
      <c r="E122" s="5">
        <v>68.6552714927066</v>
      </c>
      <c r="F122" s="5">
        <v>30.5935150164703</v>
      </c>
      <c r="G122" s="5">
        <v>30.5935150164703</v>
      </c>
      <c r="H122" s="5">
        <v>4.38609888285546</v>
      </c>
      <c r="I122" s="5">
        <v>4.38609888285546</v>
      </c>
      <c r="J122" s="5">
        <v>4.38609888285546</v>
      </c>
      <c r="K122" s="5">
        <v>-3.47492792380307</v>
      </c>
      <c r="L122" s="5">
        <v>-3.47492792380307</v>
      </c>
      <c r="M122" s="5">
        <v>-3.47492792380307</v>
      </c>
      <c r="N122" s="5">
        <v>7.86102680665853</v>
      </c>
      <c r="O122" s="5">
        <v>7.86102680665853</v>
      </c>
      <c r="P122" s="5">
        <v>7.86102680665853</v>
      </c>
      <c r="Q122" s="5">
        <v>0.0</v>
      </c>
      <c r="R122" s="5">
        <v>0.0</v>
      </c>
      <c r="S122" s="5">
        <v>0.0</v>
      </c>
    </row>
    <row r="123">
      <c r="A123" s="5">
        <v>121.0</v>
      </c>
      <c r="B123" s="6">
        <v>43823.0</v>
      </c>
      <c r="C123" s="5">
        <v>30.8057287366965</v>
      </c>
      <c r="D123" s="5">
        <v>-0.281089432875497</v>
      </c>
      <c r="E123" s="5">
        <v>68.8370151712239</v>
      </c>
      <c r="F123" s="5">
        <v>30.8057287366965</v>
      </c>
      <c r="G123" s="5">
        <v>30.8057287366965</v>
      </c>
      <c r="H123" s="5">
        <v>4.00050563700714</v>
      </c>
      <c r="I123" s="5">
        <v>4.00050563700714</v>
      </c>
      <c r="J123" s="5">
        <v>4.00050563700714</v>
      </c>
      <c r="K123" s="5">
        <v>-4.16603470011677</v>
      </c>
      <c r="L123" s="5">
        <v>-4.16603470011677</v>
      </c>
      <c r="M123" s="5">
        <v>-4.16603470011677</v>
      </c>
      <c r="N123" s="5">
        <v>8.16654033712392</v>
      </c>
      <c r="O123" s="5">
        <v>8.16654033712392</v>
      </c>
      <c r="P123" s="5">
        <v>8.16654033712392</v>
      </c>
      <c r="Q123" s="5">
        <v>0.0</v>
      </c>
      <c r="R123" s="5">
        <v>0.0</v>
      </c>
      <c r="S123" s="5">
        <v>0.0</v>
      </c>
    </row>
    <row r="124">
      <c r="A124" s="5">
        <v>122.0</v>
      </c>
      <c r="B124" s="6">
        <v>43825.0</v>
      </c>
      <c r="C124" s="5">
        <v>31.3104909887907</v>
      </c>
      <c r="D124" s="5">
        <v>-0.363566811668169</v>
      </c>
      <c r="E124" s="5">
        <v>71.1976674098058</v>
      </c>
      <c r="F124" s="5">
        <v>31.3104909887907</v>
      </c>
      <c r="G124" s="5">
        <v>31.3104909887907</v>
      </c>
      <c r="H124" s="5">
        <v>4.22740738579776</v>
      </c>
      <c r="I124" s="5">
        <v>4.22740738579776</v>
      </c>
      <c r="J124" s="5">
        <v>4.22740738579776</v>
      </c>
      <c r="K124" s="5">
        <v>-4.89578385763544</v>
      </c>
      <c r="L124" s="5">
        <v>-4.89578385763544</v>
      </c>
      <c r="M124" s="5">
        <v>-4.89578385763544</v>
      </c>
      <c r="N124" s="5">
        <v>9.12319124343321</v>
      </c>
      <c r="O124" s="5">
        <v>9.12319124343321</v>
      </c>
      <c r="P124" s="5">
        <v>9.12319124343321</v>
      </c>
      <c r="Q124" s="5">
        <v>0.0</v>
      </c>
      <c r="R124" s="5">
        <v>0.0</v>
      </c>
      <c r="S124" s="5">
        <v>0.0</v>
      </c>
    </row>
    <row r="125">
      <c r="A125" s="5">
        <v>123.0</v>
      </c>
      <c r="B125" s="6">
        <v>43826.0</v>
      </c>
      <c r="C125" s="5">
        <v>31.5628721148378</v>
      </c>
      <c r="D125" s="5">
        <v>-1.13181341656074</v>
      </c>
      <c r="E125" s="5">
        <v>73.6779482372579</v>
      </c>
      <c r="F125" s="5">
        <v>31.5628721148378</v>
      </c>
      <c r="G125" s="5">
        <v>31.5628721148378</v>
      </c>
      <c r="H125" s="5">
        <v>4.44107013176561</v>
      </c>
      <c r="I125" s="5">
        <v>4.44107013176561</v>
      </c>
      <c r="J125" s="5">
        <v>4.44107013176561</v>
      </c>
      <c r="K125" s="5">
        <v>-5.30696082181404</v>
      </c>
      <c r="L125" s="5">
        <v>-5.30696082181404</v>
      </c>
      <c r="M125" s="5">
        <v>-5.30696082181404</v>
      </c>
      <c r="N125" s="5">
        <v>9.74803095357965</v>
      </c>
      <c r="O125" s="5">
        <v>9.74803095357965</v>
      </c>
      <c r="P125" s="5">
        <v>9.74803095357965</v>
      </c>
      <c r="Q125" s="5">
        <v>0.0</v>
      </c>
      <c r="R125" s="5">
        <v>0.0</v>
      </c>
      <c r="S125" s="5">
        <v>0.0</v>
      </c>
    </row>
    <row r="126">
      <c r="A126" s="5">
        <v>124.0</v>
      </c>
      <c r="B126" s="6">
        <v>43829.0</v>
      </c>
      <c r="C126" s="5">
        <v>32.3200154929792</v>
      </c>
      <c r="D126" s="5">
        <v>5.31183936439526</v>
      </c>
      <c r="E126" s="5">
        <v>74.017761434315</v>
      </c>
      <c r="F126" s="5">
        <v>32.3200154929792</v>
      </c>
      <c r="G126" s="5">
        <v>32.3200154929792</v>
      </c>
      <c r="H126" s="5">
        <v>8.51984098414208</v>
      </c>
      <c r="I126" s="5">
        <v>8.51984098414208</v>
      </c>
      <c r="J126" s="5">
        <v>8.51984098414208</v>
      </c>
      <c r="K126" s="5">
        <v>-3.47492792377999</v>
      </c>
      <c r="L126" s="5">
        <v>-3.47492792377999</v>
      </c>
      <c r="M126" s="5">
        <v>-3.47492792377999</v>
      </c>
      <c r="N126" s="5">
        <v>11.994768907922</v>
      </c>
      <c r="O126" s="5">
        <v>11.994768907922</v>
      </c>
      <c r="P126" s="5">
        <v>11.994768907922</v>
      </c>
      <c r="Q126" s="5">
        <v>0.0</v>
      </c>
      <c r="R126" s="5">
        <v>0.0</v>
      </c>
      <c r="S126" s="5">
        <v>0.0</v>
      </c>
    </row>
    <row r="127">
      <c r="A127" s="5">
        <v>125.0</v>
      </c>
      <c r="B127" s="6">
        <v>43830.0</v>
      </c>
      <c r="C127" s="5">
        <v>32.5723966190263</v>
      </c>
      <c r="D127" s="5">
        <v>5.37278193833841</v>
      </c>
      <c r="E127" s="5">
        <v>79.1781412856801</v>
      </c>
      <c r="F127" s="5">
        <v>32.5723966190263</v>
      </c>
      <c r="G127" s="5">
        <v>32.5723966190263</v>
      </c>
      <c r="H127" s="5">
        <v>8.63113696582735</v>
      </c>
      <c r="I127" s="5">
        <v>8.63113696582735</v>
      </c>
      <c r="J127" s="5">
        <v>8.63113696582735</v>
      </c>
      <c r="K127" s="5">
        <v>-4.16603470011975</v>
      </c>
      <c r="L127" s="5">
        <v>-4.16603470011975</v>
      </c>
      <c r="M127" s="5">
        <v>-4.16603470011975</v>
      </c>
      <c r="N127" s="5">
        <v>12.7971716659471</v>
      </c>
      <c r="O127" s="5">
        <v>12.7971716659471</v>
      </c>
      <c r="P127" s="5">
        <v>12.7971716659471</v>
      </c>
      <c r="Q127" s="5">
        <v>0.0</v>
      </c>
      <c r="R127" s="5">
        <v>0.0</v>
      </c>
      <c r="S127" s="5">
        <v>0.0</v>
      </c>
    </row>
    <row r="128">
      <c r="A128" s="5">
        <v>126.0</v>
      </c>
      <c r="B128" s="6">
        <v>43832.0</v>
      </c>
      <c r="C128" s="5">
        <v>33.0771588711205</v>
      </c>
      <c r="D128" s="5">
        <v>7.67594901135444</v>
      </c>
      <c r="E128" s="5">
        <v>75.6421911902821</v>
      </c>
      <c r="F128" s="5">
        <v>33.0771588711205</v>
      </c>
      <c r="G128" s="5">
        <v>33.0771588711205</v>
      </c>
      <c r="H128" s="5">
        <v>9.44989955778103</v>
      </c>
      <c r="I128" s="5">
        <v>9.44989955778103</v>
      </c>
      <c r="J128" s="5">
        <v>9.44989955778103</v>
      </c>
      <c r="K128" s="5">
        <v>-4.89578385763626</v>
      </c>
      <c r="L128" s="5">
        <v>-4.89578385763626</v>
      </c>
      <c r="M128" s="5">
        <v>-4.89578385763626</v>
      </c>
      <c r="N128" s="5">
        <v>14.3456834154173</v>
      </c>
      <c r="O128" s="5">
        <v>14.3456834154173</v>
      </c>
      <c r="P128" s="5">
        <v>14.3456834154173</v>
      </c>
      <c r="Q128" s="5">
        <v>0.0</v>
      </c>
      <c r="R128" s="5">
        <v>0.0</v>
      </c>
      <c r="S128" s="5">
        <v>0.0</v>
      </c>
    </row>
    <row r="129">
      <c r="A129" s="5">
        <v>127.0</v>
      </c>
      <c r="B129" s="6">
        <v>43833.0</v>
      </c>
      <c r="C129" s="5">
        <v>33.3295399971676</v>
      </c>
      <c r="D129" s="5">
        <v>6.1658595271077</v>
      </c>
      <c r="E129" s="5">
        <v>75.3284555142723</v>
      </c>
      <c r="F129" s="5">
        <v>33.3295399971676</v>
      </c>
      <c r="G129" s="5">
        <v>33.3295399971676</v>
      </c>
      <c r="H129" s="5">
        <v>9.73961704250161</v>
      </c>
      <c r="I129" s="5">
        <v>9.73961704250161</v>
      </c>
      <c r="J129" s="5">
        <v>9.73961704250161</v>
      </c>
      <c r="K129" s="5">
        <v>-5.30696082180381</v>
      </c>
      <c r="L129" s="5">
        <v>-5.30696082180381</v>
      </c>
      <c r="M129" s="5">
        <v>-5.30696082180381</v>
      </c>
      <c r="N129" s="5">
        <v>15.0465778643054</v>
      </c>
      <c r="O129" s="5">
        <v>15.0465778643054</v>
      </c>
      <c r="P129" s="5">
        <v>15.0465778643054</v>
      </c>
      <c r="Q129" s="5">
        <v>0.0</v>
      </c>
      <c r="R129" s="5">
        <v>0.0</v>
      </c>
      <c r="S129" s="5">
        <v>0.0</v>
      </c>
    </row>
    <row r="130">
      <c r="A130" s="5">
        <v>128.0</v>
      </c>
      <c r="B130" s="6">
        <v>43836.0</v>
      </c>
      <c r="C130" s="5">
        <v>34.086683375309</v>
      </c>
      <c r="D130" s="5">
        <v>10.9588557684167</v>
      </c>
      <c r="E130" s="5">
        <v>81.7072266370089</v>
      </c>
      <c r="F130" s="5">
        <v>34.086683375309</v>
      </c>
      <c r="G130" s="5">
        <v>34.086683375309</v>
      </c>
      <c r="H130" s="5">
        <v>13.137329690429</v>
      </c>
      <c r="I130" s="5">
        <v>13.137329690429</v>
      </c>
      <c r="J130" s="5">
        <v>13.137329690429</v>
      </c>
      <c r="K130" s="5">
        <v>-3.4749279238021</v>
      </c>
      <c r="L130" s="5">
        <v>-3.4749279238021</v>
      </c>
      <c r="M130" s="5">
        <v>-3.4749279238021</v>
      </c>
      <c r="N130" s="5">
        <v>16.6122576142311</v>
      </c>
      <c r="O130" s="5">
        <v>16.6122576142311</v>
      </c>
      <c r="P130" s="5">
        <v>16.6122576142311</v>
      </c>
      <c r="Q130" s="5">
        <v>0.0</v>
      </c>
      <c r="R130" s="5">
        <v>0.0</v>
      </c>
      <c r="S130" s="5">
        <v>0.0</v>
      </c>
    </row>
    <row r="131">
      <c r="A131" s="5">
        <v>129.0</v>
      </c>
      <c r="B131" s="6">
        <v>43837.0</v>
      </c>
      <c r="C131" s="5">
        <v>34.3390645013561</v>
      </c>
      <c r="D131" s="5">
        <v>11.2237055669604</v>
      </c>
      <c r="E131" s="5">
        <v>83.2990791304827</v>
      </c>
      <c r="F131" s="5">
        <v>34.3390645013561</v>
      </c>
      <c r="G131" s="5">
        <v>34.3390645013561</v>
      </c>
      <c r="H131" s="5">
        <v>12.7344354236296</v>
      </c>
      <c r="I131" s="5">
        <v>12.7344354236296</v>
      </c>
      <c r="J131" s="5">
        <v>12.7344354236296</v>
      </c>
      <c r="K131" s="5">
        <v>-4.16603470012345</v>
      </c>
      <c r="L131" s="5">
        <v>-4.16603470012345</v>
      </c>
      <c r="M131" s="5">
        <v>-4.16603470012345</v>
      </c>
      <c r="N131" s="5">
        <v>16.9004701237531</v>
      </c>
      <c r="O131" s="5">
        <v>16.9004701237531</v>
      </c>
      <c r="P131" s="5">
        <v>16.9004701237531</v>
      </c>
      <c r="Q131" s="5">
        <v>0.0</v>
      </c>
      <c r="R131" s="5">
        <v>0.0</v>
      </c>
      <c r="S131" s="5">
        <v>0.0</v>
      </c>
    </row>
    <row r="132">
      <c r="A132" s="5">
        <v>130.0</v>
      </c>
      <c r="B132" s="6">
        <v>43838.0</v>
      </c>
      <c r="C132" s="5">
        <v>34.5914456274032</v>
      </c>
      <c r="D132" s="5">
        <v>12.2418206574911</v>
      </c>
      <c r="E132" s="5">
        <v>83.9267255538099</v>
      </c>
      <c r="F132" s="5">
        <v>34.5914456274032</v>
      </c>
      <c r="G132" s="5">
        <v>34.5914456274032</v>
      </c>
      <c r="H132" s="5">
        <v>13.1045230001344</v>
      </c>
      <c r="I132" s="5">
        <v>13.1045230001344</v>
      </c>
      <c r="J132" s="5">
        <v>13.1045230001344</v>
      </c>
      <c r="K132" s="5">
        <v>-3.94745955477561</v>
      </c>
      <c r="L132" s="5">
        <v>-3.94745955477561</v>
      </c>
      <c r="M132" s="5">
        <v>-3.94745955477561</v>
      </c>
      <c r="N132" s="5">
        <v>17.05198255491</v>
      </c>
      <c r="O132" s="5">
        <v>17.05198255491</v>
      </c>
      <c r="P132" s="5">
        <v>17.05198255491</v>
      </c>
      <c r="Q132" s="5">
        <v>0.0</v>
      </c>
      <c r="R132" s="5">
        <v>0.0</v>
      </c>
      <c r="S132" s="5">
        <v>0.0</v>
      </c>
    </row>
    <row r="133">
      <c r="A133" s="5">
        <v>131.0</v>
      </c>
      <c r="B133" s="6">
        <v>43839.0</v>
      </c>
      <c r="C133" s="5">
        <v>34.8438267534503</v>
      </c>
      <c r="D133" s="5">
        <v>14.4207624408814</v>
      </c>
      <c r="E133" s="5">
        <v>82.6732866058608</v>
      </c>
      <c r="F133" s="5">
        <v>34.8438267534503</v>
      </c>
      <c r="G133" s="5">
        <v>34.8438267534503</v>
      </c>
      <c r="H133" s="5">
        <v>12.1643489662941</v>
      </c>
      <c r="I133" s="5">
        <v>12.1643489662941</v>
      </c>
      <c r="J133" s="5">
        <v>12.1643489662941</v>
      </c>
      <c r="K133" s="5">
        <v>-4.8957838576405</v>
      </c>
      <c r="L133" s="5">
        <v>-4.8957838576405</v>
      </c>
      <c r="M133" s="5">
        <v>-4.8957838576405</v>
      </c>
      <c r="N133" s="5">
        <v>17.0601328239346</v>
      </c>
      <c r="O133" s="5">
        <v>17.0601328239346</v>
      </c>
      <c r="P133" s="5">
        <v>17.0601328239346</v>
      </c>
      <c r="Q133" s="5">
        <v>0.0</v>
      </c>
      <c r="R133" s="5">
        <v>0.0</v>
      </c>
      <c r="S133" s="5">
        <v>0.0</v>
      </c>
    </row>
    <row r="134">
      <c r="A134" s="5">
        <v>132.0</v>
      </c>
      <c r="B134" s="6">
        <v>43840.0</v>
      </c>
      <c r="C134" s="5">
        <v>35.0962078794974</v>
      </c>
      <c r="D134" s="5">
        <v>11.6878804580677</v>
      </c>
      <c r="E134" s="5">
        <v>84.3987112014684</v>
      </c>
      <c r="F134" s="5">
        <v>35.0962078794974</v>
      </c>
      <c r="G134" s="5">
        <v>35.0962078794974</v>
      </c>
      <c r="H134" s="5">
        <v>11.6151376449506</v>
      </c>
      <c r="I134" s="5">
        <v>11.6151376449506</v>
      </c>
      <c r="J134" s="5">
        <v>11.6151376449506</v>
      </c>
      <c r="K134" s="5">
        <v>-5.30696082184775</v>
      </c>
      <c r="L134" s="5">
        <v>-5.30696082184775</v>
      </c>
      <c r="M134" s="5">
        <v>-5.30696082184775</v>
      </c>
      <c r="N134" s="5">
        <v>16.9220984667983</v>
      </c>
      <c r="O134" s="5">
        <v>16.9220984667983</v>
      </c>
      <c r="P134" s="5">
        <v>16.9220984667983</v>
      </c>
      <c r="Q134" s="5">
        <v>0.0</v>
      </c>
      <c r="R134" s="5">
        <v>0.0</v>
      </c>
      <c r="S134" s="5">
        <v>0.0</v>
      </c>
    </row>
    <row r="135">
      <c r="A135" s="5">
        <v>133.0</v>
      </c>
      <c r="B135" s="6">
        <v>43843.0</v>
      </c>
      <c r="C135" s="5">
        <v>35.8533512576388</v>
      </c>
      <c r="D135" s="5">
        <v>13.1121577592737</v>
      </c>
      <c r="E135" s="5">
        <v>82.8544724297622</v>
      </c>
      <c r="F135" s="5">
        <v>35.8533512576388</v>
      </c>
      <c r="G135" s="5">
        <v>35.8533512576388</v>
      </c>
      <c r="H135" s="5">
        <v>12.1867404998754</v>
      </c>
      <c r="I135" s="5">
        <v>12.1867404998754</v>
      </c>
      <c r="J135" s="5">
        <v>12.1867404998754</v>
      </c>
      <c r="K135" s="5">
        <v>-3.47492792380147</v>
      </c>
      <c r="L135" s="5">
        <v>-3.47492792380147</v>
      </c>
      <c r="M135" s="5">
        <v>-3.47492792380147</v>
      </c>
      <c r="N135" s="5">
        <v>15.6616684236769</v>
      </c>
      <c r="O135" s="5">
        <v>15.6616684236769</v>
      </c>
      <c r="P135" s="5">
        <v>15.6616684236769</v>
      </c>
      <c r="Q135" s="5">
        <v>0.0</v>
      </c>
      <c r="R135" s="5">
        <v>0.0</v>
      </c>
      <c r="S135" s="5">
        <v>0.0</v>
      </c>
    </row>
    <row r="136">
      <c r="A136" s="5">
        <v>134.0</v>
      </c>
      <c r="B136" s="6">
        <v>43844.0</v>
      </c>
      <c r="C136" s="5">
        <v>36.1057323836859</v>
      </c>
      <c r="D136" s="5">
        <v>10.0790013838142</v>
      </c>
      <c r="E136" s="5">
        <v>80.8264310780144</v>
      </c>
      <c r="F136" s="5">
        <v>36.1057323836859</v>
      </c>
      <c r="G136" s="5">
        <v>36.1057323836859</v>
      </c>
      <c r="H136" s="5">
        <v>10.8227653826911</v>
      </c>
      <c r="I136" s="5">
        <v>10.8227653826911</v>
      </c>
      <c r="J136" s="5">
        <v>10.8227653826911</v>
      </c>
      <c r="K136" s="5">
        <v>-4.16603470012643</v>
      </c>
      <c r="L136" s="5">
        <v>-4.16603470012643</v>
      </c>
      <c r="M136" s="5">
        <v>-4.16603470012643</v>
      </c>
      <c r="N136" s="5">
        <v>14.9888000828175</v>
      </c>
      <c r="O136" s="5">
        <v>14.9888000828175</v>
      </c>
      <c r="P136" s="5">
        <v>14.9888000828175</v>
      </c>
      <c r="Q136" s="5">
        <v>0.0</v>
      </c>
      <c r="R136" s="5">
        <v>0.0</v>
      </c>
      <c r="S136" s="5">
        <v>0.0</v>
      </c>
    </row>
    <row r="137">
      <c r="A137" s="5">
        <v>135.0</v>
      </c>
      <c r="B137" s="6">
        <v>43845.0</v>
      </c>
      <c r="C137" s="5">
        <v>36.358113509733</v>
      </c>
      <c r="D137" s="5">
        <v>8.94833829869153</v>
      </c>
      <c r="E137" s="5">
        <v>81.2887879193076</v>
      </c>
      <c r="F137" s="5">
        <v>36.358113509733</v>
      </c>
      <c r="G137" s="5">
        <v>36.358113509733</v>
      </c>
      <c r="H137" s="5">
        <v>10.265593009837</v>
      </c>
      <c r="I137" s="5">
        <v>10.265593009837</v>
      </c>
      <c r="J137" s="5">
        <v>10.265593009837</v>
      </c>
      <c r="K137" s="5">
        <v>-3.94745955477427</v>
      </c>
      <c r="L137" s="5">
        <v>-3.94745955477427</v>
      </c>
      <c r="M137" s="5">
        <v>-3.94745955477427</v>
      </c>
      <c r="N137" s="5">
        <v>14.2130525646113</v>
      </c>
      <c r="O137" s="5">
        <v>14.2130525646113</v>
      </c>
      <c r="P137" s="5">
        <v>14.2130525646113</v>
      </c>
      <c r="Q137" s="5">
        <v>0.0</v>
      </c>
      <c r="R137" s="5">
        <v>0.0</v>
      </c>
      <c r="S137" s="5">
        <v>0.0</v>
      </c>
    </row>
    <row r="138">
      <c r="A138" s="5">
        <v>136.0</v>
      </c>
      <c r="B138" s="6">
        <v>43846.0</v>
      </c>
      <c r="C138" s="5">
        <v>36.6104946357801</v>
      </c>
      <c r="D138" s="5">
        <v>9.333735898106</v>
      </c>
      <c r="E138" s="5">
        <v>79.9438221979102</v>
      </c>
      <c r="F138" s="5">
        <v>36.6104946357801</v>
      </c>
      <c r="G138" s="5">
        <v>36.6104946357801</v>
      </c>
      <c r="H138" s="5">
        <v>8.45726457068445</v>
      </c>
      <c r="I138" s="5">
        <v>8.45726457068445</v>
      </c>
      <c r="J138" s="5">
        <v>8.45726457068445</v>
      </c>
      <c r="K138" s="5">
        <v>-4.89578385764474</v>
      </c>
      <c r="L138" s="5">
        <v>-4.89578385764474</v>
      </c>
      <c r="M138" s="5">
        <v>-4.89578385764474</v>
      </c>
      <c r="N138" s="5">
        <v>13.3530484283291</v>
      </c>
      <c r="O138" s="5">
        <v>13.3530484283291</v>
      </c>
      <c r="P138" s="5">
        <v>13.3530484283291</v>
      </c>
      <c r="Q138" s="5">
        <v>0.0</v>
      </c>
      <c r="R138" s="5">
        <v>0.0</v>
      </c>
      <c r="S138" s="5">
        <v>0.0</v>
      </c>
    </row>
    <row r="139">
      <c r="A139" s="5">
        <v>137.0</v>
      </c>
      <c r="B139" s="6">
        <v>43847.0</v>
      </c>
      <c r="C139" s="5">
        <v>36.8628757618272</v>
      </c>
      <c r="D139" s="5">
        <v>8.69947084219701</v>
      </c>
      <c r="E139" s="5">
        <v>79.3239889996409</v>
      </c>
      <c r="F139" s="5">
        <v>36.8628757618272</v>
      </c>
      <c r="G139" s="5">
        <v>36.8628757618272</v>
      </c>
      <c r="H139" s="5">
        <v>7.12281082789451</v>
      </c>
      <c r="I139" s="5">
        <v>7.12281082789451</v>
      </c>
      <c r="J139" s="5">
        <v>7.12281082789451</v>
      </c>
      <c r="K139" s="5">
        <v>-5.30696082182056</v>
      </c>
      <c r="L139" s="5">
        <v>-5.30696082182056</v>
      </c>
      <c r="M139" s="5">
        <v>-5.30696082182056</v>
      </c>
      <c r="N139" s="5">
        <v>12.429771649715</v>
      </c>
      <c r="O139" s="5">
        <v>12.429771649715</v>
      </c>
      <c r="P139" s="5">
        <v>12.429771649715</v>
      </c>
      <c r="Q139" s="5">
        <v>0.0</v>
      </c>
      <c r="R139" s="5">
        <v>0.0</v>
      </c>
      <c r="S139" s="5">
        <v>0.0</v>
      </c>
    </row>
    <row r="140">
      <c r="A140" s="5">
        <v>138.0</v>
      </c>
      <c r="B140" s="6">
        <v>43851.0</v>
      </c>
      <c r="C140" s="5">
        <v>37.8724002660157</v>
      </c>
      <c r="D140" s="5">
        <v>6.77173316284766</v>
      </c>
      <c r="E140" s="5">
        <v>77.7155950034707</v>
      </c>
      <c r="F140" s="5">
        <v>37.8724002660157</v>
      </c>
      <c r="G140" s="5">
        <v>37.8724002660157</v>
      </c>
      <c r="H140" s="5">
        <v>4.40696351984057</v>
      </c>
      <c r="I140" s="5">
        <v>4.40696351984057</v>
      </c>
      <c r="J140" s="5">
        <v>4.40696351984057</v>
      </c>
      <c r="K140" s="5">
        <v>-4.16603470012941</v>
      </c>
      <c r="L140" s="5">
        <v>-4.16603470012941</v>
      </c>
      <c r="M140" s="5">
        <v>-4.16603470012941</v>
      </c>
      <c r="N140" s="5">
        <v>8.57299821996998</v>
      </c>
      <c r="O140" s="5">
        <v>8.57299821996998</v>
      </c>
      <c r="P140" s="5">
        <v>8.57299821996998</v>
      </c>
      <c r="Q140" s="5">
        <v>0.0</v>
      </c>
      <c r="R140" s="5">
        <v>0.0</v>
      </c>
      <c r="S140" s="5">
        <v>0.0</v>
      </c>
    </row>
    <row r="141">
      <c r="A141" s="5">
        <v>139.0</v>
      </c>
      <c r="B141" s="6">
        <v>43852.0</v>
      </c>
      <c r="C141" s="5">
        <v>38.1247813920628</v>
      </c>
      <c r="D141" s="5">
        <v>5.62254819205118</v>
      </c>
      <c r="E141" s="5">
        <v>76.8747292602085</v>
      </c>
      <c r="F141" s="5">
        <v>38.1247813920628</v>
      </c>
      <c r="G141" s="5">
        <v>38.1247813920628</v>
      </c>
      <c r="H141" s="5">
        <v>3.7408887124529</v>
      </c>
      <c r="I141" s="5">
        <v>3.7408887124529</v>
      </c>
      <c r="J141" s="5">
        <v>3.7408887124529</v>
      </c>
      <c r="K141" s="5">
        <v>-3.94745955477289</v>
      </c>
      <c r="L141" s="5">
        <v>-3.94745955477289</v>
      </c>
      <c r="M141" s="5">
        <v>-3.94745955477289</v>
      </c>
      <c r="N141" s="5">
        <v>7.6883482672258</v>
      </c>
      <c r="O141" s="5">
        <v>7.6883482672258</v>
      </c>
      <c r="P141" s="5">
        <v>7.6883482672258</v>
      </c>
      <c r="Q141" s="5">
        <v>0.0</v>
      </c>
      <c r="R141" s="5">
        <v>0.0</v>
      </c>
      <c r="S141" s="5">
        <v>0.0</v>
      </c>
    </row>
    <row r="142">
      <c r="A142" s="5">
        <v>140.0</v>
      </c>
      <c r="B142" s="6">
        <v>43853.0</v>
      </c>
      <c r="C142" s="5">
        <v>38.3771625181099</v>
      </c>
      <c r="D142" s="5">
        <v>4.60804528607856</v>
      </c>
      <c r="E142" s="5">
        <v>74.8850229477104</v>
      </c>
      <c r="F142" s="5">
        <v>38.3771625181099</v>
      </c>
      <c r="G142" s="5">
        <v>38.3771625181099</v>
      </c>
      <c r="H142" s="5">
        <v>1.98541432004253</v>
      </c>
      <c r="I142" s="5">
        <v>1.98541432004253</v>
      </c>
      <c r="J142" s="5">
        <v>1.98541432004253</v>
      </c>
      <c r="K142" s="5">
        <v>-4.89578385764898</v>
      </c>
      <c r="L142" s="5">
        <v>-4.89578385764898</v>
      </c>
      <c r="M142" s="5">
        <v>-4.89578385764898</v>
      </c>
      <c r="N142" s="5">
        <v>6.88119817769151</v>
      </c>
      <c r="O142" s="5">
        <v>6.88119817769151</v>
      </c>
      <c r="P142" s="5">
        <v>6.88119817769151</v>
      </c>
      <c r="Q142" s="5">
        <v>0.0</v>
      </c>
      <c r="R142" s="5">
        <v>0.0</v>
      </c>
      <c r="S142" s="5">
        <v>0.0</v>
      </c>
    </row>
    <row r="143">
      <c r="A143" s="5">
        <v>141.0</v>
      </c>
      <c r="B143" s="6">
        <v>43854.0</v>
      </c>
      <c r="C143" s="5">
        <v>38.629543644157</v>
      </c>
      <c r="D143" s="5">
        <v>5.06827049452102</v>
      </c>
      <c r="E143" s="5">
        <v>73.0840490522482</v>
      </c>
      <c r="F143" s="5">
        <v>38.629543644157</v>
      </c>
      <c r="G143" s="5">
        <v>38.629543644157</v>
      </c>
      <c r="H143" s="5">
        <v>0.864339006137872</v>
      </c>
      <c r="I143" s="5">
        <v>0.864339006137872</v>
      </c>
      <c r="J143" s="5">
        <v>0.864339006137872</v>
      </c>
      <c r="K143" s="5">
        <v>-5.30696082181882</v>
      </c>
      <c r="L143" s="5">
        <v>-5.30696082181882</v>
      </c>
      <c r="M143" s="5">
        <v>-5.30696082181882</v>
      </c>
      <c r="N143" s="5">
        <v>6.17129982795669</v>
      </c>
      <c r="O143" s="5">
        <v>6.17129982795669</v>
      </c>
      <c r="P143" s="5">
        <v>6.17129982795669</v>
      </c>
      <c r="Q143" s="5">
        <v>0.0</v>
      </c>
      <c r="R143" s="5">
        <v>0.0</v>
      </c>
      <c r="S143" s="5">
        <v>0.0</v>
      </c>
    </row>
    <row r="144">
      <c r="A144" s="5">
        <v>142.0</v>
      </c>
      <c r="B144" s="6">
        <v>43857.0</v>
      </c>
      <c r="C144" s="5">
        <v>39.3866870222984</v>
      </c>
      <c r="D144" s="5">
        <v>3.18470337491948</v>
      </c>
      <c r="E144" s="5">
        <v>76.8318315798006</v>
      </c>
      <c r="F144" s="5">
        <v>39.3866870222984</v>
      </c>
      <c r="G144" s="5">
        <v>39.3866870222984</v>
      </c>
      <c r="H144" s="5">
        <v>1.30388860501227</v>
      </c>
      <c r="I144" s="5">
        <v>1.30388860501227</v>
      </c>
      <c r="J144" s="5">
        <v>1.30388860501227</v>
      </c>
      <c r="K144" s="5">
        <v>-3.47492792382295</v>
      </c>
      <c r="L144" s="5">
        <v>-3.47492792382295</v>
      </c>
      <c r="M144" s="5">
        <v>-3.47492792382295</v>
      </c>
      <c r="N144" s="5">
        <v>4.77881652883523</v>
      </c>
      <c r="O144" s="5">
        <v>4.77881652883523</v>
      </c>
      <c r="P144" s="5">
        <v>4.77881652883523</v>
      </c>
      <c r="Q144" s="5">
        <v>0.0</v>
      </c>
      <c r="R144" s="5">
        <v>0.0</v>
      </c>
      <c r="S144" s="5">
        <v>0.0</v>
      </c>
    </row>
    <row r="145">
      <c r="A145" s="5">
        <v>143.0</v>
      </c>
      <c r="B145" s="6">
        <v>43858.0</v>
      </c>
      <c r="C145" s="5">
        <v>39.6390681483455</v>
      </c>
      <c r="D145" s="5">
        <v>4.03475278499228</v>
      </c>
      <c r="E145" s="5">
        <v>72.980768484828</v>
      </c>
      <c r="F145" s="5">
        <v>39.6390681483455</v>
      </c>
      <c r="G145" s="5">
        <v>39.6390681483455</v>
      </c>
      <c r="H145" s="5">
        <v>0.427848224809545</v>
      </c>
      <c r="I145" s="5">
        <v>0.427848224809545</v>
      </c>
      <c r="J145" s="5">
        <v>0.427848224809545</v>
      </c>
      <c r="K145" s="5">
        <v>-4.16603470011719</v>
      </c>
      <c r="L145" s="5">
        <v>-4.16603470011719</v>
      </c>
      <c r="M145" s="5">
        <v>-4.16603470011719</v>
      </c>
      <c r="N145" s="5">
        <v>4.59388292492673</v>
      </c>
      <c r="O145" s="5">
        <v>4.59388292492673</v>
      </c>
      <c r="P145" s="5">
        <v>4.59388292492673</v>
      </c>
      <c r="Q145" s="5">
        <v>0.0</v>
      </c>
      <c r="R145" s="5">
        <v>0.0</v>
      </c>
      <c r="S145" s="5">
        <v>0.0</v>
      </c>
    </row>
    <row r="146">
      <c r="A146" s="5">
        <v>144.0</v>
      </c>
      <c r="B146" s="6">
        <v>43859.0</v>
      </c>
      <c r="C146" s="5">
        <v>39.8914492743926</v>
      </c>
      <c r="D146" s="5">
        <v>3.45338467220231</v>
      </c>
      <c r="E146" s="5">
        <v>74.7255463210307</v>
      </c>
      <c r="F146" s="5">
        <v>39.8914492743926</v>
      </c>
      <c r="G146" s="5">
        <v>39.8914492743926</v>
      </c>
      <c r="H146" s="5">
        <v>0.607844449737705</v>
      </c>
      <c r="I146" s="5">
        <v>0.607844449737705</v>
      </c>
      <c r="J146" s="5">
        <v>0.607844449737705</v>
      </c>
      <c r="K146" s="5">
        <v>-3.94745955477615</v>
      </c>
      <c r="L146" s="5">
        <v>-3.94745955477615</v>
      </c>
      <c r="M146" s="5">
        <v>-3.94745955477615</v>
      </c>
      <c r="N146" s="5">
        <v>4.55530400451386</v>
      </c>
      <c r="O146" s="5">
        <v>4.55530400451386</v>
      </c>
      <c r="P146" s="5">
        <v>4.55530400451386</v>
      </c>
      <c r="Q146" s="5">
        <v>0.0</v>
      </c>
      <c r="R146" s="5">
        <v>0.0</v>
      </c>
      <c r="S146" s="5">
        <v>0.0</v>
      </c>
    </row>
    <row r="147">
      <c r="A147" s="5">
        <v>145.0</v>
      </c>
      <c r="B147" s="6">
        <v>43860.0</v>
      </c>
      <c r="C147" s="5">
        <v>40.1438304004397</v>
      </c>
      <c r="D147" s="5">
        <v>6.07591628990653</v>
      </c>
      <c r="E147" s="5">
        <v>74.5694218055893</v>
      </c>
      <c r="F147" s="5">
        <v>40.1438304004397</v>
      </c>
      <c r="G147" s="5">
        <v>40.1438304004397</v>
      </c>
      <c r="H147" s="5">
        <v>-0.235045675452893</v>
      </c>
      <c r="I147" s="5">
        <v>-0.235045675452893</v>
      </c>
      <c r="J147" s="5">
        <v>-0.235045675452893</v>
      </c>
      <c r="K147" s="5">
        <v>-4.8957838576498</v>
      </c>
      <c r="L147" s="5">
        <v>-4.8957838576498</v>
      </c>
      <c r="M147" s="5">
        <v>-4.8957838576498</v>
      </c>
      <c r="N147" s="5">
        <v>4.66073818219691</v>
      </c>
      <c r="O147" s="5">
        <v>4.66073818219691</v>
      </c>
      <c r="P147" s="5">
        <v>4.66073818219691</v>
      </c>
      <c r="Q147" s="5">
        <v>0.0</v>
      </c>
      <c r="R147" s="5">
        <v>0.0</v>
      </c>
      <c r="S147" s="5">
        <v>0.0</v>
      </c>
    </row>
    <row r="148">
      <c r="A148" s="5">
        <v>146.0</v>
      </c>
      <c r="B148" s="6">
        <v>43861.0</v>
      </c>
      <c r="C148" s="5">
        <v>40.3962115264868</v>
      </c>
      <c r="D148" s="5">
        <v>3.51113315135272</v>
      </c>
      <c r="E148" s="5">
        <v>76.0394770688351</v>
      </c>
      <c r="F148" s="5">
        <v>40.3962115264868</v>
      </c>
      <c r="G148" s="5">
        <v>40.3962115264868</v>
      </c>
      <c r="H148" s="5">
        <v>-0.403418752969343</v>
      </c>
      <c r="I148" s="5">
        <v>-0.403418752969343</v>
      </c>
      <c r="J148" s="5">
        <v>-0.403418752969343</v>
      </c>
      <c r="K148" s="5">
        <v>-5.30696082185427</v>
      </c>
      <c r="L148" s="5">
        <v>-5.30696082185427</v>
      </c>
      <c r="M148" s="5">
        <v>-5.30696082185427</v>
      </c>
      <c r="N148" s="5">
        <v>4.90354206888493</v>
      </c>
      <c r="O148" s="5">
        <v>4.90354206888493</v>
      </c>
      <c r="P148" s="5">
        <v>4.90354206888493</v>
      </c>
      <c r="Q148" s="5">
        <v>0.0</v>
      </c>
      <c r="R148" s="5">
        <v>0.0</v>
      </c>
      <c r="S148" s="5">
        <v>0.0</v>
      </c>
    </row>
    <row r="149">
      <c r="A149" s="5">
        <v>147.0</v>
      </c>
      <c r="B149" s="6">
        <v>43864.0</v>
      </c>
      <c r="C149" s="5">
        <v>41.1533549046281</v>
      </c>
      <c r="D149" s="5">
        <v>6.68856991364153</v>
      </c>
      <c r="E149" s="5">
        <v>79.2100295492516</v>
      </c>
      <c r="F149" s="5">
        <v>41.1533549046281</v>
      </c>
      <c r="G149" s="5">
        <v>41.1533549046281</v>
      </c>
      <c r="H149" s="5">
        <v>2.8536539047952</v>
      </c>
      <c r="I149" s="5">
        <v>2.8536539047952</v>
      </c>
      <c r="J149" s="5">
        <v>2.8536539047952</v>
      </c>
      <c r="K149" s="5">
        <v>-3.47492792378879</v>
      </c>
      <c r="L149" s="5">
        <v>-3.47492792378879</v>
      </c>
      <c r="M149" s="5">
        <v>-3.47492792378879</v>
      </c>
      <c r="N149" s="5">
        <v>6.328581828584</v>
      </c>
      <c r="O149" s="5">
        <v>6.328581828584</v>
      </c>
      <c r="P149" s="5">
        <v>6.328581828584</v>
      </c>
      <c r="Q149" s="5">
        <v>0.0</v>
      </c>
      <c r="R149" s="5">
        <v>0.0</v>
      </c>
      <c r="S149" s="5">
        <v>0.0</v>
      </c>
    </row>
    <row r="150">
      <c r="A150" s="5">
        <v>148.0</v>
      </c>
      <c r="B150" s="6">
        <v>43865.0</v>
      </c>
      <c r="C150" s="5">
        <v>41.4057360306753</v>
      </c>
      <c r="D150" s="5">
        <v>7.67744841306301</v>
      </c>
      <c r="E150" s="5">
        <v>78.847616306126</v>
      </c>
      <c r="F150" s="5">
        <v>41.4057360306753</v>
      </c>
      <c r="G150" s="5">
        <v>41.4057360306753</v>
      </c>
      <c r="H150" s="5">
        <v>2.8090052591457</v>
      </c>
      <c r="I150" s="5">
        <v>2.8090052591457</v>
      </c>
      <c r="J150" s="5">
        <v>2.8090052591457</v>
      </c>
      <c r="K150" s="5">
        <v>-4.16603470012017</v>
      </c>
      <c r="L150" s="5">
        <v>-4.16603470012017</v>
      </c>
      <c r="M150" s="5">
        <v>-4.16603470012017</v>
      </c>
      <c r="N150" s="5">
        <v>6.97503995926587</v>
      </c>
      <c r="O150" s="5">
        <v>6.97503995926587</v>
      </c>
      <c r="P150" s="5">
        <v>6.97503995926587</v>
      </c>
      <c r="Q150" s="5">
        <v>0.0</v>
      </c>
      <c r="R150" s="5">
        <v>0.0</v>
      </c>
      <c r="S150" s="5">
        <v>0.0</v>
      </c>
    </row>
    <row r="151">
      <c r="A151" s="5">
        <v>149.0</v>
      </c>
      <c r="B151" s="6">
        <v>43866.0</v>
      </c>
      <c r="C151" s="5">
        <v>41.6581171567224</v>
      </c>
      <c r="D151" s="5">
        <v>9.72632673785206</v>
      </c>
      <c r="E151" s="5">
        <v>79.8836235485853</v>
      </c>
      <c r="F151" s="5">
        <v>41.6581171567224</v>
      </c>
      <c r="G151" s="5">
        <v>41.6581171567224</v>
      </c>
      <c r="H151" s="5">
        <v>3.72180369039217</v>
      </c>
      <c r="I151" s="5">
        <v>3.72180369039217</v>
      </c>
      <c r="J151" s="5">
        <v>3.72180369039217</v>
      </c>
      <c r="K151" s="5">
        <v>-3.94745955477478</v>
      </c>
      <c r="L151" s="5">
        <v>-3.94745955477478</v>
      </c>
      <c r="M151" s="5">
        <v>-3.94745955477478</v>
      </c>
      <c r="N151" s="5">
        <v>7.66926324516695</v>
      </c>
      <c r="O151" s="5">
        <v>7.66926324516695</v>
      </c>
      <c r="P151" s="5">
        <v>7.66926324516695</v>
      </c>
      <c r="Q151" s="5">
        <v>0.0</v>
      </c>
      <c r="R151" s="5">
        <v>0.0</v>
      </c>
      <c r="S151" s="5">
        <v>0.0</v>
      </c>
    </row>
    <row r="152">
      <c r="A152" s="5">
        <v>150.0</v>
      </c>
      <c r="B152" s="6">
        <v>43867.0</v>
      </c>
      <c r="C152" s="5">
        <v>41.9104982827695</v>
      </c>
      <c r="D152" s="5">
        <v>11.9846055837098</v>
      </c>
      <c r="E152" s="5">
        <v>83.677606758623</v>
      </c>
      <c r="F152" s="5">
        <v>41.9104982827695</v>
      </c>
      <c r="G152" s="5">
        <v>41.9104982827695</v>
      </c>
      <c r="H152" s="5">
        <v>3.48931333439824</v>
      </c>
      <c r="I152" s="5">
        <v>3.48931333439824</v>
      </c>
      <c r="J152" s="5">
        <v>3.48931333439824</v>
      </c>
      <c r="K152" s="5">
        <v>-4.89578385763498</v>
      </c>
      <c r="L152" s="5">
        <v>-4.89578385763498</v>
      </c>
      <c r="M152" s="5">
        <v>-4.89578385763498</v>
      </c>
      <c r="N152" s="5">
        <v>8.38509719203323</v>
      </c>
      <c r="O152" s="5">
        <v>8.38509719203323</v>
      </c>
      <c r="P152" s="5">
        <v>8.38509719203323</v>
      </c>
      <c r="Q152" s="5">
        <v>0.0</v>
      </c>
      <c r="R152" s="5">
        <v>0.0</v>
      </c>
      <c r="S152" s="5">
        <v>0.0</v>
      </c>
    </row>
    <row r="153">
      <c r="A153" s="5">
        <v>151.0</v>
      </c>
      <c r="B153" s="6">
        <v>43868.0</v>
      </c>
      <c r="C153" s="5">
        <v>42.1628794088166</v>
      </c>
      <c r="D153" s="5">
        <v>13.1148628229882</v>
      </c>
      <c r="E153" s="5">
        <v>82.9296866028165</v>
      </c>
      <c r="F153" s="5">
        <v>42.1628794088166</v>
      </c>
      <c r="G153" s="5">
        <v>42.1628794088166</v>
      </c>
      <c r="H153" s="5">
        <v>3.78807540274017</v>
      </c>
      <c r="I153" s="5">
        <v>3.78807540274017</v>
      </c>
      <c r="J153" s="5">
        <v>3.78807540274017</v>
      </c>
      <c r="K153" s="5">
        <v>-5.30696082185253</v>
      </c>
      <c r="L153" s="5">
        <v>-5.30696082185253</v>
      </c>
      <c r="M153" s="5">
        <v>-5.30696082185253</v>
      </c>
      <c r="N153" s="5">
        <v>9.09503622459271</v>
      </c>
      <c r="O153" s="5">
        <v>9.09503622459271</v>
      </c>
      <c r="P153" s="5">
        <v>9.09503622459271</v>
      </c>
      <c r="Q153" s="5">
        <v>0.0</v>
      </c>
      <c r="R153" s="5">
        <v>0.0</v>
      </c>
      <c r="S153" s="5">
        <v>0.0</v>
      </c>
    </row>
    <row r="154">
      <c r="A154" s="5">
        <v>152.0</v>
      </c>
      <c r="B154" s="6">
        <v>43871.0</v>
      </c>
      <c r="C154" s="5">
        <v>42.920022786958</v>
      </c>
      <c r="D154" s="5">
        <v>15.3203008024755</v>
      </c>
      <c r="E154" s="5">
        <v>83.3052609827575</v>
      </c>
      <c r="F154" s="5">
        <v>42.920022786958</v>
      </c>
      <c r="G154" s="5">
        <v>42.920022786958</v>
      </c>
      <c r="H154" s="5">
        <v>7.43420009489659</v>
      </c>
      <c r="I154" s="5">
        <v>7.43420009489659</v>
      </c>
      <c r="J154" s="5">
        <v>7.43420009489659</v>
      </c>
      <c r="K154" s="5">
        <v>-3.47492792379954</v>
      </c>
      <c r="L154" s="5">
        <v>-3.47492792379954</v>
      </c>
      <c r="M154" s="5">
        <v>-3.47492792379954</v>
      </c>
      <c r="N154" s="5">
        <v>10.9091280186961</v>
      </c>
      <c r="O154" s="5">
        <v>10.9091280186961</v>
      </c>
      <c r="P154" s="5">
        <v>10.9091280186961</v>
      </c>
      <c r="Q154" s="5">
        <v>0.0</v>
      </c>
      <c r="R154" s="5">
        <v>0.0</v>
      </c>
      <c r="S154" s="5">
        <v>0.0</v>
      </c>
    </row>
    <row r="155">
      <c r="A155" s="5">
        <v>153.0</v>
      </c>
      <c r="B155" s="6">
        <v>43872.0</v>
      </c>
      <c r="C155" s="5">
        <v>43.1724039130051</v>
      </c>
      <c r="D155" s="5">
        <v>12.1610198699026</v>
      </c>
      <c r="E155" s="5">
        <v>84.5223339729933</v>
      </c>
      <c r="F155" s="5">
        <v>43.1724039130051</v>
      </c>
      <c r="G155" s="5">
        <v>43.1724039130051</v>
      </c>
      <c r="H155" s="5">
        <v>7.15242865096513</v>
      </c>
      <c r="I155" s="5">
        <v>7.15242865096513</v>
      </c>
      <c r="J155" s="5">
        <v>7.15242865096513</v>
      </c>
      <c r="K155" s="5">
        <v>-4.16603470013147</v>
      </c>
      <c r="L155" s="5">
        <v>-4.16603470013147</v>
      </c>
      <c r="M155" s="5">
        <v>-4.16603470013147</v>
      </c>
      <c r="N155" s="5">
        <v>11.3184633510966</v>
      </c>
      <c r="O155" s="5">
        <v>11.3184633510966</v>
      </c>
      <c r="P155" s="5">
        <v>11.3184633510966</v>
      </c>
      <c r="Q155" s="5">
        <v>0.0</v>
      </c>
      <c r="R155" s="5">
        <v>0.0</v>
      </c>
      <c r="S155" s="5">
        <v>0.0</v>
      </c>
    </row>
    <row r="156">
      <c r="A156" s="5">
        <v>154.0</v>
      </c>
      <c r="B156" s="6">
        <v>43873.0</v>
      </c>
      <c r="C156" s="5">
        <v>43.4247850390522</v>
      </c>
      <c r="D156" s="5">
        <v>16.0230138351558</v>
      </c>
      <c r="E156" s="5">
        <v>87.1560843473152</v>
      </c>
      <c r="F156" s="5">
        <v>43.4247850390522</v>
      </c>
      <c r="G156" s="5">
        <v>43.4247850390522</v>
      </c>
      <c r="H156" s="5">
        <v>7.64175316522026</v>
      </c>
      <c r="I156" s="5">
        <v>7.64175316522026</v>
      </c>
      <c r="J156" s="5">
        <v>7.64175316522026</v>
      </c>
      <c r="K156" s="5">
        <v>-3.9474595547734</v>
      </c>
      <c r="L156" s="5">
        <v>-3.9474595547734</v>
      </c>
      <c r="M156" s="5">
        <v>-3.9474595547734</v>
      </c>
      <c r="N156" s="5">
        <v>11.5892127199936</v>
      </c>
      <c r="O156" s="5">
        <v>11.5892127199936</v>
      </c>
      <c r="P156" s="5">
        <v>11.5892127199936</v>
      </c>
      <c r="Q156" s="5">
        <v>0.0</v>
      </c>
      <c r="R156" s="5">
        <v>0.0</v>
      </c>
      <c r="S156" s="5">
        <v>0.0</v>
      </c>
    </row>
    <row r="157">
      <c r="A157" s="5">
        <v>155.0</v>
      </c>
      <c r="B157" s="6">
        <v>43874.0</v>
      </c>
      <c r="C157" s="5">
        <v>43.6771661650993</v>
      </c>
      <c r="D157" s="5">
        <v>17.1691507317238</v>
      </c>
      <c r="E157" s="5">
        <v>84.4401930773536</v>
      </c>
      <c r="F157" s="5">
        <v>43.6771661650993</v>
      </c>
      <c r="G157" s="5">
        <v>43.6771661650993</v>
      </c>
      <c r="H157" s="5">
        <v>6.80493238336198</v>
      </c>
      <c r="I157" s="5">
        <v>6.80493238336198</v>
      </c>
      <c r="J157" s="5">
        <v>6.80493238336198</v>
      </c>
      <c r="K157" s="5">
        <v>-4.8957838576358</v>
      </c>
      <c r="L157" s="5">
        <v>-4.8957838576358</v>
      </c>
      <c r="M157" s="5">
        <v>-4.8957838576358</v>
      </c>
      <c r="N157" s="5">
        <v>11.7007162409977</v>
      </c>
      <c r="O157" s="5">
        <v>11.7007162409977</v>
      </c>
      <c r="P157" s="5">
        <v>11.7007162409977</v>
      </c>
      <c r="Q157" s="5">
        <v>0.0</v>
      </c>
      <c r="R157" s="5">
        <v>0.0</v>
      </c>
      <c r="S157" s="5">
        <v>0.0</v>
      </c>
    </row>
    <row r="158">
      <c r="A158" s="5">
        <v>156.0</v>
      </c>
      <c r="B158" s="6">
        <v>43875.0</v>
      </c>
      <c r="C158" s="5">
        <v>43.9295472911464</v>
      </c>
      <c r="D158" s="5">
        <v>12.8010362126068</v>
      </c>
      <c r="E158" s="5">
        <v>85.6155240006728</v>
      </c>
      <c r="F158" s="5">
        <v>43.9295472911464</v>
      </c>
      <c r="G158" s="5">
        <v>43.9295472911464</v>
      </c>
      <c r="H158" s="5">
        <v>6.32875759078588</v>
      </c>
      <c r="I158" s="5">
        <v>6.32875759078588</v>
      </c>
      <c r="J158" s="5">
        <v>6.32875759078588</v>
      </c>
      <c r="K158" s="5">
        <v>-5.30696082184231</v>
      </c>
      <c r="L158" s="5">
        <v>-5.30696082184231</v>
      </c>
      <c r="M158" s="5">
        <v>-5.30696082184231</v>
      </c>
      <c r="N158" s="5">
        <v>11.6357184126281</v>
      </c>
      <c r="O158" s="5">
        <v>11.6357184126281</v>
      </c>
      <c r="P158" s="5">
        <v>11.6357184126281</v>
      </c>
      <c r="Q158" s="5">
        <v>0.0</v>
      </c>
      <c r="R158" s="5">
        <v>0.0</v>
      </c>
      <c r="S158" s="5">
        <v>0.0</v>
      </c>
    </row>
    <row r="159">
      <c r="A159" s="5">
        <v>157.0</v>
      </c>
      <c r="B159" s="6">
        <v>43879.0</v>
      </c>
      <c r="C159" s="5">
        <v>44.9390717953349</v>
      </c>
      <c r="D159" s="5">
        <v>15.7763224522167</v>
      </c>
      <c r="E159" s="5">
        <v>85.7219098175946</v>
      </c>
      <c r="F159" s="5">
        <v>44.9390717953349</v>
      </c>
      <c r="G159" s="5">
        <v>44.9390717953349</v>
      </c>
      <c r="H159" s="5">
        <v>5.24262916839724</v>
      </c>
      <c r="I159" s="5">
        <v>5.24262916839724</v>
      </c>
      <c r="J159" s="5">
        <v>5.24262916839724</v>
      </c>
      <c r="K159" s="5">
        <v>-4.16603470013445</v>
      </c>
      <c r="L159" s="5">
        <v>-4.16603470013445</v>
      </c>
      <c r="M159" s="5">
        <v>-4.16603470013445</v>
      </c>
      <c r="N159" s="5">
        <v>9.4086638685317</v>
      </c>
      <c r="O159" s="5">
        <v>9.4086638685317</v>
      </c>
      <c r="P159" s="5">
        <v>9.4086638685317</v>
      </c>
      <c r="Q159" s="5">
        <v>0.0</v>
      </c>
      <c r="R159" s="5">
        <v>0.0</v>
      </c>
      <c r="S159" s="5">
        <v>0.0</v>
      </c>
    </row>
    <row r="160">
      <c r="A160" s="5">
        <v>158.0</v>
      </c>
      <c r="B160" s="6">
        <v>43880.0</v>
      </c>
      <c r="C160" s="5">
        <v>45.191452921382</v>
      </c>
      <c r="D160" s="5">
        <v>12.33516969291</v>
      </c>
      <c r="E160" s="5">
        <v>82.9674539958419</v>
      </c>
      <c r="F160" s="5">
        <v>45.191452921382</v>
      </c>
      <c r="G160" s="5">
        <v>45.191452921382</v>
      </c>
      <c r="H160" s="5">
        <v>4.40171996625259</v>
      </c>
      <c r="I160" s="5">
        <v>4.40171996625259</v>
      </c>
      <c r="J160" s="5">
        <v>4.40171996625259</v>
      </c>
      <c r="K160" s="5">
        <v>-3.94745955477666</v>
      </c>
      <c r="L160" s="5">
        <v>-3.94745955477666</v>
      </c>
      <c r="M160" s="5">
        <v>-3.94745955477666</v>
      </c>
      <c r="N160" s="5">
        <v>8.34917952102926</v>
      </c>
      <c r="O160" s="5">
        <v>8.34917952102926</v>
      </c>
      <c r="P160" s="5">
        <v>8.34917952102926</v>
      </c>
      <c r="Q160" s="5">
        <v>0.0</v>
      </c>
      <c r="R160" s="5">
        <v>0.0</v>
      </c>
      <c r="S160" s="5">
        <v>0.0</v>
      </c>
    </row>
    <row r="161">
      <c r="A161" s="5">
        <v>159.0</v>
      </c>
      <c r="B161" s="6">
        <v>43881.0</v>
      </c>
      <c r="C161" s="5">
        <v>45.4438340474291</v>
      </c>
      <c r="D161" s="5">
        <v>10.5300146968439</v>
      </c>
      <c r="E161" s="5">
        <v>81.7456217212671</v>
      </c>
      <c r="F161" s="5">
        <v>45.4438340474291</v>
      </c>
      <c r="G161" s="5">
        <v>45.4438340474291</v>
      </c>
      <c r="H161" s="5">
        <v>2.20482695730701</v>
      </c>
      <c r="I161" s="5">
        <v>2.20482695730701</v>
      </c>
      <c r="J161" s="5">
        <v>2.20482695730701</v>
      </c>
      <c r="K161" s="5">
        <v>-4.89578385764687</v>
      </c>
      <c r="L161" s="5">
        <v>-4.89578385764687</v>
      </c>
      <c r="M161" s="5">
        <v>-4.89578385764687</v>
      </c>
      <c r="N161" s="5">
        <v>7.10061081495389</v>
      </c>
      <c r="O161" s="5">
        <v>7.10061081495389</v>
      </c>
      <c r="P161" s="5">
        <v>7.10061081495389</v>
      </c>
      <c r="Q161" s="5">
        <v>0.0</v>
      </c>
      <c r="R161" s="5">
        <v>0.0</v>
      </c>
      <c r="S161" s="5">
        <v>0.0</v>
      </c>
    </row>
    <row r="162">
      <c r="A162" s="5">
        <v>160.0</v>
      </c>
      <c r="B162" s="6">
        <v>43882.0</v>
      </c>
      <c r="C162" s="5">
        <v>45.6962151734762</v>
      </c>
      <c r="D162" s="5">
        <v>9.89174487749505</v>
      </c>
      <c r="E162" s="5">
        <v>80.2353004960221</v>
      </c>
      <c r="F162" s="5">
        <v>45.6962151734762</v>
      </c>
      <c r="G162" s="5">
        <v>45.6962151734762</v>
      </c>
      <c r="H162" s="5">
        <v>0.369980871579622</v>
      </c>
      <c r="I162" s="5">
        <v>0.369980871579622</v>
      </c>
      <c r="J162" s="5">
        <v>0.369980871579622</v>
      </c>
      <c r="K162" s="5">
        <v>-5.30696082183208</v>
      </c>
      <c r="L162" s="5">
        <v>-5.30696082183208</v>
      </c>
      <c r="M162" s="5">
        <v>-5.30696082183208</v>
      </c>
      <c r="N162" s="5">
        <v>5.6769416934117</v>
      </c>
      <c r="O162" s="5">
        <v>5.6769416934117</v>
      </c>
      <c r="P162" s="5">
        <v>5.6769416934117</v>
      </c>
      <c r="Q162" s="5">
        <v>0.0</v>
      </c>
      <c r="R162" s="5">
        <v>0.0</v>
      </c>
      <c r="S162" s="5">
        <v>0.0</v>
      </c>
    </row>
    <row r="163">
      <c r="A163" s="5">
        <v>161.0</v>
      </c>
      <c r="B163" s="6">
        <v>43885.0</v>
      </c>
      <c r="C163" s="5">
        <v>46.4533585516175</v>
      </c>
      <c r="D163" s="5">
        <v>6.14419742803162</v>
      </c>
      <c r="E163" s="5">
        <v>76.9078862779426</v>
      </c>
      <c r="F163" s="5">
        <v>46.4533585516175</v>
      </c>
      <c r="G163" s="5">
        <v>46.4533585516175</v>
      </c>
      <c r="H163" s="5">
        <v>-2.91981767167397</v>
      </c>
      <c r="I163" s="5">
        <v>-2.91981767167397</v>
      </c>
      <c r="J163" s="5">
        <v>-2.91981767167397</v>
      </c>
      <c r="K163" s="5">
        <v>-3.47492792380965</v>
      </c>
      <c r="L163" s="5">
        <v>-3.47492792380965</v>
      </c>
      <c r="M163" s="5">
        <v>-3.47492792380965</v>
      </c>
      <c r="N163" s="5">
        <v>0.555110252135674</v>
      </c>
      <c r="O163" s="5">
        <v>0.555110252135674</v>
      </c>
      <c r="P163" s="5">
        <v>0.555110252135674</v>
      </c>
      <c r="Q163" s="5">
        <v>0.0</v>
      </c>
      <c r="R163" s="5">
        <v>0.0</v>
      </c>
      <c r="S163" s="5">
        <v>0.0</v>
      </c>
    </row>
    <row r="164">
      <c r="A164" s="5">
        <v>162.0</v>
      </c>
      <c r="B164" s="6">
        <v>43886.0</v>
      </c>
      <c r="C164" s="5">
        <v>46.785302596172</v>
      </c>
      <c r="D164" s="5">
        <v>5.66127441718803</v>
      </c>
      <c r="E164" s="5">
        <v>74.5139554742921</v>
      </c>
      <c r="F164" s="5">
        <v>46.785302596172</v>
      </c>
      <c r="G164" s="5">
        <v>46.785302596172</v>
      </c>
      <c r="H164" s="5">
        <v>-5.51850694472196</v>
      </c>
      <c r="I164" s="5">
        <v>-5.51850694472196</v>
      </c>
      <c r="J164" s="5">
        <v>-5.51850694472196</v>
      </c>
      <c r="K164" s="5">
        <v>-4.16603470012983</v>
      </c>
      <c r="L164" s="5">
        <v>-4.16603470012983</v>
      </c>
      <c r="M164" s="5">
        <v>-4.16603470012983</v>
      </c>
      <c r="N164" s="5">
        <v>-1.35247224459213</v>
      </c>
      <c r="O164" s="5">
        <v>-1.35247224459213</v>
      </c>
      <c r="P164" s="5">
        <v>-1.35247224459213</v>
      </c>
      <c r="Q164" s="5">
        <v>0.0</v>
      </c>
      <c r="R164" s="5">
        <v>0.0</v>
      </c>
      <c r="S164" s="5">
        <v>0.0</v>
      </c>
    </row>
    <row r="165">
      <c r="A165" s="5">
        <v>163.0</v>
      </c>
      <c r="B165" s="6">
        <v>43887.0</v>
      </c>
      <c r="C165" s="5">
        <v>47.1172466407264</v>
      </c>
      <c r="D165" s="5">
        <v>3.44231707459696</v>
      </c>
      <c r="E165" s="5">
        <v>73.9330598048892</v>
      </c>
      <c r="F165" s="5">
        <v>47.1172466407264</v>
      </c>
      <c r="G165" s="5">
        <v>47.1172466407264</v>
      </c>
      <c r="H165" s="5">
        <v>-7.25967313746742</v>
      </c>
      <c r="I165" s="5">
        <v>-7.25967313746742</v>
      </c>
      <c r="J165" s="5">
        <v>-7.25967313746742</v>
      </c>
      <c r="K165" s="5">
        <v>-3.94745955477528</v>
      </c>
      <c r="L165" s="5">
        <v>-3.94745955477528</v>
      </c>
      <c r="M165" s="5">
        <v>-3.94745955477528</v>
      </c>
      <c r="N165" s="5">
        <v>-3.31221358269214</v>
      </c>
      <c r="O165" s="5">
        <v>-3.31221358269214</v>
      </c>
      <c r="P165" s="5">
        <v>-3.31221358269214</v>
      </c>
      <c r="Q165" s="5">
        <v>0.0</v>
      </c>
      <c r="R165" s="5">
        <v>0.0</v>
      </c>
      <c r="S165" s="5">
        <v>0.0</v>
      </c>
    </row>
    <row r="166">
      <c r="A166" s="5">
        <v>164.0</v>
      </c>
      <c r="B166" s="6">
        <v>43888.0</v>
      </c>
      <c r="C166" s="5">
        <v>47.4491906852808</v>
      </c>
      <c r="D166" s="5">
        <v>3.73675598895267</v>
      </c>
      <c r="E166" s="5">
        <v>74.211810428946</v>
      </c>
      <c r="F166" s="5">
        <v>47.4491906852808</v>
      </c>
      <c r="G166" s="5">
        <v>47.4491906852808</v>
      </c>
      <c r="H166" s="5">
        <v>-10.1886757635809</v>
      </c>
      <c r="I166" s="5">
        <v>-10.1886757635809</v>
      </c>
      <c r="J166" s="5">
        <v>-10.1886757635809</v>
      </c>
      <c r="K166" s="5">
        <v>-4.89578385762864</v>
      </c>
      <c r="L166" s="5">
        <v>-4.89578385762864</v>
      </c>
      <c r="M166" s="5">
        <v>-4.89578385762864</v>
      </c>
      <c r="N166" s="5">
        <v>-5.29289190595231</v>
      </c>
      <c r="O166" s="5">
        <v>-5.29289190595231</v>
      </c>
      <c r="P166" s="5">
        <v>-5.29289190595231</v>
      </c>
      <c r="Q166" s="5">
        <v>0.0</v>
      </c>
      <c r="R166" s="5">
        <v>0.0</v>
      </c>
      <c r="S166" s="5">
        <v>0.0</v>
      </c>
    </row>
    <row r="167">
      <c r="A167" s="5">
        <v>165.0</v>
      </c>
      <c r="B167" s="6">
        <v>43889.0</v>
      </c>
      <c r="C167" s="5">
        <v>47.7811347298353</v>
      </c>
      <c r="D167" s="5">
        <v>0.599348602941015</v>
      </c>
      <c r="E167" s="5">
        <v>69.1715776436744</v>
      </c>
      <c r="F167" s="5">
        <v>47.7811347298353</v>
      </c>
      <c r="G167" s="5">
        <v>47.7811347298353</v>
      </c>
      <c r="H167" s="5">
        <v>-12.5696234512752</v>
      </c>
      <c r="I167" s="5">
        <v>-12.5696234512752</v>
      </c>
      <c r="J167" s="5">
        <v>-12.5696234512752</v>
      </c>
      <c r="K167" s="5">
        <v>-5.30696082182186</v>
      </c>
      <c r="L167" s="5">
        <v>-5.30696082182186</v>
      </c>
      <c r="M167" s="5">
        <v>-5.30696082182186</v>
      </c>
      <c r="N167" s="5">
        <v>-7.26266262945338</v>
      </c>
      <c r="O167" s="5">
        <v>-7.26266262945338</v>
      </c>
      <c r="P167" s="5">
        <v>-7.26266262945338</v>
      </c>
      <c r="Q167" s="5">
        <v>0.0</v>
      </c>
      <c r="R167" s="5">
        <v>0.0</v>
      </c>
      <c r="S167" s="5">
        <v>0.0</v>
      </c>
    </row>
    <row r="168">
      <c r="A168" s="5">
        <v>166.0</v>
      </c>
      <c r="B168" s="6">
        <v>43892.0</v>
      </c>
      <c r="C168" s="5">
        <v>48.7769668634986</v>
      </c>
      <c r="D168" s="5">
        <v>-3.68754727714517</v>
      </c>
      <c r="E168" s="5">
        <v>68.1274859870064</v>
      </c>
      <c r="F168" s="5">
        <v>48.7769668634986</v>
      </c>
      <c r="G168" s="5">
        <v>48.7769668634986</v>
      </c>
      <c r="H168" s="5">
        <v>-16.2689766237438</v>
      </c>
      <c r="I168" s="5">
        <v>-16.2689766237438</v>
      </c>
      <c r="J168" s="5">
        <v>-16.2689766237438</v>
      </c>
      <c r="K168" s="5">
        <v>-3.47492792383176</v>
      </c>
      <c r="L168" s="5">
        <v>-3.47492792383176</v>
      </c>
      <c r="M168" s="5">
        <v>-3.47492792383176</v>
      </c>
      <c r="N168" s="5">
        <v>-12.794048699912</v>
      </c>
      <c r="O168" s="5">
        <v>-12.794048699912</v>
      </c>
      <c r="P168" s="5">
        <v>-12.794048699912</v>
      </c>
      <c r="Q168" s="5">
        <v>0.0</v>
      </c>
      <c r="R168" s="5">
        <v>0.0</v>
      </c>
      <c r="S168" s="5">
        <v>0.0</v>
      </c>
    </row>
    <row r="169">
      <c r="A169" s="5">
        <v>167.0</v>
      </c>
      <c r="B169" s="6">
        <v>43893.0</v>
      </c>
      <c r="C169" s="5">
        <v>49.108910908053</v>
      </c>
      <c r="D169" s="5">
        <v>-3.04484914351892</v>
      </c>
      <c r="E169" s="5">
        <v>68.6670063964497</v>
      </c>
      <c r="F169" s="5">
        <v>49.108910908053</v>
      </c>
      <c r="G169" s="5">
        <v>49.108910908053</v>
      </c>
      <c r="H169" s="5">
        <v>-18.5806676026399</v>
      </c>
      <c r="I169" s="5">
        <v>-18.5806676026399</v>
      </c>
      <c r="J169" s="5">
        <v>-18.5806676026399</v>
      </c>
      <c r="K169" s="5">
        <v>-4.16603470012521</v>
      </c>
      <c r="L169" s="5">
        <v>-4.16603470012521</v>
      </c>
      <c r="M169" s="5">
        <v>-4.16603470012521</v>
      </c>
      <c r="N169" s="5">
        <v>-14.4146329025146</v>
      </c>
      <c r="O169" s="5">
        <v>-14.4146329025146</v>
      </c>
      <c r="P169" s="5">
        <v>-14.4146329025146</v>
      </c>
      <c r="Q169" s="5">
        <v>0.0</v>
      </c>
      <c r="R169" s="5">
        <v>0.0</v>
      </c>
      <c r="S169" s="5">
        <v>0.0</v>
      </c>
    </row>
    <row r="170">
      <c r="A170" s="5">
        <v>168.0</v>
      </c>
      <c r="B170" s="6">
        <v>43894.0</v>
      </c>
      <c r="C170" s="5">
        <v>49.4408549526075</v>
      </c>
      <c r="D170" s="5">
        <v>-6.36060573942076</v>
      </c>
      <c r="E170" s="5">
        <v>65.5593324534278</v>
      </c>
      <c r="F170" s="5">
        <v>49.4408549526075</v>
      </c>
      <c r="G170" s="5">
        <v>49.4408549526075</v>
      </c>
      <c r="H170" s="5">
        <v>-19.8281946290847</v>
      </c>
      <c r="I170" s="5">
        <v>-19.8281946290847</v>
      </c>
      <c r="J170" s="5">
        <v>-19.8281946290847</v>
      </c>
      <c r="K170" s="5">
        <v>-3.94745955477395</v>
      </c>
      <c r="L170" s="5">
        <v>-3.94745955477395</v>
      </c>
      <c r="M170" s="5">
        <v>-3.94745955477395</v>
      </c>
      <c r="N170" s="5">
        <v>-15.8807350743108</v>
      </c>
      <c r="O170" s="5">
        <v>-15.8807350743108</v>
      </c>
      <c r="P170" s="5">
        <v>-15.8807350743108</v>
      </c>
      <c r="Q170" s="5">
        <v>0.0</v>
      </c>
      <c r="R170" s="5">
        <v>0.0</v>
      </c>
      <c r="S170" s="5">
        <v>0.0</v>
      </c>
    </row>
    <row r="171">
      <c r="A171" s="5">
        <v>169.0</v>
      </c>
      <c r="B171" s="6">
        <v>43895.0</v>
      </c>
      <c r="C171" s="5">
        <v>49.7727989971619</v>
      </c>
      <c r="D171" s="5">
        <v>-8.26303657738483</v>
      </c>
      <c r="E171" s="5">
        <v>65.0965535907706</v>
      </c>
      <c r="F171" s="5">
        <v>49.7727989971619</v>
      </c>
      <c r="G171" s="5">
        <v>49.7727989971619</v>
      </c>
      <c r="H171" s="5">
        <v>-22.0670545855828</v>
      </c>
      <c r="I171" s="5">
        <v>-22.0670545855828</v>
      </c>
      <c r="J171" s="5">
        <v>-22.0670545855828</v>
      </c>
      <c r="K171" s="5">
        <v>-4.89578385763287</v>
      </c>
      <c r="L171" s="5">
        <v>-4.89578385763287</v>
      </c>
      <c r="M171" s="5">
        <v>-4.89578385763287</v>
      </c>
      <c r="N171" s="5">
        <v>-17.1712707279499</v>
      </c>
      <c r="O171" s="5">
        <v>-17.1712707279499</v>
      </c>
      <c r="P171" s="5">
        <v>-17.1712707279499</v>
      </c>
      <c r="Q171" s="5">
        <v>0.0</v>
      </c>
      <c r="R171" s="5">
        <v>0.0</v>
      </c>
      <c r="S171" s="5">
        <v>0.0</v>
      </c>
    </row>
    <row r="172">
      <c r="A172" s="5">
        <v>170.0</v>
      </c>
      <c r="B172" s="6">
        <v>43896.0</v>
      </c>
      <c r="C172" s="5">
        <v>50.1047430417163</v>
      </c>
      <c r="D172" s="5">
        <v>-7.63417659608505</v>
      </c>
      <c r="E172" s="5">
        <v>61.0561455583162</v>
      </c>
      <c r="F172" s="5">
        <v>50.1047430417163</v>
      </c>
      <c r="G172" s="5">
        <v>50.1047430417163</v>
      </c>
      <c r="H172" s="5">
        <v>-23.5758608379056</v>
      </c>
      <c r="I172" s="5">
        <v>-23.5758608379056</v>
      </c>
      <c r="J172" s="5">
        <v>-23.5758608379056</v>
      </c>
      <c r="K172" s="5">
        <v>-5.30696082182011</v>
      </c>
      <c r="L172" s="5">
        <v>-5.30696082182011</v>
      </c>
      <c r="M172" s="5">
        <v>-5.30696082182011</v>
      </c>
      <c r="N172" s="5">
        <v>-18.2689000160854</v>
      </c>
      <c r="O172" s="5">
        <v>-18.2689000160854</v>
      </c>
      <c r="P172" s="5">
        <v>-18.2689000160854</v>
      </c>
      <c r="Q172" s="5">
        <v>0.0</v>
      </c>
      <c r="R172" s="5">
        <v>0.0</v>
      </c>
      <c r="S172" s="5">
        <v>0.0</v>
      </c>
    </row>
    <row r="173">
      <c r="A173" s="5">
        <v>171.0</v>
      </c>
      <c r="B173" s="6">
        <v>43899.0</v>
      </c>
      <c r="C173" s="5">
        <v>51.1005751753796</v>
      </c>
      <c r="D173" s="5">
        <v>-8.43110563580535</v>
      </c>
      <c r="E173" s="5">
        <v>62.9469090790791</v>
      </c>
      <c r="F173" s="5">
        <v>51.1005751753796</v>
      </c>
      <c r="G173" s="5">
        <v>51.1005751753796</v>
      </c>
      <c r="H173" s="5">
        <v>-23.768465702771</v>
      </c>
      <c r="I173" s="5">
        <v>-23.768465702771</v>
      </c>
      <c r="J173" s="5">
        <v>-23.768465702771</v>
      </c>
      <c r="K173" s="5">
        <v>-3.47492792378623</v>
      </c>
      <c r="L173" s="5">
        <v>-3.47492792378623</v>
      </c>
      <c r="M173" s="5">
        <v>-3.47492792378623</v>
      </c>
      <c r="N173" s="5">
        <v>-20.2935377789848</v>
      </c>
      <c r="O173" s="5">
        <v>-20.2935377789848</v>
      </c>
      <c r="P173" s="5">
        <v>-20.2935377789848</v>
      </c>
      <c r="Q173" s="5">
        <v>0.0</v>
      </c>
      <c r="R173" s="5">
        <v>0.0</v>
      </c>
      <c r="S173" s="5">
        <v>0.0</v>
      </c>
    </row>
    <row r="174">
      <c r="A174" s="5">
        <v>172.0</v>
      </c>
      <c r="B174" s="6">
        <v>43900.0</v>
      </c>
      <c r="C174" s="5">
        <v>51.4325192199341</v>
      </c>
      <c r="D174" s="5">
        <v>-6.39888033731199</v>
      </c>
      <c r="E174" s="5">
        <v>61.59069504923</v>
      </c>
      <c r="F174" s="5">
        <v>51.4325192199341</v>
      </c>
      <c r="G174" s="5">
        <v>51.4325192199341</v>
      </c>
      <c r="H174" s="5">
        <v>-24.6967789457876</v>
      </c>
      <c r="I174" s="5">
        <v>-24.6967789457876</v>
      </c>
      <c r="J174" s="5">
        <v>-24.6967789457876</v>
      </c>
      <c r="K174" s="5">
        <v>-4.16603470012058</v>
      </c>
      <c r="L174" s="5">
        <v>-4.16603470012058</v>
      </c>
      <c r="M174" s="5">
        <v>-4.16603470012058</v>
      </c>
      <c r="N174" s="5">
        <v>-20.530744245667</v>
      </c>
      <c r="O174" s="5">
        <v>-20.530744245667</v>
      </c>
      <c r="P174" s="5">
        <v>-20.530744245667</v>
      </c>
      <c r="Q174" s="5">
        <v>0.0</v>
      </c>
      <c r="R174" s="5">
        <v>0.0</v>
      </c>
      <c r="S174" s="5">
        <v>0.0</v>
      </c>
    </row>
    <row r="175">
      <c r="A175" s="5">
        <v>173.0</v>
      </c>
      <c r="B175" s="6">
        <v>43901.0</v>
      </c>
      <c r="C175" s="5">
        <v>51.7644632644885</v>
      </c>
      <c r="D175" s="5">
        <v>-8.68830543560068</v>
      </c>
      <c r="E175" s="5">
        <v>63.2687560756583</v>
      </c>
      <c r="F175" s="5">
        <v>51.7644632644885</v>
      </c>
      <c r="G175" s="5">
        <v>51.7644632644885</v>
      </c>
      <c r="H175" s="5">
        <v>-24.5001887567264</v>
      </c>
      <c r="I175" s="5">
        <v>-24.5001887567264</v>
      </c>
      <c r="J175" s="5">
        <v>-24.5001887567264</v>
      </c>
      <c r="K175" s="5">
        <v>-3.94745955477257</v>
      </c>
      <c r="L175" s="5">
        <v>-3.94745955477257</v>
      </c>
      <c r="M175" s="5">
        <v>-3.94745955477257</v>
      </c>
      <c r="N175" s="5">
        <v>-20.5527292019539</v>
      </c>
      <c r="O175" s="5">
        <v>-20.5527292019539</v>
      </c>
      <c r="P175" s="5">
        <v>-20.5527292019539</v>
      </c>
      <c r="Q175" s="5">
        <v>0.0</v>
      </c>
      <c r="R175" s="5">
        <v>0.0</v>
      </c>
      <c r="S175" s="5">
        <v>0.0</v>
      </c>
    </row>
    <row r="176">
      <c r="A176" s="5">
        <v>174.0</v>
      </c>
      <c r="B176" s="6">
        <v>43902.0</v>
      </c>
      <c r="C176" s="5">
        <v>52.096407309043</v>
      </c>
      <c r="D176" s="5">
        <v>-9.42876430254004</v>
      </c>
      <c r="E176" s="5">
        <v>62.4293542774346</v>
      </c>
      <c r="F176" s="5">
        <v>52.096407309043</v>
      </c>
      <c r="G176" s="5">
        <v>52.096407309043</v>
      </c>
      <c r="H176" s="5">
        <v>-25.2638329534095</v>
      </c>
      <c r="I176" s="5">
        <v>-25.2638329534095</v>
      </c>
      <c r="J176" s="5">
        <v>-25.2638329534095</v>
      </c>
      <c r="K176" s="5">
        <v>-4.8957838576337</v>
      </c>
      <c r="L176" s="5">
        <v>-4.8957838576337</v>
      </c>
      <c r="M176" s="5">
        <v>-4.8957838576337</v>
      </c>
      <c r="N176" s="5">
        <v>-20.3680490957758</v>
      </c>
      <c r="O176" s="5">
        <v>-20.3680490957758</v>
      </c>
      <c r="P176" s="5">
        <v>-20.3680490957758</v>
      </c>
      <c r="Q176" s="5">
        <v>0.0</v>
      </c>
      <c r="R176" s="5">
        <v>0.0</v>
      </c>
      <c r="S176" s="5">
        <v>0.0</v>
      </c>
    </row>
    <row r="177">
      <c r="A177" s="5">
        <v>175.0</v>
      </c>
      <c r="B177" s="6">
        <v>43903.0</v>
      </c>
      <c r="C177" s="5">
        <v>52.4283513535974</v>
      </c>
      <c r="D177" s="5">
        <v>-9.09431571055679</v>
      </c>
      <c r="E177" s="5">
        <v>62.3221871059789</v>
      </c>
      <c r="F177" s="5">
        <v>52.4283513535974</v>
      </c>
      <c r="G177" s="5">
        <v>52.4283513535974</v>
      </c>
      <c r="H177" s="5">
        <v>-25.2961191701028</v>
      </c>
      <c r="I177" s="5">
        <v>-25.2961191701028</v>
      </c>
      <c r="J177" s="5">
        <v>-25.2961191701028</v>
      </c>
      <c r="K177" s="5">
        <v>-5.30696082180141</v>
      </c>
      <c r="L177" s="5">
        <v>-5.30696082180141</v>
      </c>
      <c r="M177" s="5">
        <v>-5.30696082180141</v>
      </c>
      <c r="N177" s="5">
        <v>-19.9891583483014</v>
      </c>
      <c r="O177" s="5">
        <v>-19.9891583483014</v>
      </c>
      <c r="P177" s="5">
        <v>-19.9891583483014</v>
      </c>
      <c r="Q177" s="5">
        <v>0.0</v>
      </c>
      <c r="R177" s="5">
        <v>0.0</v>
      </c>
      <c r="S177" s="5">
        <v>0.0</v>
      </c>
    </row>
    <row r="178">
      <c r="A178" s="5">
        <v>176.0</v>
      </c>
      <c r="B178" s="6">
        <v>43906.0</v>
      </c>
      <c r="C178" s="5">
        <v>53.4241834872607</v>
      </c>
      <c r="D178" s="5">
        <v>-2.06939758439919</v>
      </c>
      <c r="E178" s="5">
        <v>67.4047146414129</v>
      </c>
      <c r="F178" s="5">
        <v>53.4241834872607</v>
      </c>
      <c r="G178" s="5">
        <v>53.4241834872607</v>
      </c>
      <c r="H178" s="5">
        <v>-21.3367042028829</v>
      </c>
      <c r="I178" s="5">
        <v>-21.3367042028829</v>
      </c>
      <c r="J178" s="5">
        <v>-21.3367042028829</v>
      </c>
      <c r="K178" s="5">
        <v>-3.47492792379697</v>
      </c>
      <c r="L178" s="5">
        <v>-3.47492792379697</v>
      </c>
      <c r="M178" s="5">
        <v>-3.47492792379697</v>
      </c>
      <c r="N178" s="5">
        <v>-17.8617762790859</v>
      </c>
      <c r="O178" s="5">
        <v>-17.8617762790859</v>
      </c>
      <c r="P178" s="5">
        <v>-17.8617762790859</v>
      </c>
      <c r="Q178" s="5">
        <v>0.0</v>
      </c>
      <c r="R178" s="5">
        <v>0.0</v>
      </c>
      <c r="S178" s="5">
        <v>0.0</v>
      </c>
    </row>
    <row r="179">
      <c r="A179" s="5">
        <v>177.0</v>
      </c>
      <c r="B179" s="6">
        <v>43907.0</v>
      </c>
      <c r="C179" s="5">
        <v>53.7561275318151</v>
      </c>
      <c r="D179" s="5">
        <v>-3.82543291666036</v>
      </c>
      <c r="E179" s="5">
        <v>65.7216119672919</v>
      </c>
      <c r="F179" s="5">
        <v>53.7561275318151</v>
      </c>
      <c r="G179" s="5">
        <v>53.7561275318151</v>
      </c>
      <c r="H179" s="5">
        <v>-21.0598413065666</v>
      </c>
      <c r="I179" s="5">
        <v>-21.0598413065666</v>
      </c>
      <c r="J179" s="5">
        <v>-21.0598413065666</v>
      </c>
      <c r="K179" s="5">
        <v>-4.16603470012356</v>
      </c>
      <c r="L179" s="5">
        <v>-4.16603470012356</v>
      </c>
      <c r="M179" s="5">
        <v>-4.16603470012356</v>
      </c>
      <c r="N179" s="5">
        <v>-16.8938066064431</v>
      </c>
      <c r="O179" s="5">
        <v>-16.8938066064431</v>
      </c>
      <c r="P179" s="5">
        <v>-16.8938066064431</v>
      </c>
      <c r="Q179" s="5">
        <v>0.0</v>
      </c>
      <c r="R179" s="5">
        <v>0.0</v>
      </c>
      <c r="S179" s="5">
        <v>0.0</v>
      </c>
    </row>
    <row r="180">
      <c r="A180" s="5">
        <v>178.0</v>
      </c>
      <c r="B180" s="6">
        <v>43908.0</v>
      </c>
      <c r="C180" s="5">
        <v>54.0880715763696</v>
      </c>
      <c r="D180" s="5">
        <v>-0.878586275824337</v>
      </c>
      <c r="E180" s="5">
        <v>68.967364415287</v>
      </c>
      <c r="F180" s="5">
        <v>54.0880715763696</v>
      </c>
      <c r="G180" s="5">
        <v>54.0880715763696</v>
      </c>
      <c r="H180" s="5">
        <v>-19.7842130046955</v>
      </c>
      <c r="I180" s="5">
        <v>-19.7842130046955</v>
      </c>
      <c r="J180" s="5">
        <v>-19.7842130046955</v>
      </c>
      <c r="K180" s="5">
        <v>-3.94745955477583</v>
      </c>
      <c r="L180" s="5">
        <v>-3.94745955477583</v>
      </c>
      <c r="M180" s="5">
        <v>-3.94745955477583</v>
      </c>
      <c r="N180" s="5">
        <v>-15.8367534499196</v>
      </c>
      <c r="O180" s="5">
        <v>-15.8367534499196</v>
      </c>
      <c r="P180" s="5">
        <v>-15.8367534499196</v>
      </c>
      <c r="Q180" s="5">
        <v>0.0</v>
      </c>
      <c r="R180" s="5">
        <v>0.0</v>
      </c>
      <c r="S180" s="5">
        <v>0.0</v>
      </c>
    </row>
    <row r="181">
      <c r="A181" s="5">
        <v>179.0</v>
      </c>
      <c r="B181" s="6">
        <v>43909.0</v>
      </c>
      <c r="C181" s="5">
        <v>54.420015620924</v>
      </c>
      <c r="D181" s="5">
        <v>-1.98125052193199</v>
      </c>
      <c r="E181" s="5">
        <v>71.2464748873701</v>
      </c>
      <c r="F181" s="5">
        <v>54.420015620924</v>
      </c>
      <c r="G181" s="5">
        <v>54.420015620924</v>
      </c>
      <c r="H181" s="5">
        <v>-19.6121249582675</v>
      </c>
      <c r="I181" s="5">
        <v>-19.6121249582675</v>
      </c>
      <c r="J181" s="5">
        <v>-19.6121249582675</v>
      </c>
      <c r="K181" s="5">
        <v>-4.89578385763452</v>
      </c>
      <c r="L181" s="5">
        <v>-4.89578385763452</v>
      </c>
      <c r="M181" s="5">
        <v>-4.89578385763452</v>
      </c>
      <c r="N181" s="5">
        <v>-14.7163411006329</v>
      </c>
      <c r="O181" s="5">
        <v>-14.7163411006329</v>
      </c>
      <c r="P181" s="5">
        <v>-14.7163411006329</v>
      </c>
      <c r="Q181" s="5">
        <v>0.0</v>
      </c>
      <c r="R181" s="5">
        <v>0.0</v>
      </c>
      <c r="S181" s="5">
        <v>0.0</v>
      </c>
    </row>
    <row r="182">
      <c r="A182" s="5">
        <v>180.0</v>
      </c>
      <c r="B182" s="6">
        <v>43910.0</v>
      </c>
      <c r="C182" s="5">
        <v>54.7519596654784</v>
      </c>
      <c r="D182" s="5">
        <v>2.44134366519016</v>
      </c>
      <c r="E182" s="5">
        <v>69.1149521440212</v>
      </c>
      <c r="F182" s="5">
        <v>54.7519596654784</v>
      </c>
      <c r="G182" s="5">
        <v>54.7519596654784</v>
      </c>
      <c r="H182" s="5">
        <v>-18.8654104887675</v>
      </c>
      <c r="I182" s="5">
        <v>-18.8654104887675</v>
      </c>
      <c r="J182" s="5">
        <v>-18.8654104887675</v>
      </c>
      <c r="K182" s="5">
        <v>-5.30696082184534</v>
      </c>
      <c r="L182" s="5">
        <v>-5.30696082184534</v>
      </c>
      <c r="M182" s="5">
        <v>-5.30696082184534</v>
      </c>
      <c r="N182" s="5">
        <v>-13.5584496669222</v>
      </c>
      <c r="O182" s="5">
        <v>-13.5584496669222</v>
      </c>
      <c r="P182" s="5">
        <v>-13.5584496669222</v>
      </c>
      <c r="Q182" s="5">
        <v>0.0</v>
      </c>
      <c r="R182" s="5">
        <v>0.0</v>
      </c>
      <c r="S182" s="5">
        <v>0.0</v>
      </c>
    </row>
    <row r="183">
      <c r="A183" s="5">
        <v>181.0</v>
      </c>
      <c r="B183" s="6">
        <v>43913.0</v>
      </c>
      <c r="C183" s="5">
        <v>55.7477917991418</v>
      </c>
      <c r="D183" s="5">
        <v>7.68126538864296</v>
      </c>
      <c r="E183" s="5">
        <v>76.6718003077887</v>
      </c>
      <c r="F183" s="5">
        <v>55.7477917991418</v>
      </c>
      <c r="G183" s="5">
        <v>55.7477917991418</v>
      </c>
      <c r="H183" s="5">
        <v>-13.5836564478017</v>
      </c>
      <c r="I183" s="5">
        <v>-13.5836564478017</v>
      </c>
      <c r="J183" s="5">
        <v>-13.5836564478017</v>
      </c>
      <c r="K183" s="5">
        <v>-3.47492792379634</v>
      </c>
      <c r="L183" s="5">
        <v>-3.47492792379634</v>
      </c>
      <c r="M183" s="5">
        <v>-3.47492792379634</v>
      </c>
      <c r="N183" s="5">
        <v>-10.1087285240054</v>
      </c>
      <c r="O183" s="5">
        <v>-10.1087285240054</v>
      </c>
      <c r="P183" s="5">
        <v>-10.1087285240054</v>
      </c>
      <c r="Q183" s="5">
        <v>0.0</v>
      </c>
      <c r="R183" s="5">
        <v>0.0</v>
      </c>
      <c r="S183" s="5">
        <v>0.0</v>
      </c>
    </row>
    <row r="184">
      <c r="A184" s="5">
        <v>182.0</v>
      </c>
      <c r="B184" s="6">
        <v>43914.0</v>
      </c>
      <c r="C184" s="5">
        <v>56.0797358436962</v>
      </c>
      <c r="D184" s="5">
        <v>9.27531601335835</v>
      </c>
      <c r="E184" s="5">
        <v>79.4487085381617</v>
      </c>
      <c r="F184" s="5">
        <v>56.0797358436962</v>
      </c>
      <c r="G184" s="5">
        <v>56.0797358436962</v>
      </c>
      <c r="H184" s="5">
        <v>-13.2087258659775</v>
      </c>
      <c r="I184" s="5">
        <v>-13.2087258659775</v>
      </c>
      <c r="J184" s="5">
        <v>-13.2087258659775</v>
      </c>
      <c r="K184" s="5">
        <v>-4.16603470011134</v>
      </c>
      <c r="L184" s="5">
        <v>-4.16603470011134</v>
      </c>
      <c r="M184" s="5">
        <v>-4.16603470011134</v>
      </c>
      <c r="N184" s="5">
        <v>-9.04269116586618</v>
      </c>
      <c r="O184" s="5">
        <v>-9.04269116586618</v>
      </c>
      <c r="P184" s="5">
        <v>-9.04269116586618</v>
      </c>
      <c r="Q184" s="5">
        <v>0.0</v>
      </c>
      <c r="R184" s="5">
        <v>0.0</v>
      </c>
      <c r="S184" s="5">
        <v>0.0</v>
      </c>
    </row>
    <row r="185">
      <c r="A185" s="5">
        <v>183.0</v>
      </c>
      <c r="B185" s="6">
        <v>43915.0</v>
      </c>
      <c r="C185" s="5">
        <v>56.4116798882506</v>
      </c>
      <c r="D185" s="5">
        <v>10.234770259689</v>
      </c>
      <c r="E185" s="5">
        <v>80.2817389925338</v>
      </c>
      <c r="F185" s="5">
        <v>56.4116798882506</v>
      </c>
      <c r="G185" s="5">
        <v>56.4116798882506</v>
      </c>
      <c r="H185" s="5">
        <v>-11.9988586551676</v>
      </c>
      <c r="I185" s="5">
        <v>-11.9988586551676</v>
      </c>
      <c r="J185" s="5">
        <v>-11.9988586551676</v>
      </c>
      <c r="K185" s="5">
        <v>-3.94745955477449</v>
      </c>
      <c r="L185" s="5">
        <v>-3.94745955477449</v>
      </c>
      <c r="M185" s="5">
        <v>-3.94745955477449</v>
      </c>
      <c r="N185" s="5">
        <v>-8.05139910039312</v>
      </c>
      <c r="O185" s="5">
        <v>-8.05139910039312</v>
      </c>
      <c r="P185" s="5">
        <v>-8.05139910039312</v>
      </c>
      <c r="Q185" s="5">
        <v>0.0</v>
      </c>
      <c r="R185" s="5">
        <v>0.0</v>
      </c>
      <c r="S185" s="5">
        <v>0.0</v>
      </c>
    </row>
    <row r="186">
      <c r="A186" s="5">
        <v>184.0</v>
      </c>
      <c r="B186" s="6">
        <v>43916.0</v>
      </c>
      <c r="C186" s="5">
        <v>56.7436239328051</v>
      </c>
      <c r="D186" s="5">
        <v>8.67228364370198</v>
      </c>
      <c r="E186" s="5">
        <v>77.852886355133</v>
      </c>
      <c r="F186" s="5">
        <v>56.7436239328051</v>
      </c>
      <c r="G186" s="5">
        <v>56.7436239328051</v>
      </c>
      <c r="H186" s="5">
        <v>-12.0464768114622</v>
      </c>
      <c r="I186" s="5">
        <v>-12.0464768114622</v>
      </c>
      <c r="J186" s="5">
        <v>-12.0464768114622</v>
      </c>
      <c r="K186" s="5">
        <v>-4.89578385764217</v>
      </c>
      <c r="L186" s="5">
        <v>-4.89578385764217</v>
      </c>
      <c r="M186" s="5">
        <v>-4.89578385764217</v>
      </c>
      <c r="N186" s="5">
        <v>-7.15069295382002</v>
      </c>
      <c r="O186" s="5">
        <v>-7.15069295382002</v>
      </c>
      <c r="P186" s="5">
        <v>-7.15069295382002</v>
      </c>
      <c r="Q186" s="5">
        <v>0.0</v>
      </c>
      <c r="R186" s="5">
        <v>0.0</v>
      </c>
      <c r="S186" s="5">
        <v>0.0</v>
      </c>
    </row>
    <row r="187">
      <c r="A187" s="5">
        <v>185.0</v>
      </c>
      <c r="B187" s="6">
        <v>43917.0</v>
      </c>
      <c r="C187" s="5">
        <v>57.0755679773595</v>
      </c>
      <c r="D187" s="5">
        <v>9.01169679560077</v>
      </c>
      <c r="E187" s="5">
        <v>80.9266945870659</v>
      </c>
      <c r="F187" s="5">
        <v>57.0755679773595</v>
      </c>
      <c r="G187" s="5">
        <v>57.0755679773595</v>
      </c>
      <c r="H187" s="5">
        <v>-11.6604490033798</v>
      </c>
      <c r="I187" s="5">
        <v>-11.6604490033798</v>
      </c>
      <c r="J187" s="5">
        <v>-11.6604490033798</v>
      </c>
      <c r="K187" s="5">
        <v>-5.30696082183512</v>
      </c>
      <c r="L187" s="5">
        <v>-5.30696082183512</v>
      </c>
      <c r="M187" s="5">
        <v>-5.30696082183512</v>
      </c>
      <c r="N187" s="5">
        <v>-6.35348818154474</v>
      </c>
      <c r="O187" s="5">
        <v>-6.35348818154474</v>
      </c>
      <c r="P187" s="5">
        <v>-6.35348818154474</v>
      </c>
      <c r="Q187" s="5">
        <v>0.0</v>
      </c>
      <c r="R187" s="5">
        <v>0.0</v>
      </c>
      <c r="S187" s="5">
        <v>0.0</v>
      </c>
    </row>
    <row r="188">
      <c r="A188" s="5">
        <v>186.0</v>
      </c>
      <c r="B188" s="6">
        <v>43920.0</v>
      </c>
      <c r="C188" s="5">
        <v>58.0714001110228</v>
      </c>
      <c r="D188" s="5">
        <v>12.0218923454725</v>
      </c>
      <c r="E188" s="5">
        <v>85.3757186642423</v>
      </c>
      <c r="F188" s="5">
        <v>58.0714001110228</v>
      </c>
      <c r="G188" s="5">
        <v>58.0714001110228</v>
      </c>
      <c r="H188" s="5">
        <v>-8.14070275115361</v>
      </c>
      <c r="I188" s="5">
        <v>-8.14070275115361</v>
      </c>
      <c r="J188" s="5">
        <v>-8.14070275115361</v>
      </c>
      <c r="K188" s="5">
        <v>-3.47492792379571</v>
      </c>
      <c r="L188" s="5">
        <v>-3.47492792379571</v>
      </c>
      <c r="M188" s="5">
        <v>-3.47492792379571</v>
      </c>
      <c r="N188" s="5">
        <v>-4.6657748273579</v>
      </c>
      <c r="O188" s="5">
        <v>-4.6657748273579</v>
      </c>
      <c r="P188" s="5">
        <v>-4.6657748273579</v>
      </c>
      <c r="Q188" s="5">
        <v>0.0</v>
      </c>
      <c r="R188" s="5">
        <v>0.0</v>
      </c>
      <c r="S188" s="5">
        <v>0.0</v>
      </c>
    </row>
    <row r="189">
      <c r="A189" s="5">
        <v>187.0</v>
      </c>
      <c r="B189" s="6">
        <v>43921.0</v>
      </c>
      <c r="C189" s="5">
        <v>58.4033441555772</v>
      </c>
      <c r="D189" s="5">
        <v>16.5483687684608</v>
      </c>
      <c r="E189" s="5">
        <v>85.8830387473243</v>
      </c>
      <c r="F189" s="5">
        <v>58.4033441555772</v>
      </c>
      <c r="G189" s="5">
        <v>58.4033441555772</v>
      </c>
      <c r="H189" s="5">
        <v>-8.51610449187119</v>
      </c>
      <c r="I189" s="5">
        <v>-8.51610449187119</v>
      </c>
      <c r="J189" s="5">
        <v>-8.51610449187119</v>
      </c>
      <c r="K189" s="5">
        <v>-4.16603470013024</v>
      </c>
      <c r="L189" s="5">
        <v>-4.16603470013024</v>
      </c>
      <c r="M189" s="5">
        <v>-4.16603470013024</v>
      </c>
      <c r="N189" s="5">
        <v>-4.35006979174094</v>
      </c>
      <c r="O189" s="5">
        <v>-4.35006979174094</v>
      </c>
      <c r="P189" s="5">
        <v>-4.35006979174094</v>
      </c>
      <c r="Q189" s="5">
        <v>0.0</v>
      </c>
      <c r="R189" s="5">
        <v>0.0</v>
      </c>
      <c r="S189" s="5">
        <v>0.0</v>
      </c>
    </row>
    <row r="190">
      <c r="A190" s="5">
        <v>188.0</v>
      </c>
      <c r="B190" s="6">
        <v>43922.0</v>
      </c>
      <c r="C190" s="5">
        <v>58.7352882001317</v>
      </c>
      <c r="D190" s="5">
        <v>15.9848994068196</v>
      </c>
      <c r="E190" s="5">
        <v>84.5646588008532</v>
      </c>
      <c r="F190" s="5">
        <v>58.7352882001317</v>
      </c>
      <c r="G190" s="5">
        <v>58.7352882001317</v>
      </c>
      <c r="H190" s="5">
        <v>-8.10407445719515</v>
      </c>
      <c r="I190" s="5">
        <v>-8.10407445719515</v>
      </c>
      <c r="J190" s="5">
        <v>-8.10407445719515</v>
      </c>
      <c r="K190" s="5">
        <v>-3.94745955477544</v>
      </c>
      <c r="L190" s="5">
        <v>-3.94745955477544</v>
      </c>
      <c r="M190" s="5">
        <v>-3.94745955477544</v>
      </c>
      <c r="N190" s="5">
        <v>-4.15661490241971</v>
      </c>
      <c r="O190" s="5">
        <v>-4.15661490241971</v>
      </c>
      <c r="P190" s="5">
        <v>-4.15661490241971</v>
      </c>
      <c r="Q190" s="5">
        <v>0.0</v>
      </c>
      <c r="R190" s="5">
        <v>0.0</v>
      </c>
      <c r="S190" s="5">
        <v>0.0</v>
      </c>
    </row>
    <row r="191">
      <c r="A191" s="5">
        <v>189.0</v>
      </c>
      <c r="B191" s="6">
        <v>43923.0</v>
      </c>
      <c r="C191" s="5">
        <v>59.0672322446861</v>
      </c>
      <c r="D191" s="5">
        <v>13.4962314250294</v>
      </c>
      <c r="E191" s="5">
        <v>83.0331075013639</v>
      </c>
      <c r="F191" s="5">
        <v>59.0672322446861</v>
      </c>
      <c r="G191" s="5">
        <v>59.0672322446861</v>
      </c>
      <c r="H191" s="5">
        <v>-8.97655639952818</v>
      </c>
      <c r="I191" s="5">
        <v>-8.97655639952818</v>
      </c>
      <c r="J191" s="5">
        <v>-8.97655639952818</v>
      </c>
      <c r="K191" s="5">
        <v>-4.89578385764299</v>
      </c>
      <c r="L191" s="5">
        <v>-4.89578385764299</v>
      </c>
      <c r="M191" s="5">
        <v>-4.89578385764299</v>
      </c>
      <c r="N191" s="5">
        <v>-4.08077254188518</v>
      </c>
      <c r="O191" s="5">
        <v>-4.08077254188518</v>
      </c>
      <c r="P191" s="5">
        <v>-4.08077254188518</v>
      </c>
      <c r="Q191" s="5">
        <v>0.0</v>
      </c>
      <c r="R191" s="5">
        <v>0.0</v>
      </c>
      <c r="S191" s="5">
        <v>0.0</v>
      </c>
    </row>
    <row r="192">
      <c r="A192" s="5">
        <v>190.0</v>
      </c>
      <c r="B192" s="6">
        <v>43924.0</v>
      </c>
      <c r="C192" s="5">
        <v>59.3991762892406</v>
      </c>
      <c r="D192" s="5">
        <v>15.5117660510026</v>
      </c>
      <c r="E192" s="5">
        <v>85.1400221347458</v>
      </c>
      <c r="F192" s="5">
        <v>59.3991762892406</v>
      </c>
      <c r="G192" s="5">
        <v>59.3991762892406</v>
      </c>
      <c r="H192" s="5">
        <v>-9.42266870487873</v>
      </c>
      <c r="I192" s="5">
        <v>-9.42266870487873</v>
      </c>
      <c r="J192" s="5">
        <v>-9.42266870487873</v>
      </c>
      <c r="K192" s="5">
        <v>-5.30696082183337</v>
      </c>
      <c r="L192" s="5">
        <v>-5.30696082183337</v>
      </c>
      <c r="M192" s="5">
        <v>-5.30696082183337</v>
      </c>
      <c r="N192" s="5">
        <v>-4.11570788304535</v>
      </c>
      <c r="O192" s="5">
        <v>-4.11570788304535</v>
      </c>
      <c r="P192" s="5">
        <v>-4.11570788304535</v>
      </c>
      <c r="Q192" s="5">
        <v>0.0</v>
      </c>
      <c r="R192" s="5">
        <v>0.0</v>
      </c>
      <c r="S192" s="5">
        <v>0.0</v>
      </c>
    </row>
    <row r="193">
      <c r="A193" s="5">
        <v>191.0</v>
      </c>
      <c r="B193" s="6">
        <v>43927.0</v>
      </c>
      <c r="C193" s="5">
        <v>60.3950084229039</v>
      </c>
      <c r="D193" s="5">
        <v>18.9691483990038</v>
      </c>
      <c r="E193" s="5">
        <v>85.3022317953492</v>
      </c>
      <c r="F193" s="5">
        <v>60.3950084229039</v>
      </c>
      <c r="G193" s="5">
        <v>60.3950084229039</v>
      </c>
      <c r="H193" s="5">
        <v>-8.26677254715725</v>
      </c>
      <c r="I193" s="5">
        <v>-8.26677254715725</v>
      </c>
      <c r="J193" s="5">
        <v>-8.26677254715725</v>
      </c>
      <c r="K193" s="5">
        <v>-3.47492792381782</v>
      </c>
      <c r="L193" s="5">
        <v>-3.47492792381782</v>
      </c>
      <c r="M193" s="5">
        <v>-3.47492792381782</v>
      </c>
      <c r="N193" s="5">
        <v>-4.79184462333942</v>
      </c>
      <c r="O193" s="5">
        <v>-4.79184462333942</v>
      </c>
      <c r="P193" s="5">
        <v>-4.79184462333942</v>
      </c>
      <c r="Q193" s="5">
        <v>0.0</v>
      </c>
      <c r="R193" s="5">
        <v>0.0</v>
      </c>
      <c r="S193" s="5">
        <v>0.0</v>
      </c>
    </row>
    <row r="194">
      <c r="A194" s="5">
        <v>192.0</v>
      </c>
      <c r="B194" s="6">
        <v>43928.0</v>
      </c>
      <c r="C194" s="5">
        <v>60.7269524674583</v>
      </c>
      <c r="D194" s="5">
        <v>15.697223751052</v>
      </c>
      <c r="E194" s="5">
        <v>87.5715886319837</v>
      </c>
      <c r="F194" s="5">
        <v>60.7269524674583</v>
      </c>
      <c r="G194" s="5">
        <v>60.7269524674583</v>
      </c>
      <c r="H194" s="5">
        <v>-9.33717242620775</v>
      </c>
      <c r="I194" s="5">
        <v>-9.33717242620775</v>
      </c>
      <c r="J194" s="5">
        <v>-9.33717242620775</v>
      </c>
      <c r="K194" s="5">
        <v>-4.16603470012562</v>
      </c>
      <c r="L194" s="5">
        <v>-4.16603470012562</v>
      </c>
      <c r="M194" s="5">
        <v>-4.16603470012562</v>
      </c>
      <c r="N194" s="5">
        <v>-5.17113772608213</v>
      </c>
      <c r="O194" s="5">
        <v>-5.17113772608213</v>
      </c>
      <c r="P194" s="5">
        <v>-5.17113772608213</v>
      </c>
      <c r="Q194" s="5">
        <v>0.0</v>
      </c>
      <c r="R194" s="5">
        <v>0.0</v>
      </c>
      <c r="S194" s="5">
        <v>0.0</v>
      </c>
    </row>
    <row r="195">
      <c r="A195" s="5">
        <v>193.0</v>
      </c>
      <c r="B195" s="6">
        <v>43929.0</v>
      </c>
      <c r="C195" s="5">
        <v>61.0588965120127</v>
      </c>
      <c r="D195" s="5">
        <v>15.9242619259178</v>
      </c>
      <c r="E195" s="5">
        <v>88.4876117518465</v>
      </c>
      <c r="F195" s="5">
        <v>61.0588965120127</v>
      </c>
      <c r="G195" s="5">
        <v>61.0588965120127</v>
      </c>
      <c r="H195" s="5">
        <v>-9.55537637677798</v>
      </c>
      <c r="I195" s="5">
        <v>-9.55537637677798</v>
      </c>
      <c r="J195" s="5">
        <v>-9.55537637677798</v>
      </c>
      <c r="K195" s="5">
        <v>-3.94745955477406</v>
      </c>
      <c r="L195" s="5">
        <v>-3.94745955477406</v>
      </c>
      <c r="M195" s="5">
        <v>-3.94745955477406</v>
      </c>
      <c r="N195" s="5">
        <v>-5.60791682200391</v>
      </c>
      <c r="O195" s="5">
        <v>-5.60791682200391</v>
      </c>
      <c r="P195" s="5">
        <v>-5.60791682200391</v>
      </c>
      <c r="Q195" s="5">
        <v>0.0</v>
      </c>
      <c r="R195" s="5">
        <v>0.0</v>
      </c>
      <c r="S195" s="5">
        <v>0.0</v>
      </c>
    </row>
    <row r="196">
      <c r="A196" s="5">
        <v>194.0</v>
      </c>
      <c r="B196" s="6">
        <v>43930.0</v>
      </c>
      <c r="C196" s="5">
        <v>61.3908405565672</v>
      </c>
      <c r="D196" s="5">
        <v>15.3328945305229</v>
      </c>
      <c r="E196" s="5">
        <v>85.1530401901932</v>
      </c>
      <c r="F196" s="5">
        <v>61.3908405565672</v>
      </c>
      <c r="G196" s="5">
        <v>61.3908405565672</v>
      </c>
      <c r="H196" s="5">
        <v>-10.9864404692339</v>
      </c>
      <c r="I196" s="5">
        <v>-10.9864404692339</v>
      </c>
      <c r="J196" s="5">
        <v>-10.9864404692339</v>
      </c>
      <c r="K196" s="5">
        <v>-4.89578385764723</v>
      </c>
      <c r="L196" s="5">
        <v>-4.89578385764723</v>
      </c>
      <c r="M196" s="5">
        <v>-4.89578385764723</v>
      </c>
      <c r="N196" s="5">
        <v>-6.09065661158669</v>
      </c>
      <c r="O196" s="5">
        <v>-6.09065661158669</v>
      </c>
      <c r="P196" s="5">
        <v>-6.09065661158669</v>
      </c>
      <c r="Q196" s="5">
        <v>0.0</v>
      </c>
      <c r="R196" s="5">
        <v>0.0</v>
      </c>
      <c r="S196" s="5">
        <v>0.0</v>
      </c>
    </row>
    <row r="197">
      <c r="A197" s="5">
        <v>195.0</v>
      </c>
      <c r="B197" s="6">
        <v>43934.0</v>
      </c>
      <c r="C197" s="5">
        <v>62.7186167347849</v>
      </c>
      <c r="D197" s="5">
        <v>15.4282078793879</v>
      </c>
      <c r="E197" s="5">
        <v>86.8166434044621</v>
      </c>
      <c r="F197" s="5">
        <v>62.7186167347849</v>
      </c>
      <c r="G197" s="5">
        <v>62.7186167347849</v>
      </c>
      <c r="H197" s="5">
        <v>-11.7550529177163</v>
      </c>
      <c r="I197" s="5">
        <v>-11.7550529177163</v>
      </c>
      <c r="J197" s="5">
        <v>-11.7550529177163</v>
      </c>
      <c r="K197" s="5">
        <v>-3.47492792381719</v>
      </c>
      <c r="L197" s="5">
        <v>-3.47492792381719</v>
      </c>
      <c r="M197" s="5">
        <v>-3.47492792381719</v>
      </c>
      <c r="N197" s="5">
        <v>-8.28012499389916</v>
      </c>
      <c r="O197" s="5">
        <v>-8.28012499389916</v>
      </c>
      <c r="P197" s="5">
        <v>-8.28012499389916</v>
      </c>
      <c r="Q197" s="5">
        <v>0.0</v>
      </c>
      <c r="R197" s="5">
        <v>0.0</v>
      </c>
      <c r="S197" s="5">
        <v>0.0</v>
      </c>
    </row>
    <row r="198">
      <c r="A198" s="5">
        <v>196.0</v>
      </c>
      <c r="B198" s="6">
        <v>43935.0</v>
      </c>
      <c r="C198" s="5">
        <v>63.0505607793394</v>
      </c>
      <c r="D198" s="5">
        <v>13.9966307619667</v>
      </c>
      <c r="E198" s="5">
        <v>87.332048366823</v>
      </c>
      <c r="F198" s="5">
        <v>63.0505607793394</v>
      </c>
      <c r="G198" s="5">
        <v>63.0505607793394</v>
      </c>
      <c r="H198" s="5">
        <v>-13.0191947385372</v>
      </c>
      <c r="I198" s="5">
        <v>-13.0191947385372</v>
      </c>
      <c r="J198" s="5">
        <v>-13.0191947385372</v>
      </c>
      <c r="K198" s="5">
        <v>-4.166034700121</v>
      </c>
      <c r="L198" s="5">
        <v>-4.166034700121</v>
      </c>
      <c r="M198" s="5">
        <v>-4.166034700121</v>
      </c>
      <c r="N198" s="5">
        <v>-8.85316003841629</v>
      </c>
      <c r="O198" s="5">
        <v>-8.85316003841629</v>
      </c>
      <c r="P198" s="5">
        <v>-8.85316003841629</v>
      </c>
      <c r="Q198" s="5">
        <v>0.0</v>
      </c>
      <c r="R198" s="5">
        <v>0.0</v>
      </c>
      <c r="S198" s="5">
        <v>0.0</v>
      </c>
    </row>
    <row r="199">
      <c r="A199" s="5">
        <v>197.0</v>
      </c>
      <c r="B199" s="6">
        <v>43936.0</v>
      </c>
      <c r="C199" s="5">
        <v>63.3825048238938</v>
      </c>
      <c r="D199" s="5">
        <v>15.0601555283651</v>
      </c>
      <c r="E199" s="5">
        <v>88.823825145275</v>
      </c>
      <c r="F199" s="5">
        <v>63.3825048238938</v>
      </c>
      <c r="G199" s="5">
        <v>63.3825048238938</v>
      </c>
      <c r="H199" s="5">
        <v>-13.3739504705739</v>
      </c>
      <c r="I199" s="5">
        <v>-13.3739504705739</v>
      </c>
      <c r="J199" s="5">
        <v>-13.3739504705739</v>
      </c>
      <c r="K199" s="5">
        <v>-3.947459554775</v>
      </c>
      <c r="L199" s="5">
        <v>-3.947459554775</v>
      </c>
      <c r="M199" s="5">
        <v>-3.947459554775</v>
      </c>
      <c r="N199" s="5">
        <v>-9.42649091579893</v>
      </c>
      <c r="O199" s="5">
        <v>-9.42649091579893</v>
      </c>
      <c r="P199" s="5">
        <v>-9.42649091579893</v>
      </c>
      <c r="Q199" s="5">
        <v>0.0</v>
      </c>
      <c r="R199" s="5">
        <v>0.0</v>
      </c>
      <c r="S199" s="5">
        <v>0.0</v>
      </c>
    </row>
    <row r="200">
      <c r="A200" s="5">
        <v>198.0</v>
      </c>
      <c r="B200" s="6">
        <v>43937.0</v>
      </c>
      <c r="C200" s="5">
        <v>63.7144488684482</v>
      </c>
      <c r="D200" s="5">
        <v>11.4314788393147</v>
      </c>
      <c r="E200" s="5">
        <v>82.9242351760528</v>
      </c>
      <c r="F200" s="5">
        <v>63.7144488684482</v>
      </c>
      <c r="G200" s="5">
        <v>63.7144488684482</v>
      </c>
      <c r="H200" s="5">
        <v>-14.8939885095913</v>
      </c>
      <c r="I200" s="5">
        <v>-14.8939885095913</v>
      </c>
      <c r="J200" s="5">
        <v>-14.8939885095913</v>
      </c>
      <c r="K200" s="5">
        <v>-4.89578385763241</v>
      </c>
      <c r="L200" s="5">
        <v>-4.89578385763241</v>
      </c>
      <c r="M200" s="5">
        <v>-4.89578385763241</v>
      </c>
      <c r="N200" s="5">
        <v>-9.99820465195897</v>
      </c>
      <c r="O200" s="5">
        <v>-9.99820465195897</v>
      </c>
      <c r="P200" s="5">
        <v>-9.99820465195897</v>
      </c>
      <c r="Q200" s="5">
        <v>0.0</v>
      </c>
      <c r="R200" s="5">
        <v>0.0</v>
      </c>
      <c r="S200" s="5">
        <v>0.0</v>
      </c>
    </row>
    <row r="201">
      <c r="A201" s="5">
        <v>199.0</v>
      </c>
      <c r="B201" s="6">
        <v>43938.0</v>
      </c>
      <c r="C201" s="5">
        <v>64.0463929130027</v>
      </c>
      <c r="D201" s="5">
        <v>11.7074759389201</v>
      </c>
      <c r="E201" s="5">
        <v>82.4634698409645</v>
      </c>
      <c r="F201" s="5">
        <v>64.0463929130027</v>
      </c>
      <c r="G201" s="5">
        <v>64.0463929130027</v>
      </c>
      <c r="H201" s="5">
        <v>-15.875093602472</v>
      </c>
      <c r="I201" s="5">
        <v>-15.875093602472</v>
      </c>
      <c r="J201" s="5">
        <v>-15.875093602472</v>
      </c>
      <c r="K201" s="5">
        <v>-5.30696082181292</v>
      </c>
      <c r="L201" s="5">
        <v>-5.30696082181292</v>
      </c>
      <c r="M201" s="5">
        <v>-5.30696082181292</v>
      </c>
      <c r="N201" s="5">
        <v>-10.568132780659</v>
      </c>
      <c r="O201" s="5">
        <v>-10.568132780659</v>
      </c>
      <c r="P201" s="5">
        <v>-10.568132780659</v>
      </c>
      <c r="Q201" s="5">
        <v>0.0</v>
      </c>
      <c r="R201" s="5">
        <v>0.0</v>
      </c>
      <c r="S201" s="5">
        <v>0.0</v>
      </c>
    </row>
    <row r="202">
      <c r="A202" s="5">
        <v>200.0</v>
      </c>
      <c r="B202" s="6">
        <v>43941.0</v>
      </c>
      <c r="C202" s="5">
        <v>65.042225046666</v>
      </c>
      <c r="D202" s="5">
        <v>11.7247075159649</v>
      </c>
      <c r="E202" s="5">
        <v>82.732946965567</v>
      </c>
      <c r="F202" s="5">
        <v>65.042225046666</v>
      </c>
      <c r="G202" s="5">
        <v>65.042225046666</v>
      </c>
      <c r="H202" s="5">
        <v>-15.7639656244682</v>
      </c>
      <c r="I202" s="5">
        <v>-15.7639656244682</v>
      </c>
      <c r="J202" s="5">
        <v>-15.7639656244682</v>
      </c>
      <c r="K202" s="5">
        <v>-3.47492792382794</v>
      </c>
      <c r="L202" s="5">
        <v>-3.47492792382794</v>
      </c>
      <c r="M202" s="5">
        <v>-3.47492792382794</v>
      </c>
      <c r="N202" s="5">
        <v>-12.2890377006402</v>
      </c>
      <c r="O202" s="5">
        <v>-12.2890377006402</v>
      </c>
      <c r="P202" s="5">
        <v>-12.2890377006402</v>
      </c>
      <c r="Q202" s="5">
        <v>0.0</v>
      </c>
      <c r="R202" s="5">
        <v>0.0</v>
      </c>
      <c r="S202" s="5">
        <v>0.0</v>
      </c>
    </row>
    <row r="203">
      <c r="A203" s="5">
        <v>201.0</v>
      </c>
      <c r="B203" s="6">
        <v>43942.0</v>
      </c>
      <c r="C203" s="5">
        <v>65.3741690912204</v>
      </c>
      <c r="D203" s="5">
        <v>12.0329806119739</v>
      </c>
      <c r="E203" s="5">
        <v>84.7290686303971</v>
      </c>
      <c r="F203" s="5">
        <v>65.3741690912204</v>
      </c>
      <c r="G203" s="5">
        <v>65.3741690912204</v>
      </c>
      <c r="H203" s="5">
        <v>-17.0461251618097</v>
      </c>
      <c r="I203" s="5">
        <v>-17.0461251618097</v>
      </c>
      <c r="J203" s="5">
        <v>-17.0461251618097</v>
      </c>
      <c r="K203" s="5">
        <v>-4.16603470013231</v>
      </c>
      <c r="L203" s="5">
        <v>-4.16603470013231</v>
      </c>
      <c r="M203" s="5">
        <v>-4.16603470013231</v>
      </c>
      <c r="N203" s="5">
        <v>-12.8800904616774</v>
      </c>
      <c r="O203" s="5">
        <v>-12.8800904616774</v>
      </c>
      <c r="P203" s="5">
        <v>-12.8800904616774</v>
      </c>
      <c r="Q203" s="5">
        <v>0.0</v>
      </c>
      <c r="R203" s="5">
        <v>0.0</v>
      </c>
      <c r="S203" s="5">
        <v>0.0</v>
      </c>
    </row>
    <row r="204">
      <c r="A204" s="5">
        <v>202.0</v>
      </c>
      <c r="B204" s="6">
        <v>43943.0</v>
      </c>
      <c r="C204" s="5">
        <v>65.8276438705291</v>
      </c>
      <c r="D204" s="5">
        <v>12.6534186395364</v>
      </c>
      <c r="E204" s="5">
        <v>83.145917307718</v>
      </c>
      <c r="F204" s="5">
        <v>65.8276438705291</v>
      </c>
      <c r="G204" s="5">
        <v>65.8276438705291</v>
      </c>
      <c r="H204" s="5">
        <v>-17.4364660268705</v>
      </c>
      <c r="I204" s="5">
        <v>-17.4364660268705</v>
      </c>
      <c r="J204" s="5">
        <v>-17.4364660268705</v>
      </c>
      <c r="K204" s="5">
        <v>-3.94745955477362</v>
      </c>
      <c r="L204" s="5">
        <v>-3.94745955477362</v>
      </c>
      <c r="M204" s="5">
        <v>-3.94745955477362</v>
      </c>
      <c r="N204" s="5">
        <v>-13.4890064720968</v>
      </c>
      <c r="O204" s="5">
        <v>-13.4890064720968</v>
      </c>
      <c r="P204" s="5">
        <v>-13.4890064720968</v>
      </c>
      <c r="Q204" s="5">
        <v>0.0</v>
      </c>
      <c r="R204" s="5">
        <v>0.0</v>
      </c>
      <c r="S204" s="5">
        <v>0.0</v>
      </c>
    </row>
    <row r="205">
      <c r="A205" s="5">
        <v>203.0</v>
      </c>
      <c r="B205" s="6">
        <v>43944.0</v>
      </c>
      <c r="C205" s="5">
        <v>66.2811186498378</v>
      </c>
      <c r="D205" s="5">
        <v>9.00458805252537</v>
      </c>
      <c r="E205" s="5">
        <v>82.6302723012288</v>
      </c>
      <c r="F205" s="5">
        <v>66.2811186498378</v>
      </c>
      <c r="G205" s="5">
        <v>66.2811186498378</v>
      </c>
      <c r="H205" s="5">
        <v>-19.0177970985141</v>
      </c>
      <c r="I205" s="5">
        <v>-19.0177970985141</v>
      </c>
      <c r="J205" s="5">
        <v>-19.0177970985141</v>
      </c>
      <c r="K205" s="5">
        <v>-4.89578385763665</v>
      </c>
      <c r="L205" s="5">
        <v>-4.89578385763665</v>
      </c>
      <c r="M205" s="5">
        <v>-4.89578385763665</v>
      </c>
      <c r="N205" s="5">
        <v>-14.1220132408774</v>
      </c>
      <c r="O205" s="5">
        <v>-14.1220132408774</v>
      </c>
      <c r="P205" s="5">
        <v>-14.1220132408774</v>
      </c>
      <c r="Q205" s="5">
        <v>0.0</v>
      </c>
      <c r="R205" s="5">
        <v>0.0</v>
      </c>
      <c r="S205" s="5">
        <v>0.0</v>
      </c>
    </row>
    <row r="206">
      <c r="A206" s="5">
        <v>204.0</v>
      </c>
      <c r="B206" s="6">
        <v>43945.0</v>
      </c>
      <c r="C206" s="5">
        <v>66.7345934291465</v>
      </c>
      <c r="D206" s="5">
        <v>11.1471108287847</v>
      </c>
      <c r="E206" s="5">
        <v>82.8326097695901</v>
      </c>
      <c r="F206" s="5">
        <v>66.7345934291465</v>
      </c>
      <c r="G206" s="5">
        <v>66.7345934291465</v>
      </c>
      <c r="H206" s="5">
        <v>-20.0923227259101</v>
      </c>
      <c r="I206" s="5">
        <v>-20.0923227259101</v>
      </c>
      <c r="J206" s="5">
        <v>-20.0923227259101</v>
      </c>
      <c r="K206" s="5">
        <v>-5.30696082181118</v>
      </c>
      <c r="L206" s="5">
        <v>-5.30696082181118</v>
      </c>
      <c r="M206" s="5">
        <v>-5.30696082181118</v>
      </c>
      <c r="N206" s="5">
        <v>-14.7853619040989</v>
      </c>
      <c r="O206" s="5">
        <v>-14.7853619040989</v>
      </c>
      <c r="P206" s="5">
        <v>-14.7853619040989</v>
      </c>
      <c r="Q206" s="5">
        <v>0.0</v>
      </c>
      <c r="R206" s="5">
        <v>0.0</v>
      </c>
      <c r="S206" s="5">
        <v>0.0</v>
      </c>
    </row>
    <row r="207">
      <c r="A207" s="5">
        <v>205.0</v>
      </c>
      <c r="B207" s="6">
        <v>43948.0</v>
      </c>
      <c r="C207" s="5">
        <v>68.0950177670726</v>
      </c>
      <c r="D207" s="5">
        <v>11.6695768582812</v>
      </c>
      <c r="E207" s="5">
        <v>81.605071184231</v>
      </c>
      <c r="F207" s="5">
        <v>68.0950177670726</v>
      </c>
      <c r="G207" s="5">
        <v>68.0950177670726</v>
      </c>
      <c r="H207" s="5">
        <v>-20.4882015372476</v>
      </c>
      <c r="I207" s="5">
        <v>-20.4882015372476</v>
      </c>
      <c r="J207" s="5">
        <v>-20.4882015372476</v>
      </c>
      <c r="K207" s="5">
        <v>-3.47492792379378</v>
      </c>
      <c r="L207" s="5">
        <v>-3.47492792379378</v>
      </c>
      <c r="M207" s="5">
        <v>-3.47492792379378</v>
      </c>
      <c r="N207" s="5">
        <v>-17.0132736134538</v>
      </c>
      <c r="O207" s="5">
        <v>-17.0132736134538</v>
      </c>
      <c r="P207" s="5">
        <v>-17.0132736134538</v>
      </c>
      <c r="Q207" s="5">
        <v>0.0</v>
      </c>
      <c r="R207" s="5">
        <v>0.0</v>
      </c>
      <c r="S207" s="5">
        <v>0.0</v>
      </c>
    </row>
    <row r="208">
      <c r="A208" s="5">
        <v>206.0</v>
      </c>
      <c r="B208" s="6">
        <v>43949.0</v>
      </c>
      <c r="C208" s="5">
        <v>68.5484925463813</v>
      </c>
      <c r="D208" s="5">
        <v>11.7571154762493</v>
      </c>
      <c r="E208" s="5">
        <v>80.6606749257109</v>
      </c>
      <c r="F208" s="5">
        <v>68.5484925463813</v>
      </c>
      <c r="G208" s="5">
        <v>68.5484925463813</v>
      </c>
      <c r="H208" s="5">
        <v>-22.0154076079249</v>
      </c>
      <c r="I208" s="5">
        <v>-22.0154076079249</v>
      </c>
      <c r="J208" s="5">
        <v>-22.0154076079249</v>
      </c>
      <c r="K208" s="5">
        <v>-4.16603470012768</v>
      </c>
      <c r="L208" s="5">
        <v>-4.16603470012768</v>
      </c>
      <c r="M208" s="5">
        <v>-4.16603470012768</v>
      </c>
      <c r="N208" s="5">
        <v>-17.8493729077972</v>
      </c>
      <c r="O208" s="5">
        <v>-17.8493729077972</v>
      </c>
      <c r="P208" s="5">
        <v>-17.8493729077972</v>
      </c>
      <c r="Q208" s="5">
        <v>0.0</v>
      </c>
      <c r="R208" s="5">
        <v>0.0</v>
      </c>
      <c r="S208" s="5">
        <v>0.0</v>
      </c>
    </row>
    <row r="209">
      <c r="A209" s="5">
        <v>207.0</v>
      </c>
      <c r="B209" s="6">
        <v>43950.0</v>
      </c>
      <c r="C209" s="5">
        <v>69.0019673256901</v>
      </c>
      <c r="D209" s="5">
        <v>9.93482340039164</v>
      </c>
      <c r="E209" s="5">
        <v>80.1341227672072</v>
      </c>
      <c r="F209" s="5">
        <v>69.0019673256901</v>
      </c>
      <c r="G209" s="5">
        <v>69.0019673256901</v>
      </c>
      <c r="H209" s="5">
        <v>-22.683573136429</v>
      </c>
      <c r="I209" s="5">
        <v>-22.683573136429</v>
      </c>
      <c r="J209" s="5">
        <v>-22.683573136429</v>
      </c>
      <c r="K209" s="5">
        <v>-3.94745955477688</v>
      </c>
      <c r="L209" s="5">
        <v>-3.94745955477688</v>
      </c>
      <c r="M209" s="5">
        <v>-3.94745955477688</v>
      </c>
      <c r="N209" s="5">
        <v>-18.7361135816521</v>
      </c>
      <c r="O209" s="5">
        <v>-18.7361135816521</v>
      </c>
      <c r="P209" s="5">
        <v>-18.7361135816521</v>
      </c>
      <c r="Q209" s="5">
        <v>0.0</v>
      </c>
      <c r="R209" s="5">
        <v>0.0</v>
      </c>
      <c r="S209" s="5">
        <v>0.0</v>
      </c>
    </row>
    <row r="210">
      <c r="A210" s="5">
        <v>208.0</v>
      </c>
      <c r="B210" s="6">
        <v>43951.0</v>
      </c>
      <c r="C210" s="5">
        <v>69.4554421049988</v>
      </c>
      <c r="D210" s="5">
        <v>6.81736118192829</v>
      </c>
      <c r="E210" s="5">
        <v>81.0692834001087</v>
      </c>
      <c r="F210" s="5">
        <v>69.4554421049988</v>
      </c>
      <c r="G210" s="5">
        <v>69.4554421049988</v>
      </c>
      <c r="H210" s="5">
        <v>-24.5692597648347</v>
      </c>
      <c r="I210" s="5">
        <v>-24.5692597648347</v>
      </c>
      <c r="J210" s="5">
        <v>-24.5692597648347</v>
      </c>
      <c r="K210" s="5">
        <v>-4.89578385763747</v>
      </c>
      <c r="L210" s="5">
        <v>-4.89578385763747</v>
      </c>
      <c r="M210" s="5">
        <v>-4.89578385763747</v>
      </c>
      <c r="N210" s="5">
        <v>-19.6734759071973</v>
      </c>
      <c r="O210" s="5">
        <v>-19.6734759071973</v>
      </c>
      <c r="P210" s="5">
        <v>-19.6734759071973</v>
      </c>
      <c r="Q210" s="5">
        <v>0.0</v>
      </c>
      <c r="R210" s="5">
        <v>0.0</v>
      </c>
      <c r="S210" s="5">
        <v>0.0</v>
      </c>
    </row>
    <row r="211">
      <c r="A211" s="5">
        <v>209.0</v>
      </c>
      <c r="B211" s="6">
        <v>43952.0</v>
      </c>
      <c r="C211" s="5">
        <v>69.9089168843075</v>
      </c>
      <c r="D211" s="5">
        <v>8.55945827801871</v>
      </c>
      <c r="E211" s="5">
        <v>80.7238942759296</v>
      </c>
      <c r="F211" s="5">
        <v>69.9089168843075</v>
      </c>
      <c r="G211" s="5">
        <v>69.9089168843075</v>
      </c>
      <c r="H211" s="5">
        <v>-25.9666124378396</v>
      </c>
      <c r="I211" s="5">
        <v>-25.9666124378396</v>
      </c>
      <c r="J211" s="5">
        <v>-25.9666124378396</v>
      </c>
      <c r="K211" s="5">
        <v>-5.30696082183815</v>
      </c>
      <c r="L211" s="5">
        <v>-5.30696082183815</v>
      </c>
      <c r="M211" s="5">
        <v>-5.30696082183815</v>
      </c>
      <c r="N211" s="5">
        <v>-20.6596516160015</v>
      </c>
      <c r="O211" s="5">
        <v>-20.6596516160015</v>
      </c>
      <c r="P211" s="5">
        <v>-20.6596516160015</v>
      </c>
      <c r="Q211" s="5">
        <v>0.0</v>
      </c>
      <c r="R211" s="5">
        <v>0.0</v>
      </c>
      <c r="S211" s="5">
        <v>0.0</v>
      </c>
    </row>
    <row r="212">
      <c r="A212" s="5">
        <v>210.0</v>
      </c>
      <c r="B212" s="6">
        <v>43955.0</v>
      </c>
      <c r="C212" s="5">
        <v>71.2693412222336</v>
      </c>
      <c r="D212" s="5">
        <v>8.86724667571353</v>
      </c>
      <c r="E212" s="5">
        <v>79.8822765993525</v>
      </c>
      <c r="F212" s="5">
        <v>71.2693412222336</v>
      </c>
      <c r="G212" s="5">
        <v>71.2693412222336</v>
      </c>
      <c r="H212" s="5">
        <v>-27.3399695186072</v>
      </c>
      <c r="I212" s="5">
        <v>-27.3399695186072</v>
      </c>
      <c r="J212" s="5">
        <v>-27.3399695186072</v>
      </c>
      <c r="K212" s="5">
        <v>-3.47492792380452</v>
      </c>
      <c r="L212" s="5">
        <v>-3.47492792380452</v>
      </c>
      <c r="M212" s="5">
        <v>-3.47492792380452</v>
      </c>
      <c r="N212" s="5">
        <v>-23.8650415948027</v>
      </c>
      <c r="O212" s="5">
        <v>-23.8650415948027</v>
      </c>
      <c r="P212" s="5">
        <v>-23.8650415948027</v>
      </c>
      <c r="Q212" s="5">
        <v>0.0</v>
      </c>
      <c r="R212" s="5">
        <v>0.0</v>
      </c>
      <c r="S212" s="5">
        <v>0.0</v>
      </c>
    </row>
    <row r="213">
      <c r="A213" s="5">
        <v>211.0</v>
      </c>
      <c r="B213" s="6">
        <v>43956.0</v>
      </c>
      <c r="C213" s="5">
        <v>71.7228160015423</v>
      </c>
      <c r="D213" s="5">
        <v>4.85010089290345</v>
      </c>
      <c r="E213" s="5">
        <v>79.1059538547737</v>
      </c>
      <c r="F213" s="5">
        <v>71.7228160015423</v>
      </c>
      <c r="G213" s="5">
        <v>71.7228160015423</v>
      </c>
      <c r="H213" s="5">
        <v>-29.1573885093798</v>
      </c>
      <c r="I213" s="5">
        <v>-29.1573885093798</v>
      </c>
      <c r="J213" s="5">
        <v>-29.1573885093798</v>
      </c>
      <c r="K213" s="5">
        <v>-4.16603470012306</v>
      </c>
      <c r="L213" s="5">
        <v>-4.16603470012306</v>
      </c>
      <c r="M213" s="5">
        <v>-4.16603470012306</v>
      </c>
      <c r="N213" s="5">
        <v>-24.9913538092567</v>
      </c>
      <c r="O213" s="5">
        <v>-24.9913538092567</v>
      </c>
      <c r="P213" s="5">
        <v>-24.9913538092567</v>
      </c>
      <c r="Q213" s="5">
        <v>0.0</v>
      </c>
      <c r="R213" s="5">
        <v>0.0</v>
      </c>
      <c r="S213" s="5">
        <v>0.0</v>
      </c>
    </row>
    <row r="214">
      <c r="A214" s="5">
        <v>212.0</v>
      </c>
      <c r="B214" s="6">
        <v>43957.0</v>
      </c>
      <c r="C214" s="5">
        <v>72.176290780851</v>
      </c>
      <c r="D214" s="5">
        <v>4.70928336281482</v>
      </c>
      <c r="E214" s="5">
        <v>74.964061357709</v>
      </c>
      <c r="F214" s="5">
        <v>72.176290780851</v>
      </c>
      <c r="G214" s="5">
        <v>72.176290780851</v>
      </c>
      <c r="H214" s="5">
        <v>-30.0776723294938</v>
      </c>
      <c r="I214" s="5">
        <v>-30.0776723294938</v>
      </c>
      <c r="J214" s="5">
        <v>-30.0776723294938</v>
      </c>
      <c r="K214" s="5">
        <v>-3.9474595547755</v>
      </c>
      <c r="L214" s="5">
        <v>-3.9474595547755</v>
      </c>
      <c r="M214" s="5">
        <v>-3.9474595547755</v>
      </c>
      <c r="N214" s="5">
        <v>-26.1302127747183</v>
      </c>
      <c r="O214" s="5">
        <v>-26.1302127747183</v>
      </c>
      <c r="P214" s="5">
        <v>-26.1302127747183</v>
      </c>
      <c r="Q214" s="5">
        <v>0.0</v>
      </c>
      <c r="R214" s="5">
        <v>0.0</v>
      </c>
      <c r="S214" s="5">
        <v>0.0</v>
      </c>
    </row>
    <row r="215">
      <c r="A215" s="5">
        <v>213.0</v>
      </c>
      <c r="B215" s="6">
        <v>43958.0</v>
      </c>
      <c r="C215" s="5">
        <v>72.6297655601597</v>
      </c>
      <c r="D215" s="5">
        <v>1.86886386438029</v>
      </c>
      <c r="E215" s="5">
        <v>75.323290337503</v>
      </c>
      <c r="F215" s="5">
        <v>72.6297655601597</v>
      </c>
      <c r="G215" s="5">
        <v>72.6297655601597</v>
      </c>
      <c r="H215" s="5">
        <v>-32.1654752475617</v>
      </c>
      <c r="I215" s="5">
        <v>-32.1654752475617</v>
      </c>
      <c r="J215" s="5">
        <v>-32.1654752475617</v>
      </c>
      <c r="K215" s="5">
        <v>-4.89578385764171</v>
      </c>
      <c r="L215" s="5">
        <v>-4.89578385764171</v>
      </c>
      <c r="M215" s="5">
        <v>-4.89578385764171</v>
      </c>
      <c r="N215" s="5">
        <v>-27.26969138992</v>
      </c>
      <c r="O215" s="5">
        <v>-27.26969138992</v>
      </c>
      <c r="P215" s="5">
        <v>-27.26969138992</v>
      </c>
      <c r="Q215" s="5">
        <v>0.0</v>
      </c>
      <c r="R215" s="5">
        <v>0.0</v>
      </c>
      <c r="S215" s="5">
        <v>0.0</v>
      </c>
    </row>
    <row r="216">
      <c r="A216" s="5">
        <v>214.0</v>
      </c>
      <c r="B216" s="6">
        <v>43959.0</v>
      </c>
      <c r="C216" s="5">
        <v>73.0832403394684</v>
      </c>
      <c r="D216" s="5">
        <v>6.95156442912736</v>
      </c>
      <c r="E216" s="5">
        <v>78.0754607809396</v>
      </c>
      <c r="F216" s="5">
        <v>73.0832403394684</v>
      </c>
      <c r="G216" s="5">
        <v>73.0832403394684</v>
      </c>
      <c r="H216" s="5">
        <v>-33.7037793651367</v>
      </c>
      <c r="I216" s="5">
        <v>-33.7037793651367</v>
      </c>
      <c r="J216" s="5">
        <v>-33.7037793651367</v>
      </c>
      <c r="K216" s="5">
        <v>-5.30696082183641</v>
      </c>
      <c r="L216" s="5">
        <v>-5.30696082183641</v>
      </c>
      <c r="M216" s="5">
        <v>-5.30696082183641</v>
      </c>
      <c r="N216" s="5">
        <v>-28.3968185433003</v>
      </c>
      <c r="O216" s="5">
        <v>-28.3968185433003</v>
      </c>
      <c r="P216" s="5">
        <v>-28.3968185433003</v>
      </c>
      <c r="Q216" s="5">
        <v>0.0</v>
      </c>
      <c r="R216" s="5">
        <v>0.0</v>
      </c>
      <c r="S216" s="5">
        <v>0.0</v>
      </c>
    </row>
    <row r="217">
      <c r="A217" s="5">
        <v>215.0</v>
      </c>
      <c r="B217" s="6">
        <v>43962.0</v>
      </c>
      <c r="C217" s="5">
        <v>74.4436646773945</v>
      </c>
      <c r="D217" s="5">
        <v>6.40924379279629</v>
      </c>
      <c r="E217" s="5">
        <v>74.2948071509481</v>
      </c>
      <c r="F217" s="5">
        <v>74.4436646773945</v>
      </c>
      <c r="G217" s="5">
        <v>74.4436646773945</v>
      </c>
      <c r="H217" s="5">
        <v>-35.0403161504092</v>
      </c>
      <c r="I217" s="5">
        <v>-35.0403161504092</v>
      </c>
      <c r="J217" s="5">
        <v>-35.0403161504092</v>
      </c>
      <c r="K217" s="5">
        <v>-3.47492792380389</v>
      </c>
      <c r="L217" s="5">
        <v>-3.47492792380389</v>
      </c>
      <c r="M217" s="5">
        <v>-3.47492792380389</v>
      </c>
      <c r="N217" s="5">
        <v>-31.5653882266053</v>
      </c>
      <c r="O217" s="5">
        <v>-31.5653882266053</v>
      </c>
      <c r="P217" s="5">
        <v>-31.5653882266053</v>
      </c>
      <c r="Q217" s="5">
        <v>0.0</v>
      </c>
      <c r="R217" s="5">
        <v>0.0</v>
      </c>
      <c r="S217" s="5">
        <v>0.0</v>
      </c>
    </row>
    <row r="218">
      <c r="A218" s="5">
        <v>216.0</v>
      </c>
      <c r="B218" s="6">
        <v>43963.0</v>
      </c>
      <c r="C218" s="5">
        <v>74.8971394567032</v>
      </c>
      <c r="D218" s="5">
        <v>4.88463499960979</v>
      </c>
      <c r="E218" s="5">
        <v>69.8692275725816</v>
      </c>
      <c r="F218" s="5">
        <v>74.8971394567032</v>
      </c>
      <c r="G218" s="5">
        <v>74.8971394567032</v>
      </c>
      <c r="H218" s="5">
        <v>-36.6698804963037</v>
      </c>
      <c r="I218" s="5">
        <v>-36.6698804963037</v>
      </c>
      <c r="J218" s="5">
        <v>-36.6698804963037</v>
      </c>
      <c r="K218" s="5">
        <v>-4.16603470012604</v>
      </c>
      <c r="L218" s="5">
        <v>-4.16603470012604</v>
      </c>
      <c r="M218" s="5">
        <v>-4.16603470012604</v>
      </c>
      <c r="N218" s="5">
        <v>-32.5038457961776</v>
      </c>
      <c r="O218" s="5">
        <v>-32.5038457961776</v>
      </c>
      <c r="P218" s="5">
        <v>-32.5038457961776</v>
      </c>
      <c r="Q218" s="5">
        <v>0.0</v>
      </c>
      <c r="R218" s="5">
        <v>0.0</v>
      </c>
      <c r="S218" s="5">
        <v>0.0</v>
      </c>
    </row>
    <row r="219">
      <c r="A219" s="5">
        <v>217.0</v>
      </c>
      <c r="B219" s="6">
        <v>43964.0</v>
      </c>
      <c r="C219" s="5">
        <v>75.3506142360119</v>
      </c>
      <c r="D219" s="5">
        <v>2.58945246160087</v>
      </c>
      <c r="E219" s="5">
        <v>72.4650019586445</v>
      </c>
      <c r="F219" s="5">
        <v>75.3506142360119</v>
      </c>
      <c r="G219" s="5">
        <v>75.3506142360119</v>
      </c>
      <c r="H219" s="5">
        <v>-37.3084804966835</v>
      </c>
      <c r="I219" s="5">
        <v>-37.3084804966835</v>
      </c>
      <c r="J219" s="5">
        <v>-37.3084804966835</v>
      </c>
      <c r="K219" s="5">
        <v>-3.94745955477417</v>
      </c>
      <c r="L219" s="5">
        <v>-3.94745955477417</v>
      </c>
      <c r="M219" s="5">
        <v>-3.94745955477417</v>
      </c>
      <c r="N219" s="5">
        <v>-33.3610209419093</v>
      </c>
      <c r="O219" s="5">
        <v>-33.3610209419093</v>
      </c>
      <c r="P219" s="5">
        <v>-33.3610209419093</v>
      </c>
      <c r="Q219" s="5">
        <v>0.0</v>
      </c>
      <c r="R219" s="5">
        <v>0.0</v>
      </c>
      <c r="S219" s="5">
        <v>0.0</v>
      </c>
    </row>
    <row r="220">
      <c r="A220" s="5">
        <v>218.0</v>
      </c>
      <c r="B220" s="6">
        <v>43965.0</v>
      </c>
      <c r="C220" s="5">
        <v>75.8040890153207</v>
      </c>
      <c r="D220" s="5">
        <v>1.18977078750556</v>
      </c>
      <c r="E220" s="5">
        <v>73.6735035266949</v>
      </c>
      <c r="F220" s="5">
        <v>75.8040890153207</v>
      </c>
      <c r="G220" s="5">
        <v>75.8040890153207</v>
      </c>
      <c r="H220" s="5">
        <v>-39.0205801826</v>
      </c>
      <c r="I220" s="5">
        <v>-39.0205801826</v>
      </c>
      <c r="J220" s="5">
        <v>-39.0205801826</v>
      </c>
      <c r="K220" s="5">
        <v>-4.89578385764253</v>
      </c>
      <c r="L220" s="5">
        <v>-4.89578385764253</v>
      </c>
      <c r="M220" s="5">
        <v>-4.89578385764253</v>
      </c>
      <c r="N220" s="5">
        <v>-34.1247963249575</v>
      </c>
      <c r="O220" s="5">
        <v>-34.1247963249575</v>
      </c>
      <c r="P220" s="5">
        <v>-34.1247963249575</v>
      </c>
      <c r="Q220" s="5">
        <v>0.0</v>
      </c>
      <c r="R220" s="5">
        <v>0.0</v>
      </c>
      <c r="S220" s="5">
        <v>0.0</v>
      </c>
    </row>
    <row r="221">
      <c r="A221" s="5">
        <v>219.0</v>
      </c>
      <c r="B221" s="6">
        <v>43966.0</v>
      </c>
      <c r="C221" s="5">
        <v>76.2575637946293</v>
      </c>
      <c r="D221" s="5">
        <v>0.751837201568964</v>
      </c>
      <c r="E221" s="5">
        <v>71.0906567953369</v>
      </c>
      <c r="F221" s="5">
        <v>76.2575637946293</v>
      </c>
      <c r="G221" s="5">
        <v>76.2575637946293</v>
      </c>
      <c r="H221" s="5">
        <v>-40.0913647899546</v>
      </c>
      <c r="I221" s="5">
        <v>-40.0913647899546</v>
      </c>
      <c r="J221" s="5">
        <v>-40.0913647899546</v>
      </c>
      <c r="K221" s="5">
        <v>-5.30696082182619</v>
      </c>
      <c r="L221" s="5">
        <v>-5.30696082182619</v>
      </c>
      <c r="M221" s="5">
        <v>-5.30696082182619</v>
      </c>
      <c r="N221" s="5">
        <v>-34.7844039681284</v>
      </c>
      <c r="O221" s="5">
        <v>-34.7844039681284</v>
      </c>
      <c r="P221" s="5">
        <v>-34.7844039681284</v>
      </c>
      <c r="Q221" s="5">
        <v>0.0</v>
      </c>
      <c r="R221" s="5">
        <v>0.0</v>
      </c>
      <c r="S221" s="5">
        <v>0.0</v>
      </c>
    </row>
    <row r="222">
      <c r="A222" s="5">
        <v>220.0</v>
      </c>
      <c r="B222" s="6">
        <v>43969.0</v>
      </c>
      <c r="C222" s="5">
        <v>77.6179881325555</v>
      </c>
      <c r="D222" s="5">
        <v>3.22162117372211</v>
      </c>
      <c r="E222" s="5">
        <v>73.5566104508994</v>
      </c>
      <c r="F222" s="5">
        <v>77.6179881325555</v>
      </c>
      <c r="G222" s="5">
        <v>77.6179881325555</v>
      </c>
      <c r="H222" s="5">
        <v>-39.5314339013069</v>
      </c>
      <c r="I222" s="5">
        <v>-39.5314339013069</v>
      </c>
      <c r="J222" s="5">
        <v>-39.5314339013069</v>
      </c>
      <c r="K222" s="5">
        <v>-3.4749279237811</v>
      </c>
      <c r="L222" s="5">
        <v>-3.4749279237811</v>
      </c>
      <c r="M222" s="5">
        <v>-3.4749279237811</v>
      </c>
      <c r="N222" s="5">
        <v>-36.0565059775258</v>
      </c>
      <c r="O222" s="5">
        <v>-36.0565059775258</v>
      </c>
      <c r="P222" s="5">
        <v>-36.0565059775258</v>
      </c>
      <c r="Q222" s="5">
        <v>0.0</v>
      </c>
      <c r="R222" s="5">
        <v>0.0</v>
      </c>
      <c r="S222" s="5">
        <v>0.0</v>
      </c>
    </row>
    <row r="223">
      <c r="A223" s="5">
        <v>221.0</v>
      </c>
      <c r="B223" s="6">
        <v>43970.0</v>
      </c>
      <c r="C223" s="5">
        <v>78.0714629118642</v>
      </c>
      <c r="D223" s="5">
        <v>2.22944567663413</v>
      </c>
      <c r="E223" s="5">
        <v>71.459331775299</v>
      </c>
      <c r="F223" s="5">
        <v>78.0714629118642</v>
      </c>
      <c r="G223" s="5">
        <v>78.0714629118642</v>
      </c>
      <c r="H223" s="5">
        <v>-40.393887090076</v>
      </c>
      <c r="I223" s="5">
        <v>-40.393887090076</v>
      </c>
      <c r="J223" s="5">
        <v>-40.393887090076</v>
      </c>
      <c r="K223" s="5">
        <v>-4.16603470012902</v>
      </c>
      <c r="L223" s="5">
        <v>-4.16603470012902</v>
      </c>
      <c r="M223" s="5">
        <v>-4.16603470012902</v>
      </c>
      <c r="N223" s="5">
        <v>-36.2278523899469</v>
      </c>
      <c r="O223" s="5">
        <v>-36.2278523899469</v>
      </c>
      <c r="P223" s="5">
        <v>-36.2278523899469</v>
      </c>
      <c r="Q223" s="5">
        <v>0.0</v>
      </c>
      <c r="R223" s="5">
        <v>0.0</v>
      </c>
      <c r="S223" s="5">
        <v>0.0</v>
      </c>
    </row>
    <row r="224">
      <c r="A224" s="5">
        <v>222.0</v>
      </c>
      <c r="B224" s="6">
        <v>43971.0</v>
      </c>
      <c r="C224" s="5">
        <v>78.5249376911729</v>
      </c>
      <c r="D224" s="5">
        <v>0.863145270598634</v>
      </c>
      <c r="E224" s="5">
        <v>72.1487726822648</v>
      </c>
      <c r="F224" s="5">
        <v>78.5249376911729</v>
      </c>
      <c r="G224" s="5">
        <v>78.5249376911729</v>
      </c>
      <c r="H224" s="5">
        <v>-40.217297523808</v>
      </c>
      <c r="I224" s="5">
        <v>-40.217297523808</v>
      </c>
      <c r="J224" s="5">
        <v>-40.217297523808</v>
      </c>
      <c r="K224" s="5">
        <v>-3.94745955477511</v>
      </c>
      <c r="L224" s="5">
        <v>-3.94745955477511</v>
      </c>
      <c r="M224" s="5">
        <v>-3.94745955477511</v>
      </c>
      <c r="N224" s="5">
        <v>-36.2698379690328</v>
      </c>
      <c r="O224" s="5">
        <v>-36.2698379690328</v>
      </c>
      <c r="P224" s="5">
        <v>-36.2698379690328</v>
      </c>
      <c r="Q224" s="5">
        <v>0.0</v>
      </c>
      <c r="R224" s="5">
        <v>0.0</v>
      </c>
      <c r="S224" s="5">
        <v>0.0</v>
      </c>
    </row>
    <row r="225">
      <c r="A225" s="5">
        <v>223.0</v>
      </c>
      <c r="B225" s="6">
        <v>43972.0</v>
      </c>
      <c r="C225" s="5">
        <v>78.9784124704816</v>
      </c>
      <c r="D225" s="5">
        <v>1.24326391876041</v>
      </c>
      <c r="E225" s="5">
        <v>72.1534083773446</v>
      </c>
      <c r="F225" s="5">
        <v>78.9784124704816</v>
      </c>
      <c r="G225" s="5">
        <v>78.9784124704816</v>
      </c>
      <c r="H225" s="5">
        <v>-41.0798782023887</v>
      </c>
      <c r="I225" s="5">
        <v>-41.0798782023887</v>
      </c>
      <c r="J225" s="5">
        <v>-41.0798782023887</v>
      </c>
      <c r="K225" s="5">
        <v>-4.89578385765019</v>
      </c>
      <c r="L225" s="5">
        <v>-4.89578385765019</v>
      </c>
      <c r="M225" s="5">
        <v>-4.89578385765019</v>
      </c>
      <c r="N225" s="5">
        <v>-36.1840943447385</v>
      </c>
      <c r="O225" s="5">
        <v>-36.1840943447385</v>
      </c>
      <c r="P225" s="5">
        <v>-36.1840943447385</v>
      </c>
      <c r="Q225" s="5">
        <v>0.0</v>
      </c>
      <c r="R225" s="5">
        <v>0.0</v>
      </c>
      <c r="S225" s="5">
        <v>0.0</v>
      </c>
    </row>
    <row r="226">
      <c r="A226" s="5">
        <v>224.0</v>
      </c>
      <c r="B226" s="6">
        <v>43973.0</v>
      </c>
      <c r="C226" s="5">
        <v>79.4318872497903</v>
      </c>
      <c r="D226" s="5">
        <v>3.13576683153336</v>
      </c>
      <c r="E226" s="5">
        <v>71.9057352632145</v>
      </c>
      <c r="F226" s="5">
        <v>79.4318872497903</v>
      </c>
      <c r="G226" s="5">
        <v>79.4318872497903</v>
      </c>
      <c r="H226" s="5">
        <v>-41.2814701782272</v>
      </c>
      <c r="I226" s="5">
        <v>-41.2814701782272</v>
      </c>
      <c r="J226" s="5">
        <v>-41.2814701782272</v>
      </c>
      <c r="K226" s="5">
        <v>-5.30696082181596</v>
      </c>
      <c r="L226" s="5">
        <v>-5.30696082181596</v>
      </c>
      <c r="M226" s="5">
        <v>-5.30696082181596</v>
      </c>
      <c r="N226" s="5">
        <v>-35.9745093564112</v>
      </c>
      <c r="O226" s="5">
        <v>-35.9745093564112</v>
      </c>
      <c r="P226" s="5">
        <v>-35.9745093564112</v>
      </c>
      <c r="Q226" s="5">
        <v>0.0</v>
      </c>
      <c r="R226" s="5">
        <v>0.0</v>
      </c>
      <c r="S226" s="5">
        <v>0.0</v>
      </c>
    </row>
    <row r="227">
      <c r="A227" s="5">
        <v>225.0</v>
      </c>
      <c r="B227" s="6">
        <v>43977.0</v>
      </c>
      <c r="C227" s="5">
        <v>81.2457863670251</v>
      </c>
      <c r="D227" s="5">
        <v>8.77496733255955</v>
      </c>
      <c r="E227" s="5">
        <v>76.5750985647813</v>
      </c>
      <c r="F227" s="5">
        <v>81.2457863670251</v>
      </c>
      <c r="G227" s="5">
        <v>81.2457863670251</v>
      </c>
      <c r="H227" s="5">
        <v>-38.2127578204751</v>
      </c>
      <c r="I227" s="5">
        <v>-38.2127578204751</v>
      </c>
      <c r="J227" s="5">
        <v>-38.2127578204751</v>
      </c>
      <c r="K227" s="5">
        <v>-4.16603470012439</v>
      </c>
      <c r="L227" s="5">
        <v>-4.16603470012439</v>
      </c>
      <c r="M227" s="5">
        <v>-4.16603470012439</v>
      </c>
      <c r="N227" s="5">
        <v>-34.0467231203507</v>
      </c>
      <c r="O227" s="5">
        <v>-34.0467231203507</v>
      </c>
      <c r="P227" s="5">
        <v>-34.0467231203507</v>
      </c>
      <c r="Q227" s="5">
        <v>0.0</v>
      </c>
      <c r="R227" s="5">
        <v>0.0</v>
      </c>
      <c r="S227" s="5">
        <v>0.0</v>
      </c>
    </row>
    <row r="228">
      <c r="A228" s="5">
        <v>226.0</v>
      </c>
      <c r="B228" s="6">
        <v>43978.0</v>
      </c>
      <c r="C228" s="5">
        <v>81.6992611463338</v>
      </c>
      <c r="D228" s="5">
        <v>7.90233639060284</v>
      </c>
      <c r="E228" s="5">
        <v>79.5470837619116</v>
      </c>
      <c r="F228" s="5">
        <v>81.6992611463338</v>
      </c>
      <c r="G228" s="5">
        <v>81.6992611463338</v>
      </c>
      <c r="H228" s="5">
        <v>-37.2918546323148</v>
      </c>
      <c r="I228" s="5">
        <v>-37.2918546323148</v>
      </c>
      <c r="J228" s="5">
        <v>-37.2918546323148</v>
      </c>
      <c r="K228" s="5">
        <v>-3.94745955477605</v>
      </c>
      <c r="L228" s="5">
        <v>-3.94745955477605</v>
      </c>
      <c r="M228" s="5">
        <v>-3.94745955477605</v>
      </c>
      <c r="N228" s="5">
        <v>-33.3443950775388</v>
      </c>
      <c r="O228" s="5">
        <v>-33.3443950775388</v>
      </c>
      <c r="P228" s="5">
        <v>-33.3443950775388</v>
      </c>
      <c r="Q228" s="5">
        <v>0.0</v>
      </c>
      <c r="R228" s="5">
        <v>0.0</v>
      </c>
      <c r="S228" s="5">
        <v>0.0</v>
      </c>
    </row>
    <row r="229">
      <c r="A229" s="5">
        <v>227.0</v>
      </c>
      <c r="B229" s="6">
        <v>43979.0</v>
      </c>
      <c r="C229" s="5">
        <v>82.1527359256425</v>
      </c>
      <c r="D229" s="5">
        <v>8.3355450439494</v>
      </c>
      <c r="E229" s="5">
        <v>80.8022888822304</v>
      </c>
      <c r="F229" s="5">
        <v>82.1527359256425</v>
      </c>
      <c r="G229" s="5">
        <v>82.1527359256425</v>
      </c>
      <c r="H229" s="5">
        <v>-37.4747898952762</v>
      </c>
      <c r="I229" s="5">
        <v>-37.4747898952762</v>
      </c>
      <c r="J229" s="5">
        <v>-37.4747898952762</v>
      </c>
      <c r="K229" s="5">
        <v>-4.89578385763537</v>
      </c>
      <c r="L229" s="5">
        <v>-4.89578385763537</v>
      </c>
      <c r="M229" s="5">
        <v>-4.89578385763537</v>
      </c>
      <c r="N229" s="5">
        <v>-32.5790060376409</v>
      </c>
      <c r="O229" s="5">
        <v>-32.5790060376409</v>
      </c>
      <c r="P229" s="5">
        <v>-32.5790060376409</v>
      </c>
      <c r="Q229" s="5">
        <v>0.0</v>
      </c>
      <c r="R229" s="5">
        <v>0.0</v>
      </c>
      <c r="S229" s="5">
        <v>0.0</v>
      </c>
    </row>
    <row r="230">
      <c r="A230" s="5">
        <v>228.0</v>
      </c>
      <c r="B230" s="6">
        <v>43980.0</v>
      </c>
      <c r="C230" s="5">
        <v>82.6062107049512</v>
      </c>
      <c r="D230" s="5">
        <v>8.65853793686194</v>
      </c>
      <c r="E230" s="5">
        <v>79.1642535707615</v>
      </c>
      <c r="F230" s="5">
        <v>82.6062107049512</v>
      </c>
      <c r="G230" s="5">
        <v>82.6062107049512</v>
      </c>
      <c r="H230" s="5">
        <v>-37.0712800931101</v>
      </c>
      <c r="I230" s="5">
        <v>-37.0712800931101</v>
      </c>
      <c r="J230" s="5">
        <v>-37.0712800931101</v>
      </c>
      <c r="K230" s="5">
        <v>-5.30696082185142</v>
      </c>
      <c r="L230" s="5">
        <v>-5.30696082185142</v>
      </c>
      <c r="M230" s="5">
        <v>-5.30696082185142</v>
      </c>
      <c r="N230" s="5">
        <v>-31.7643192712587</v>
      </c>
      <c r="O230" s="5">
        <v>-31.7643192712587</v>
      </c>
      <c r="P230" s="5">
        <v>-31.7643192712587</v>
      </c>
      <c r="Q230" s="5">
        <v>0.0</v>
      </c>
      <c r="R230" s="5">
        <v>0.0</v>
      </c>
      <c r="S230" s="5">
        <v>0.0</v>
      </c>
    </row>
    <row r="231">
      <c r="A231" s="5">
        <v>229.0</v>
      </c>
      <c r="B231" s="6">
        <v>43983.0</v>
      </c>
      <c r="C231" s="5">
        <v>83.9666350428773</v>
      </c>
      <c r="D231" s="5">
        <v>17.0750902783748</v>
      </c>
      <c r="E231" s="5">
        <v>87.1561270913063</v>
      </c>
      <c r="F231" s="5">
        <v>83.9666350428773</v>
      </c>
      <c r="G231" s="5">
        <v>83.9666350428773</v>
      </c>
      <c r="H231" s="5">
        <v>-32.6366456178883</v>
      </c>
      <c r="I231" s="5">
        <v>-32.6366456178883</v>
      </c>
      <c r="J231" s="5">
        <v>-32.6366456178883</v>
      </c>
      <c r="K231" s="5">
        <v>-3.47492792380258</v>
      </c>
      <c r="L231" s="5">
        <v>-3.47492792380258</v>
      </c>
      <c r="M231" s="5">
        <v>-3.47492792380258</v>
      </c>
      <c r="N231" s="5">
        <v>-29.1617176940857</v>
      </c>
      <c r="O231" s="5">
        <v>-29.1617176940857</v>
      </c>
      <c r="P231" s="5">
        <v>-29.1617176940857</v>
      </c>
      <c r="Q231" s="5">
        <v>0.0</v>
      </c>
      <c r="R231" s="5">
        <v>0.0</v>
      </c>
      <c r="S231" s="5">
        <v>0.0</v>
      </c>
    </row>
    <row r="232">
      <c r="A232" s="5">
        <v>230.0</v>
      </c>
      <c r="B232" s="6">
        <v>43984.0</v>
      </c>
      <c r="C232" s="5">
        <v>84.420109822186</v>
      </c>
      <c r="D232" s="5">
        <v>15.9996839163384</v>
      </c>
      <c r="E232" s="5">
        <v>88.743457743332</v>
      </c>
      <c r="F232" s="5">
        <v>84.420109822186</v>
      </c>
      <c r="G232" s="5">
        <v>84.420109822186</v>
      </c>
      <c r="H232" s="5">
        <v>-32.4505009280123</v>
      </c>
      <c r="I232" s="5">
        <v>-32.4505009280123</v>
      </c>
      <c r="J232" s="5">
        <v>-32.4505009280123</v>
      </c>
      <c r="K232" s="5">
        <v>-4.16603470011977</v>
      </c>
      <c r="L232" s="5">
        <v>-4.16603470011977</v>
      </c>
      <c r="M232" s="5">
        <v>-4.16603470011977</v>
      </c>
      <c r="N232" s="5">
        <v>-28.2844662278926</v>
      </c>
      <c r="O232" s="5">
        <v>-28.2844662278926</v>
      </c>
      <c r="P232" s="5">
        <v>-28.2844662278926</v>
      </c>
      <c r="Q232" s="5">
        <v>0.0</v>
      </c>
      <c r="R232" s="5">
        <v>0.0</v>
      </c>
      <c r="S232" s="5">
        <v>0.0</v>
      </c>
    </row>
    <row r="233">
      <c r="A233" s="5">
        <v>231.0</v>
      </c>
      <c r="B233" s="6">
        <v>43985.0</v>
      </c>
      <c r="C233" s="5">
        <v>84.8735846014947</v>
      </c>
      <c r="D233" s="5">
        <v>17.8049528479669</v>
      </c>
      <c r="E233" s="5">
        <v>90.600782110255</v>
      </c>
      <c r="F233" s="5">
        <v>84.8735846014947</v>
      </c>
      <c r="G233" s="5">
        <v>84.8735846014947</v>
      </c>
      <c r="H233" s="5">
        <v>-31.3689215278132</v>
      </c>
      <c r="I233" s="5">
        <v>-31.3689215278132</v>
      </c>
      <c r="J233" s="5">
        <v>-31.3689215278132</v>
      </c>
      <c r="K233" s="5">
        <v>-3.94745955477467</v>
      </c>
      <c r="L233" s="5">
        <v>-3.94745955477467</v>
      </c>
      <c r="M233" s="5">
        <v>-3.94745955477467</v>
      </c>
      <c r="N233" s="5">
        <v>-27.4214619730385</v>
      </c>
      <c r="O233" s="5">
        <v>-27.4214619730385</v>
      </c>
      <c r="P233" s="5">
        <v>-27.4214619730385</v>
      </c>
      <c r="Q233" s="5">
        <v>0.0</v>
      </c>
      <c r="R233" s="5">
        <v>0.0</v>
      </c>
      <c r="S233" s="5">
        <v>0.0</v>
      </c>
    </row>
    <row r="234">
      <c r="A234" s="5">
        <v>232.0</v>
      </c>
      <c r="B234" s="6">
        <v>43986.0</v>
      </c>
      <c r="C234" s="5">
        <v>85.3270593808035</v>
      </c>
      <c r="D234" s="5">
        <v>19.436711617247</v>
      </c>
      <c r="E234" s="5">
        <v>89.4465530859096</v>
      </c>
      <c r="F234" s="5">
        <v>85.3270593808035</v>
      </c>
      <c r="G234" s="5">
        <v>85.3270593808035</v>
      </c>
      <c r="H234" s="5">
        <v>-31.4778787001996</v>
      </c>
      <c r="I234" s="5">
        <v>-31.4778787001996</v>
      </c>
      <c r="J234" s="5">
        <v>-31.4778787001996</v>
      </c>
      <c r="K234" s="5">
        <v>-4.89578385763961</v>
      </c>
      <c r="L234" s="5">
        <v>-4.89578385763961</v>
      </c>
      <c r="M234" s="5">
        <v>-4.89578385763961</v>
      </c>
      <c r="N234" s="5">
        <v>-26.58209484256</v>
      </c>
      <c r="O234" s="5">
        <v>-26.58209484256</v>
      </c>
      <c r="P234" s="5">
        <v>-26.58209484256</v>
      </c>
      <c r="Q234" s="5">
        <v>0.0</v>
      </c>
      <c r="R234" s="5">
        <v>0.0</v>
      </c>
      <c r="S234" s="5">
        <v>0.0</v>
      </c>
    </row>
    <row r="235">
      <c r="A235" s="5">
        <v>233.0</v>
      </c>
      <c r="B235" s="6">
        <v>43987.0</v>
      </c>
      <c r="C235" s="5">
        <v>85.7805341601122</v>
      </c>
      <c r="D235" s="5">
        <v>20.2895411328166</v>
      </c>
      <c r="E235" s="5">
        <v>90.0946533801951</v>
      </c>
      <c r="F235" s="5">
        <v>85.7805341601122</v>
      </c>
      <c r="G235" s="5">
        <v>85.7805341601122</v>
      </c>
      <c r="H235" s="5">
        <v>-31.0810143586635</v>
      </c>
      <c r="I235" s="5">
        <v>-31.0810143586635</v>
      </c>
      <c r="J235" s="5">
        <v>-31.0810143586635</v>
      </c>
      <c r="K235" s="5">
        <v>-5.30696082184967</v>
      </c>
      <c r="L235" s="5">
        <v>-5.30696082184967</v>
      </c>
      <c r="M235" s="5">
        <v>-5.30696082184967</v>
      </c>
      <c r="N235" s="5">
        <v>-25.7740535368139</v>
      </c>
      <c r="O235" s="5">
        <v>-25.7740535368139</v>
      </c>
      <c r="P235" s="5">
        <v>-25.7740535368139</v>
      </c>
      <c r="Q235" s="5">
        <v>0.0</v>
      </c>
      <c r="R235" s="5">
        <v>0.0</v>
      </c>
      <c r="S235" s="5">
        <v>0.0</v>
      </c>
    </row>
    <row r="236">
      <c r="A236" s="5">
        <v>234.0</v>
      </c>
      <c r="B236" s="6">
        <v>43990.0</v>
      </c>
      <c r="C236" s="5">
        <v>87.1409584980383</v>
      </c>
      <c r="D236" s="5">
        <v>26.2556444028739</v>
      </c>
      <c r="E236" s="5">
        <v>95.4796566708849</v>
      </c>
      <c r="F236" s="5">
        <v>87.1409584980383</v>
      </c>
      <c r="G236" s="5">
        <v>87.1409584980383</v>
      </c>
      <c r="H236" s="5">
        <v>-27.0612394407769</v>
      </c>
      <c r="I236" s="5">
        <v>-27.0612394407769</v>
      </c>
      <c r="J236" s="5">
        <v>-27.0612394407769</v>
      </c>
      <c r="K236" s="5">
        <v>-3.47492792380195</v>
      </c>
      <c r="L236" s="5">
        <v>-3.47492792380195</v>
      </c>
      <c r="M236" s="5">
        <v>-3.47492792380195</v>
      </c>
      <c r="N236" s="5">
        <v>-23.586311516975</v>
      </c>
      <c r="O236" s="5">
        <v>-23.586311516975</v>
      </c>
      <c r="P236" s="5">
        <v>-23.586311516975</v>
      </c>
      <c r="Q236" s="5">
        <v>0.0</v>
      </c>
      <c r="R236" s="5">
        <v>0.0</v>
      </c>
      <c r="S236" s="5">
        <v>0.0</v>
      </c>
    </row>
    <row r="237">
      <c r="A237" s="5">
        <v>235.0</v>
      </c>
      <c r="B237" s="6">
        <v>43991.0</v>
      </c>
      <c r="C237" s="5">
        <v>87.594433277347</v>
      </c>
      <c r="D237" s="5">
        <v>24.5883944438505</v>
      </c>
      <c r="E237" s="5">
        <v>94.6102616788515</v>
      </c>
      <c r="F237" s="5">
        <v>87.594433277347</v>
      </c>
      <c r="G237" s="5">
        <v>87.594433277347</v>
      </c>
      <c r="H237" s="5">
        <v>-27.1081126024595</v>
      </c>
      <c r="I237" s="5">
        <v>-27.1081126024595</v>
      </c>
      <c r="J237" s="5">
        <v>-27.1081126024595</v>
      </c>
      <c r="K237" s="5">
        <v>-4.16603470013108</v>
      </c>
      <c r="L237" s="5">
        <v>-4.16603470013108</v>
      </c>
      <c r="M237" s="5">
        <v>-4.16603470013108</v>
      </c>
      <c r="N237" s="5">
        <v>-22.9420779023284</v>
      </c>
      <c r="O237" s="5">
        <v>-22.9420779023284</v>
      </c>
      <c r="P237" s="5">
        <v>-22.9420779023284</v>
      </c>
      <c r="Q237" s="5">
        <v>0.0</v>
      </c>
      <c r="R237" s="5">
        <v>0.0</v>
      </c>
      <c r="S237" s="5">
        <v>0.0</v>
      </c>
    </row>
    <row r="238">
      <c r="A238" s="5">
        <v>236.0</v>
      </c>
      <c r="B238" s="6">
        <v>43992.0</v>
      </c>
      <c r="C238" s="5">
        <v>88.0479080566557</v>
      </c>
      <c r="D238" s="5">
        <v>27.2044097032767</v>
      </c>
      <c r="E238" s="5">
        <v>97.8893808844358</v>
      </c>
      <c r="F238" s="5">
        <v>88.0479080566557</v>
      </c>
      <c r="G238" s="5">
        <v>88.0479080566557</v>
      </c>
      <c r="H238" s="5">
        <v>-26.2860202296892</v>
      </c>
      <c r="I238" s="5">
        <v>-26.2860202296892</v>
      </c>
      <c r="J238" s="5">
        <v>-26.2860202296892</v>
      </c>
      <c r="K238" s="5">
        <v>-3.94745955477329</v>
      </c>
      <c r="L238" s="5">
        <v>-3.94745955477329</v>
      </c>
      <c r="M238" s="5">
        <v>-3.94745955477329</v>
      </c>
      <c r="N238" s="5">
        <v>-22.3385606749159</v>
      </c>
      <c r="O238" s="5">
        <v>-22.3385606749159</v>
      </c>
      <c r="P238" s="5">
        <v>-22.3385606749159</v>
      </c>
      <c r="Q238" s="5">
        <v>0.0</v>
      </c>
      <c r="R238" s="5">
        <v>0.0</v>
      </c>
      <c r="S238" s="5">
        <v>0.0</v>
      </c>
    </row>
    <row r="239">
      <c r="A239" s="5">
        <v>237.0</v>
      </c>
      <c r="B239" s="6">
        <v>43993.0</v>
      </c>
      <c r="C239" s="5">
        <v>88.5013828359644</v>
      </c>
      <c r="D239" s="5">
        <v>27.0211221523537</v>
      </c>
      <c r="E239" s="5">
        <v>96.2279958824331</v>
      </c>
      <c r="F239" s="5">
        <v>88.5013828359644</v>
      </c>
      <c r="G239" s="5">
        <v>88.5013828359644</v>
      </c>
      <c r="H239" s="5">
        <v>-26.6677289109386</v>
      </c>
      <c r="I239" s="5">
        <v>-26.6677289109386</v>
      </c>
      <c r="J239" s="5">
        <v>-26.6677289109386</v>
      </c>
      <c r="K239" s="5">
        <v>-4.89578385764043</v>
      </c>
      <c r="L239" s="5">
        <v>-4.89578385764043</v>
      </c>
      <c r="M239" s="5">
        <v>-4.89578385764043</v>
      </c>
      <c r="N239" s="5">
        <v>-21.7719450532981</v>
      </c>
      <c r="O239" s="5">
        <v>-21.7719450532981</v>
      </c>
      <c r="P239" s="5">
        <v>-21.7719450532981</v>
      </c>
      <c r="Q239" s="5">
        <v>0.0</v>
      </c>
      <c r="R239" s="5">
        <v>0.0</v>
      </c>
      <c r="S239" s="5">
        <v>0.0</v>
      </c>
    </row>
    <row r="240">
      <c r="A240" s="5">
        <v>238.0</v>
      </c>
      <c r="B240" s="6">
        <v>43994.0</v>
      </c>
      <c r="C240" s="5">
        <v>88.9548576152731</v>
      </c>
      <c r="D240" s="5">
        <v>26.378713503072</v>
      </c>
      <c r="E240" s="5">
        <v>97.6332758473623</v>
      </c>
      <c r="F240" s="5">
        <v>88.9548576152731</v>
      </c>
      <c r="G240" s="5">
        <v>88.9548576152731</v>
      </c>
      <c r="H240" s="5">
        <v>-26.5437840402651</v>
      </c>
      <c r="I240" s="5">
        <v>-26.5437840402651</v>
      </c>
      <c r="J240" s="5">
        <v>-26.5437840402651</v>
      </c>
      <c r="K240" s="5">
        <v>-5.30696082183097</v>
      </c>
      <c r="L240" s="5">
        <v>-5.30696082183097</v>
      </c>
      <c r="M240" s="5">
        <v>-5.30696082183097</v>
      </c>
      <c r="N240" s="5">
        <v>-21.2368232184341</v>
      </c>
      <c r="O240" s="5">
        <v>-21.2368232184341</v>
      </c>
      <c r="P240" s="5">
        <v>-21.2368232184341</v>
      </c>
      <c r="Q240" s="5">
        <v>0.0</v>
      </c>
      <c r="R240" s="5">
        <v>0.0</v>
      </c>
      <c r="S240" s="5">
        <v>0.0</v>
      </c>
    </row>
    <row r="241">
      <c r="A241" s="5">
        <v>239.0</v>
      </c>
      <c r="B241" s="6">
        <v>43997.0</v>
      </c>
      <c r="C241" s="5">
        <v>90.3152819531992</v>
      </c>
      <c r="D241" s="5">
        <v>32.3829659458646</v>
      </c>
      <c r="E241" s="5">
        <v>101.584614059969</v>
      </c>
      <c r="F241" s="5">
        <v>90.3152819531992</v>
      </c>
      <c r="G241" s="5">
        <v>90.3152819531992</v>
      </c>
      <c r="H241" s="5">
        <v>-23.2224631990942</v>
      </c>
      <c r="I241" s="5">
        <v>-23.2224631990942</v>
      </c>
      <c r="J241" s="5">
        <v>-23.2224631990942</v>
      </c>
      <c r="K241" s="5">
        <v>-3.47492792381269</v>
      </c>
      <c r="L241" s="5">
        <v>-3.47492792381269</v>
      </c>
      <c r="M241" s="5">
        <v>-3.47492792381269</v>
      </c>
      <c r="N241" s="5">
        <v>-19.7475352752816</v>
      </c>
      <c r="O241" s="5">
        <v>-19.7475352752816</v>
      </c>
      <c r="P241" s="5">
        <v>-19.7475352752816</v>
      </c>
      <c r="Q241" s="5">
        <v>0.0</v>
      </c>
      <c r="R241" s="5">
        <v>0.0</v>
      </c>
      <c r="S241" s="5">
        <v>0.0</v>
      </c>
    </row>
    <row r="242">
      <c r="A242" s="5">
        <v>240.0</v>
      </c>
      <c r="B242" s="6">
        <v>43998.0</v>
      </c>
      <c r="C242" s="5">
        <v>90.7687567325079</v>
      </c>
      <c r="D242" s="5">
        <v>31.3922089128066</v>
      </c>
      <c r="E242" s="5">
        <v>102.912908653754</v>
      </c>
      <c r="F242" s="5">
        <v>90.7687567325079</v>
      </c>
      <c r="G242" s="5">
        <v>90.7687567325079</v>
      </c>
      <c r="H242" s="5">
        <v>-23.4272749858293</v>
      </c>
      <c r="I242" s="5">
        <v>-23.4272749858293</v>
      </c>
      <c r="J242" s="5">
        <v>-23.4272749858293</v>
      </c>
      <c r="K242" s="5">
        <v>-4.16603470013405</v>
      </c>
      <c r="L242" s="5">
        <v>-4.16603470013405</v>
      </c>
      <c r="M242" s="5">
        <v>-4.16603470013405</v>
      </c>
      <c r="N242" s="5">
        <v>-19.2612402856952</v>
      </c>
      <c r="O242" s="5">
        <v>-19.2612402856952</v>
      </c>
      <c r="P242" s="5">
        <v>-19.2612402856952</v>
      </c>
      <c r="Q242" s="5">
        <v>0.0</v>
      </c>
      <c r="R242" s="5">
        <v>0.0</v>
      </c>
      <c r="S242" s="5">
        <v>0.0</v>
      </c>
    </row>
    <row r="243">
      <c r="A243" s="5">
        <v>241.0</v>
      </c>
      <c r="B243" s="6">
        <v>43999.0</v>
      </c>
      <c r="C243" s="5">
        <v>91.2222315118166</v>
      </c>
      <c r="D243" s="5">
        <v>32.4957549966777</v>
      </c>
      <c r="E243" s="5">
        <v>103.071700057677</v>
      </c>
      <c r="F243" s="5">
        <v>91.2222315118166</v>
      </c>
      <c r="G243" s="5">
        <v>91.2222315118166</v>
      </c>
      <c r="H243" s="5">
        <v>-22.7121648875161</v>
      </c>
      <c r="I243" s="5">
        <v>-22.7121648875161</v>
      </c>
      <c r="J243" s="5">
        <v>-22.7121648875161</v>
      </c>
      <c r="K243" s="5">
        <v>-3.94745955477424</v>
      </c>
      <c r="L243" s="5">
        <v>-3.94745955477424</v>
      </c>
      <c r="M243" s="5">
        <v>-3.94745955477424</v>
      </c>
      <c r="N243" s="5">
        <v>-18.7647053327418</v>
      </c>
      <c r="O243" s="5">
        <v>-18.7647053327418</v>
      </c>
      <c r="P243" s="5">
        <v>-18.7647053327418</v>
      </c>
      <c r="Q243" s="5">
        <v>0.0</v>
      </c>
      <c r="R243" s="5">
        <v>0.0</v>
      </c>
      <c r="S243" s="5">
        <v>0.0</v>
      </c>
    </row>
    <row r="244">
      <c r="A244" s="5">
        <v>242.0</v>
      </c>
      <c r="B244" s="6">
        <v>44000.0</v>
      </c>
      <c r="C244" s="5">
        <v>91.7674423550238</v>
      </c>
      <c r="D244" s="5">
        <v>31.8664932489429</v>
      </c>
      <c r="E244" s="5">
        <v>103.680857813628</v>
      </c>
      <c r="F244" s="5">
        <v>91.7674423550238</v>
      </c>
      <c r="G244" s="5">
        <v>91.7674423550238</v>
      </c>
      <c r="H244" s="5">
        <v>-23.1446006410392</v>
      </c>
      <c r="I244" s="5">
        <v>-23.1446006410392</v>
      </c>
      <c r="J244" s="5">
        <v>-23.1446006410392</v>
      </c>
      <c r="K244" s="5">
        <v>-4.89578385764467</v>
      </c>
      <c r="L244" s="5">
        <v>-4.89578385764467</v>
      </c>
      <c r="M244" s="5">
        <v>-4.89578385764467</v>
      </c>
      <c r="N244" s="5">
        <v>-18.2488167833946</v>
      </c>
      <c r="O244" s="5">
        <v>-18.2488167833946</v>
      </c>
      <c r="P244" s="5">
        <v>-18.2488167833946</v>
      </c>
      <c r="Q244" s="5">
        <v>0.0</v>
      </c>
      <c r="R244" s="5">
        <v>0.0</v>
      </c>
      <c r="S244" s="5">
        <v>0.0</v>
      </c>
    </row>
    <row r="245">
      <c r="A245" s="5">
        <v>243.0</v>
      </c>
      <c r="B245" s="6">
        <v>44001.0</v>
      </c>
      <c r="C245" s="5">
        <v>92.312653198231</v>
      </c>
      <c r="D245" s="5">
        <v>37.0191826821028</v>
      </c>
      <c r="E245" s="5">
        <v>103.778951164648</v>
      </c>
      <c r="F245" s="5">
        <v>92.312653198231</v>
      </c>
      <c r="G245" s="5">
        <v>92.312653198231</v>
      </c>
      <c r="H245" s="5">
        <v>-23.0119201711813</v>
      </c>
      <c r="I245" s="5">
        <v>-23.0119201711813</v>
      </c>
      <c r="J245" s="5">
        <v>-23.0119201711813</v>
      </c>
      <c r="K245" s="5">
        <v>-5.30696082182922</v>
      </c>
      <c r="L245" s="5">
        <v>-5.30696082182922</v>
      </c>
      <c r="M245" s="5">
        <v>-5.30696082182922</v>
      </c>
      <c r="N245" s="5">
        <v>-17.7049593493521</v>
      </c>
      <c r="O245" s="5">
        <v>-17.7049593493521</v>
      </c>
      <c r="P245" s="5">
        <v>-17.7049593493521</v>
      </c>
      <c r="Q245" s="5">
        <v>0.0</v>
      </c>
      <c r="R245" s="5">
        <v>0.0</v>
      </c>
      <c r="S245" s="5">
        <v>0.0</v>
      </c>
    </row>
    <row r="246">
      <c r="A246" s="5">
        <v>244.0</v>
      </c>
      <c r="B246" s="6">
        <v>44004.0</v>
      </c>
      <c r="C246" s="5">
        <v>93.9482857278525</v>
      </c>
      <c r="D246" s="5">
        <v>40.4808982179934</v>
      </c>
      <c r="E246" s="5">
        <v>111.382965662805</v>
      </c>
      <c r="F246" s="5">
        <v>93.9482857278525</v>
      </c>
      <c r="G246" s="5">
        <v>93.9482857278525</v>
      </c>
      <c r="H246" s="5">
        <v>-19.3079314236229</v>
      </c>
      <c r="I246" s="5">
        <v>-19.3079314236229</v>
      </c>
      <c r="J246" s="5">
        <v>-19.3079314236229</v>
      </c>
      <c r="K246" s="5">
        <v>-3.47492792381206</v>
      </c>
      <c r="L246" s="5">
        <v>-3.47492792381206</v>
      </c>
      <c r="M246" s="5">
        <v>-3.47492792381206</v>
      </c>
      <c r="N246" s="5">
        <v>-15.8330034998108</v>
      </c>
      <c r="O246" s="5">
        <v>-15.8330034998108</v>
      </c>
      <c r="P246" s="5">
        <v>-15.8330034998108</v>
      </c>
      <c r="Q246" s="5">
        <v>0.0</v>
      </c>
      <c r="R246" s="5">
        <v>0.0</v>
      </c>
      <c r="S246" s="5">
        <v>0.0</v>
      </c>
    </row>
    <row r="247">
      <c r="A247" s="5">
        <v>245.0</v>
      </c>
      <c r="B247" s="6">
        <v>44005.0</v>
      </c>
      <c r="C247" s="5">
        <v>94.4934965710596</v>
      </c>
      <c r="D247" s="5">
        <v>39.7501422322258</v>
      </c>
      <c r="E247" s="5">
        <v>110.47047380928</v>
      </c>
      <c r="F247" s="5">
        <v>94.4934965710596</v>
      </c>
      <c r="G247" s="5">
        <v>94.4934965710596</v>
      </c>
      <c r="H247" s="5">
        <v>-19.2769953610773</v>
      </c>
      <c r="I247" s="5">
        <v>-19.2769953610773</v>
      </c>
      <c r="J247" s="5">
        <v>-19.2769953610773</v>
      </c>
      <c r="K247" s="5">
        <v>-4.16603470012183</v>
      </c>
      <c r="L247" s="5">
        <v>-4.16603470012183</v>
      </c>
      <c r="M247" s="5">
        <v>-4.16603470012183</v>
      </c>
      <c r="N247" s="5">
        <v>-15.1109606609555</v>
      </c>
      <c r="O247" s="5">
        <v>-15.1109606609555</v>
      </c>
      <c r="P247" s="5">
        <v>-15.1109606609555</v>
      </c>
      <c r="Q247" s="5">
        <v>0.0</v>
      </c>
      <c r="R247" s="5">
        <v>0.0</v>
      </c>
      <c r="S247" s="5">
        <v>0.0</v>
      </c>
    </row>
    <row r="248">
      <c r="A248" s="5">
        <v>246.0</v>
      </c>
      <c r="B248" s="6">
        <v>44006.0</v>
      </c>
      <c r="C248" s="5">
        <v>95.0387074142668</v>
      </c>
      <c r="D248" s="5">
        <v>41.5877176475864</v>
      </c>
      <c r="E248" s="5">
        <v>111.877814587059</v>
      </c>
      <c r="F248" s="5">
        <v>95.0387074142668</v>
      </c>
      <c r="G248" s="5">
        <v>95.0387074142668</v>
      </c>
      <c r="H248" s="5">
        <v>-18.2821862581315</v>
      </c>
      <c r="I248" s="5">
        <v>-18.2821862581315</v>
      </c>
      <c r="J248" s="5">
        <v>-18.2821862581315</v>
      </c>
      <c r="K248" s="5">
        <v>-3.94745955477518</v>
      </c>
      <c r="L248" s="5">
        <v>-3.94745955477518</v>
      </c>
      <c r="M248" s="5">
        <v>-3.94745955477518</v>
      </c>
      <c r="N248" s="5">
        <v>-14.3347267033563</v>
      </c>
      <c r="O248" s="5">
        <v>-14.3347267033563</v>
      </c>
      <c r="P248" s="5">
        <v>-14.3347267033563</v>
      </c>
      <c r="Q248" s="5">
        <v>0.0</v>
      </c>
      <c r="R248" s="5">
        <v>0.0</v>
      </c>
      <c r="S248" s="5">
        <v>0.0</v>
      </c>
    </row>
    <row r="249">
      <c r="A249" s="5">
        <v>247.0</v>
      </c>
      <c r="B249" s="6">
        <v>44007.0</v>
      </c>
      <c r="C249" s="5">
        <v>95.583918257474</v>
      </c>
      <c r="D249" s="5">
        <v>40.7000977787114</v>
      </c>
      <c r="E249" s="5">
        <v>109.562835691078</v>
      </c>
      <c r="F249" s="5">
        <v>95.583918257474</v>
      </c>
      <c r="G249" s="5">
        <v>95.583918257474</v>
      </c>
      <c r="H249" s="5">
        <v>-18.3995369672958</v>
      </c>
      <c r="I249" s="5">
        <v>-18.3995369672958</v>
      </c>
      <c r="J249" s="5">
        <v>-18.3995369672958</v>
      </c>
      <c r="K249" s="5">
        <v>-4.89578385762985</v>
      </c>
      <c r="L249" s="5">
        <v>-4.89578385762985</v>
      </c>
      <c r="M249" s="5">
        <v>-4.89578385762985</v>
      </c>
      <c r="N249" s="5">
        <v>-13.503753109666</v>
      </c>
      <c r="O249" s="5">
        <v>-13.503753109666</v>
      </c>
      <c r="P249" s="5">
        <v>-13.503753109666</v>
      </c>
      <c r="Q249" s="5">
        <v>0.0</v>
      </c>
      <c r="R249" s="5">
        <v>0.0</v>
      </c>
      <c r="S249" s="5">
        <v>0.0</v>
      </c>
    </row>
    <row r="250">
      <c r="A250" s="5">
        <v>248.0</v>
      </c>
      <c r="B250" s="6">
        <v>44008.0</v>
      </c>
      <c r="C250" s="5">
        <v>96.1291291006811</v>
      </c>
      <c r="D250" s="5">
        <v>42.9592628956436</v>
      </c>
      <c r="E250" s="5">
        <v>115.231584763927</v>
      </c>
      <c r="F250" s="5">
        <v>96.1291291006811</v>
      </c>
      <c r="G250" s="5">
        <v>96.1291291006811</v>
      </c>
      <c r="H250" s="5">
        <v>-17.9262305344845</v>
      </c>
      <c r="I250" s="5">
        <v>-17.9262305344845</v>
      </c>
      <c r="J250" s="5">
        <v>-17.9262305344845</v>
      </c>
      <c r="K250" s="5">
        <v>-5.306960821819</v>
      </c>
      <c r="L250" s="5">
        <v>-5.306960821819</v>
      </c>
      <c r="M250" s="5">
        <v>-5.306960821819</v>
      </c>
      <c r="N250" s="5">
        <v>-12.6192697126655</v>
      </c>
      <c r="O250" s="5">
        <v>-12.6192697126655</v>
      </c>
      <c r="P250" s="5">
        <v>-12.6192697126655</v>
      </c>
      <c r="Q250" s="5">
        <v>0.0</v>
      </c>
      <c r="R250" s="5">
        <v>0.0</v>
      </c>
      <c r="S250" s="5">
        <v>0.0</v>
      </c>
    </row>
    <row r="251">
      <c r="A251" s="5">
        <v>249.0</v>
      </c>
      <c r="B251" s="6">
        <v>44011.0</v>
      </c>
      <c r="C251" s="5">
        <v>97.7647616303027</v>
      </c>
      <c r="D251" s="5">
        <v>50.705675731688</v>
      </c>
      <c r="E251" s="5">
        <v>119.473633696628</v>
      </c>
      <c r="F251" s="5">
        <v>97.7647616303027</v>
      </c>
      <c r="G251" s="5">
        <v>97.7647616303027</v>
      </c>
      <c r="H251" s="5">
        <v>-13.1579306565406</v>
      </c>
      <c r="I251" s="5">
        <v>-13.1579306565406</v>
      </c>
      <c r="J251" s="5">
        <v>-13.1579306565406</v>
      </c>
      <c r="K251" s="5">
        <v>-3.47492792382281</v>
      </c>
      <c r="L251" s="5">
        <v>-3.47492792382281</v>
      </c>
      <c r="M251" s="5">
        <v>-3.47492792382281</v>
      </c>
      <c r="N251" s="5">
        <v>-9.68300273271784</v>
      </c>
      <c r="O251" s="5">
        <v>-9.68300273271784</v>
      </c>
      <c r="P251" s="5">
        <v>-9.68300273271784</v>
      </c>
      <c r="Q251" s="5">
        <v>0.0</v>
      </c>
      <c r="R251" s="5">
        <v>0.0</v>
      </c>
      <c r="S251" s="5">
        <v>0.0</v>
      </c>
    </row>
    <row r="252">
      <c r="A252" s="5">
        <v>250.0</v>
      </c>
      <c r="B252" s="6">
        <v>44012.0</v>
      </c>
      <c r="C252" s="5">
        <v>98.3099724735098</v>
      </c>
      <c r="D252" s="5">
        <v>47.1139675729186</v>
      </c>
      <c r="E252" s="5">
        <v>120.159685183291</v>
      </c>
      <c r="F252" s="5">
        <v>98.3099724735098</v>
      </c>
      <c r="G252" s="5">
        <v>98.3099724735098</v>
      </c>
      <c r="H252" s="5">
        <v>-12.7966705379703</v>
      </c>
      <c r="I252" s="5">
        <v>-12.7966705379703</v>
      </c>
      <c r="J252" s="5">
        <v>-12.7966705379703</v>
      </c>
      <c r="K252" s="5">
        <v>-4.16603470012481</v>
      </c>
      <c r="L252" s="5">
        <v>-4.16603470012481</v>
      </c>
      <c r="M252" s="5">
        <v>-4.16603470012481</v>
      </c>
      <c r="N252" s="5">
        <v>-8.63063583784555</v>
      </c>
      <c r="O252" s="5">
        <v>-8.63063583784555</v>
      </c>
      <c r="P252" s="5">
        <v>-8.63063583784555</v>
      </c>
      <c r="Q252" s="5">
        <v>0.0</v>
      </c>
      <c r="R252" s="5">
        <v>0.0</v>
      </c>
      <c r="S252" s="5">
        <v>0.0</v>
      </c>
    </row>
    <row r="253">
      <c r="A253" s="5">
        <v>251.0</v>
      </c>
      <c r="B253" s="6">
        <v>44013.0</v>
      </c>
      <c r="C253" s="5">
        <v>98.855183316717</v>
      </c>
      <c r="D253" s="5">
        <v>50.6262605468454</v>
      </c>
      <c r="E253" s="5">
        <v>121.379523927863</v>
      </c>
      <c r="F253" s="5">
        <v>98.855183316717</v>
      </c>
      <c r="G253" s="5">
        <v>98.855183316717</v>
      </c>
      <c r="H253" s="5">
        <v>-11.5026208754012</v>
      </c>
      <c r="I253" s="5">
        <v>-11.5026208754012</v>
      </c>
      <c r="J253" s="5">
        <v>-11.5026208754012</v>
      </c>
      <c r="K253" s="5">
        <v>-3.94745955477616</v>
      </c>
      <c r="L253" s="5">
        <v>-3.94745955477616</v>
      </c>
      <c r="M253" s="5">
        <v>-3.94745955477616</v>
      </c>
      <c r="N253" s="5">
        <v>-7.55516132062505</v>
      </c>
      <c r="O253" s="5">
        <v>-7.55516132062505</v>
      </c>
      <c r="P253" s="5">
        <v>-7.55516132062505</v>
      </c>
      <c r="Q253" s="5">
        <v>0.0</v>
      </c>
      <c r="R253" s="5">
        <v>0.0</v>
      </c>
      <c r="S253" s="5">
        <v>0.0</v>
      </c>
    </row>
    <row r="254">
      <c r="A254" s="5">
        <v>252.0</v>
      </c>
      <c r="B254" s="6">
        <v>44014.0</v>
      </c>
      <c r="C254" s="5">
        <v>99.4003941599241</v>
      </c>
      <c r="D254" s="5">
        <v>52.1389572105435</v>
      </c>
      <c r="E254" s="5">
        <v>124.44282284079</v>
      </c>
      <c r="F254" s="5">
        <v>99.4003941599241</v>
      </c>
      <c r="G254" s="5">
        <v>99.4003941599241</v>
      </c>
      <c r="H254" s="5">
        <v>-11.3621354691921</v>
      </c>
      <c r="I254" s="5">
        <v>-11.3621354691921</v>
      </c>
      <c r="J254" s="5">
        <v>-11.3621354691921</v>
      </c>
      <c r="K254" s="5">
        <v>-4.89578385763408</v>
      </c>
      <c r="L254" s="5">
        <v>-4.89578385763408</v>
      </c>
      <c r="M254" s="5">
        <v>-4.89578385763408</v>
      </c>
      <c r="N254" s="5">
        <v>-6.46635161155805</v>
      </c>
      <c r="O254" s="5">
        <v>-6.46635161155805</v>
      </c>
      <c r="P254" s="5">
        <v>-6.46635161155805</v>
      </c>
      <c r="Q254" s="5">
        <v>0.0</v>
      </c>
      <c r="R254" s="5">
        <v>0.0</v>
      </c>
      <c r="S254" s="5">
        <v>0.0</v>
      </c>
    </row>
    <row r="255">
      <c r="A255" s="5">
        <v>253.0</v>
      </c>
      <c r="B255" s="6">
        <v>44018.0</v>
      </c>
      <c r="C255" s="5">
        <v>101.581237532752</v>
      </c>
      <c r="D255" s="5">
        <v>57.9546719003974</v>
      </c>
      <c r="E255" s="5">
        <v>132.048425353737</v>
      </c>
      <c r="F255" s="5">
        <v>101.581237532752</v>
      </c>
      <c r="G255" s="5">
        <v>101.581237532752</v>
      </c>
      <c r="H255" s="5">
        <v>-5.66526342647067</v>
      </c>
      <c r="I255" s="5">
        <v>-5.66526342647067</v>
      </c>
      <c r="J255" s="5">
        <v>-5.66526342647067</v>
      </c>
      <c r="K255" s="5">
        <v>-3.47492792378865</v>
      </c>
      <c r="L255" s="5">
        <v>-3.47492792378865</v>
      </c>
      <c r="M255" s="5">
        <v>-3.47492792378865</v>
      </c>
      <c r="N255" s="5">
        <v>-2.19033550268201</v>
      </c>
      <c r="O255" s="5">
        <v>-2.19033550268201</v>
      </c>
      <c r="P255" s="5">
        <v>-2.19033550268201</v>
      </c>
      <c r="Q255" s="5">
        <v>0.0</v>
      </c>
      <c r="R255" s="5">
        <v>0.0</v>
      </c>
      <c r="S255" s="5">
        <v>0.0</v>
      </c>
    </row>
    <row r="256">
      <c r="A256" s="5">
        <v>254.0</v>
      </c>
      <c r="B256" s="6">
        <v>44019.0</v>
      </c>
      <c r="C256" s="5">
        <v>102.12644837596</v>
      </c>
      <c r="D256" s="5">
        <v>64.8413783282433</v>
      </c>
      <c r="E256" s="5">
        <v>133.183013103962</v>
      </c>
      <c r="F256" s="5">
        <v>102.12644837596</v>
      </c>
      <c r="G256" s="5">
        <v>102.12644837596</v>
      </c>
      <c r="H256" s="5">
        <v>-5.36043728187495</v>
      </c>
      <c r="I256" s="5">
        <v>-5.36043728187495</v>
      </c>
      <c r="J256" s="5">
        <v>-5.36043728187495</v>
      </c>
      <c r="K256" s="5">
        <v>-4.16603470012019</v>
      </c>
      <c r="L256" s="5">
        <v>-4.16603470012019</v>
      </c>
      <c r="M256" s="5">
        <v>-4.16603470012019</v>
      </c>
      <c r="N256" s="5">
        <v>-1.19440258175475</v>
      </c>
      <c r="O256" s="5">
        <v>-1.19440258175475</v>
      </c>
      <c r="P256" s="5">
        <v>-1.19440258175475</v>
      </c>
      <c r="Q256" s="5">
        <v>0.0</v>
      </c>
      <c r="R256" s="5">
        <v>0.0</v>
      </c>
      <c r="S256" s="5">
        <v>0.0</v>
      </c>
    </row>
    <row r="257">
      <c r="A257" s="5">
        <v>255.0</v>
      </c>
      <c r="B257" s="6">
        <v>44020.0</v>
      </c>
      <c r="C257" s="5">
        <v>102.671659219167</v>
      </c>
      <c r="D257" s="5">
        <v>61.6924875108491</v>
      </c>
      <c r="E257" s="5">
        <v>133.590818030065</v>
      </c>
      <c r="F257" s="5">
        <v>102.671659219167</v>
      </c>
      <c r="G257" s="5">
        <v>102.671659219167</v>
      </c>
      <c r="H257" s="5">
        <v>-4.19487024406132</v>
      </c>
      <c r="I257" s="5">
        <v>-4.19487024406132</v>
      </c>
      <c r="J257" s="5">
        <v>-4.19487024406132</v>
      </c>
      <c r="K257" s="5">
        <v>-3.94745955477478</v>
      </c>
      <c r="L257" s="5">
        <v>-3.94745955477478</v>
      </c>
      <c r="M257" s="5">
        <v>-3.94745955477478</v>
      </c>
      <c r="N257" s="5">
        <v>-0.247410689286537</v>
      </c>
      <c r="O257" s="5">
        <v>-0.247410689286537</v>
      </c>
      <c r="P257" s="5">
        <v>-0.247410689286537</v>
      </c>
      <c r="Q257" s="5">
        <v>0.0</v>
      </c>
      <c r="R257" s="5">
        <v>0.0</v>
      </c>
      <c r="S257" s="5">
        <v>0.0</v>
      </c>
    </row>
    <row r="258">
      <c r="A258" s="5">
        <v>256.0</v>
      </c>
      <c r="B258" s="6">
        <v>44021.0</v>
      </c>
      <c r="C258" s="5">
        <v>103.216870062374</v>
      </c>
      <c r="D258" s="5">
        <v>62.2829733695819</v>
      </c>
      <c r="E258" s="5">
        <v>131.988068080885</v>
      </c>
      <c r="F258" s="5">
        <v>103.216870062374</v>
      </c>
      <c r="G258" s="5">
        <v>103.216870062374</v>
      </c>
      <c r="H258" s="5">
        <v>-4.25344628558884</v>
      </c>
      <c r="I258" s="5">
        <v>-4.25344628558884</v>
      </c>
      <c r="J258" s="5">
        <v>-4.25344628558884</v>
      </c>
      <c r="K258" s="5">
        <v>-4.8957838576349</v>
      </c>
      <c r="L258" s="5">
        <v>-4.8957838576349</v>
      </c>
      <c r="M258" s="5">
        <v>-4.8957838576349</v>
      </c>
      <c r="N258" s="5">
        <v>0.642337572046059</v>
      </c>
      <c r="O258" s="5">
        <v>0.642337572046059</v>
      </c>
      <c r="P258" s="5">
        <v>0.642337572046059</v>
      </c>
      <c r="Q258" s="5">
        <v>0.0</v>
      </c>
      <c r="R258" s="5">
        <v>0.0</v>
      </c>
      <c r="S258" s="5">
        <v>0.0</v>
      </c>
    </row>
    <row r="259">
      <c r="A259" s="5">
        <v>257.0</v>
      </c>
      <c r="B259" s="6">
        <v>44022.0</v>
      </c>
      <c r="C259" s="5">
        <v>103.762080905581</v>
      </c>
      <c r="D259" s="5">
        <v>64.2278865381372</v>
      </c>
      <c r="E259" s="5">
        <v>134.700208226551</v>
      </c>
      <c r="F259" s="5">
        <v>103.762080905581</v>
      </c>
      <c r="G259" s="5">
        <v>103.762080905581</v>
      </c>
      <c r="H259" s="5">
        <v>-3.83916553701281</v>
      </c>
      <c r="I259" s="5">
        <v>-3.83916553701281</v>
      </c>
      <c r="J259" s="5">
        <v>-3.83916553701281</v>
      </c>
      <c r="K259" s="5">
        <v>-5.30696082180703</v>
      </c>
      <c r="L259" s="5">
        <v>-5.30696082180703</v>
      </c>
      <c r="M259" s="5">
        <v>-5.30696082180703</v>
      </c>
      <c r="N259" s="5">
        <v>1.46779528479422</v>
      </c>
      <c r="O259" s="5">
        <v>1.46779528479422</v>
      </c>
      <c r="P259" s="5">
        <v>1.46779528479422</v>
      </c>
      <c r="Q259" s="5">
        <v>0.0</v>
      </c>
      <c r="R259" s="5">
        <v>0.0</v>
      </c>
      <c r="S259" s="5">
        <v>0.0</v>
      </c>
    </row>
    <row r="260">
      <c r="A260" s="5">
        <v>258.0</v>
      </c>
      <c r="B260" s="6">
        <v>44025.0</v>
      </c>
      <c r="C260" s="5">
        <v>105.397713435203</v>
      </c>
      <c r="D260" s="5">
        <v>70.5195847779633</v>
      </c>
      <c r="E260" s="5">
        <v>142.1028650547</v>
      </c>
      <c r="F260" s="5">
        <v>105.397713435203</v>
      </c>
      <c r="G260" s="5">
        <v>105.397713435203</v>
      </c>
      <c r="H260" s="5">
        <v>0.0352163670013389</v>
      </c>
      <c r="I260" s="5">
        <v>0.0352163670013389</v>
      </c>
      <c r="J260" s="5">
        <v>0.0352163670013389</v>
      </c>
      <c r="K260" s="5">
        <v>-3.47492792379939</v>
      </c>
      <c r="L260" s="5">
        <v>-3.47492792379939</v>
      </c>
      <c r="M260" s="5">
        <v>-3.47492792379939</v>
      </c>
      <c r="N260" s="5">
        <v>3.51014429080073</v>
      </c>
      <c r="O260" s="5">
        <v>3.51014429080073</v>
      </c>
      <c r="P260" s="5">
        <v>3.51014429080073</v>
      </c>
      <c r="Q260" s="5">
        <v>0.0</v>
      </c>
      <c r="R260" s="5">
        <v>0.0</v>
      </c>
      <c r="S260" s="5">
        <v>0.0</v>
      </c>
    </row>
    <row r="261">
      <c r="A261" s="5">
        <v>259.0</v>
      </c>
      <c r="B261" s="6">
        <v>44026.0</v>
      </c>
      <c r="C261" s="5">
        <v>105.94292427841</v>
      </c>
      <c r="D261" s="5">
        <v>70.2759734696792</v>
      </c>
      <c r="E261" s="5">
        <v>143.394748988858</v>
      </c>
      <c r="F261" s="5">
        <v>105.94292427841</v>
      </c>
      <c r="G261" s="5">
        <v>105.94292427841</v>
      </c>
      <c r="H261" s="5">
        <v>-0.127793545919797</v>
      </c>
      <c r="I261" s="5">
        <v>-0.127793545919797</v>
      </c>
      <c r="J261" s="5">
        <v>-0.127793545919797</v>
      </c>
      <c r="K261" s="5">
        <v>-4.16603470012317</v>
      </c>
      <c r="L261" s="5">
        <v>-4.16603470012317</v>
      </c>
      <c r="M261" s="5">
        <v>-4.16603470012317</v>
      </c>
      <c r="N261" s="5">
        <v>4.03824115420337</v>
      </c>
      <c r="O261" s="5">
        <v>4.03824115420337</v>
      </c>
      <c r="P261" s="5">
        <v>4.03824115420337</v>
      </c>
      <c r="Q261" s="5">
        <v>0.0</v>
      </c>
      <c r="R261" s="5">
        <v>0.0</v>
      </c>
      <c r="S261" s="5">
        <v>0.0</v>
      </c>
    </row>
    <row r="262">
      <c r="A262" s="5">
        <v>260.0</v>
      </c>
      <c r="B262" s="6">
        <v>44027.0</v>
      </c>
      <c r="C262" s="5">
        <v>106.488135121617</v>
      </c>
      <c r="D262" s="5">
        <v>73.9019330930072</v>
      </c>
      <c r="E262" s="5">
        <v>142.208247522251</v>
      </c>
      <c r="F262" s="5">
        <v>106.488135121617</v>
      </c>
      <c r="G262" s="5">
        <v>106.488135121617</v>
      </c>
      <c r="H262" s="5">
        <v>0.542684422330817</v>
      </c>
      <c r="I262" s="5">
        <v>0.542684422330817</v>
      </c>
      <c r="J262" s="5">
        <v>0.542684422330817</v>
      </c>
      <c r="K262" s="5">
        <v>-3.94745955477572</v>
      </c>
      <c r="L262" s="5">
        <v>-3.94745955477572</v>
      </c>
      <c r="M262" s="5">
        <v>-3.94745955477572</v>
      </c>
      <c r="N262" s="5">
        <v>4.49014397710654</v>
      </c>
      <c r="O262" s="5">
        <v>4.49014397710654</v>
      </c>
      <c r="P262" s="5">
        <v>4.49014397710654</v>
      </c>
      <c r="Q262" s="5">
        <v>0.0</v>
      </c>
      <c r="R262" s="5">
        <v>0.0</v>
      </c>
      <c r="S262" s="5">
        <v>0.0</v>
      </c>
    </row>
    <row r="263">
      <c r="A263" s="5">
        <v>261.0</v>
      </c>
      <c r="B263" s="6">
        <v>44028.0</v>
      </c>
      <c r="C263" s="5">
        <v>107.033345964824</v>
      </c>
      <c r="D263" s="5">
        <v>69.4690352306072</v>
      </c>
      <c r="E263" s="5">
        <v>141.058291588516</v>
      </c>
      <c r="F263" s="5">
        <v>107.033345964824</v>
      </c>
      <c r="G263" s="5">
        <v>107.033345964824</v>
      </c>
      <c r="H263" s="5">
        <v>-0.0274193978752598</v>
      </c>
      <c r="I263" s="5">
        <v>-0.0274193978752598</v>
      </c>
      <c r="J263" s="5">
        <v>-0.0274193978752598</v>
      </c>
      <c r="K263" s="5">
        <v>-4.89578385764256</v>
      </c>
      <c r="L263" s="5">
        <v>-4.89578385764256</v>
      </c>
      <c r="M263" s="5">
        <v>-4.89578385764256</v>
      </c>
      <c r="N263" s="5">
        <v>4.8683644597673</v>
      </c>
      <c r="O263" s="5">
        <v>4.8683644597673</v>
      </c>
      <c r="P263" s="5">
        <v>4.8683644597673</v>
      </c>
      <c r="Q263" s="5">
        <v>0.0</v>
      </c>
      <c r="R263" s="5">
        <v>0.0</v>
      </c>
      <c r="S263" s="5">
        <v>0.0</v>
      </c>
    </row>
    <row r="264">
      <c r="A264" s="5">
        <v>262.0</v>
      </c>
      <c r="B264" s="6">
        <v>44029.0</v>
      </c>
      <c r="C264" s="5">
        <v>107.578556808031</v>
      </c>
      <c r="D264" s="5">
        <v>72.001584215301</v>
      </c>
      <c r="E264" s="5">
        <v>144.094335091871</v>
      </c>
      <c r="F264" s="5">
        <v>107.578556808031</v>
      </c>
      <c r="G264" s="5">
        <v>107.578556808031</v>
      </c>
      <c r="H264" s="5">
        <v>-0.130067280213771</v>
      </c>
      <c r="I264" s="5">
        <v>-0.130067280213771</v>
      </c>
      <c r="J264" s="5">
        <v>-0.130067280213771</v>
      </c>
      <c r="K264" s="5">
        <v>-5.30696082184248</v>
      </c>
      <c r="L264" s="5">
        <v>-5.30696082184248</v>
      </c>
      <c r="M264" s="5">
        <v>-5.30696082184248</v>
      </c>
      <c r="N264" s="5">
        <v>5.17689354162871</v>
      </c>
      <c r="O264" s="5">
        <v>5.17689354162871</v>
      </c>
      <c r="P264" s="5">
        <v>5.17689354162871</v>
      </c>
      <c r="Q264" s="5">
        <v>0.0</v>
      </c>
      <c r="R264" s="5">
        <v>0.0</v>
      </c>
      <c r="S264" s="5">
        <v>0.0</v>
      </c>
    </row>
    <row r="265">
      <c r="A265" s="5">
        <v>263.0</v>
      </c>
      <c r="B265" s="6">
        <v>44032.0</v>
      </c>
      <c r="C265" s="5">
        <v>109.214189337653</v>
      </c>
      <c r="D265" s="5">
        <v>76.5871013394142</v>
      </c>
      <c r="E265" s="5">
        <v>146.801416823349</v>
      </c>
      <c r="F265" s="5">
        <v>109.214189337653</v>
      </c>
      <c r="G265" s="5">
        <v>109.214189337653</v>
      </c>
      <c r="H265" s="5">
        <v>2.26801749209216</v>
      </c>
      <c r="I265" s="5">
        <v>2.26801749209216</v>
      </c>
      <c r="J265" s="5">
        <v>2.26801749209216</v>
      </c>
      <c r="K265" s="5">
        <v>-3.47492792379876</v>
      </c>
      <c r="L265" s="5">
        <v>-3.47492792379876</v>
      </c>
      <c r="M265" s="5">
        <v>-3.47492792379876</v>
      </c>
      <c r="N265" s="5">
        <v>5.74294541589092</v>
      </c>
      <c r="O265" s="5">
        <v>5.74294541589092</v>
      </c>
      <c r="P265" s="5">
        <v>5.74294541589092</v>
      </c>
      <c r="Q265" s="5">
        <v>0.0</v>
      </c>
      <c r="R265" s="5">
        <v>0.0</v>
      </c>
      <c r="S265" s="5">
        <v>0.0</v>
      </c>
    </row>
    <row r="266">
      <c r="A266" s="5">
        <v>264.0</v>
      </c>
      <c r="B266" s="6">
        <v>44033.0</v>
      </c>
      <c r="C266" s="5">
        <v>109.75940018086</v>
      </c>
      <c r="D266" s="5">
        <v>77.1838521916334</v>
      </c>
      <c r="E266" s="5">
        <v>144.025545517141</v>
      </c>
      <c r="F266" s="5">
        <v>109.75940018086</v>
      </c>
      <c r="G266" s="5">
        <v>109.75940018086</v>
      </c>
      <c r="H266" s="5">
        <v>1.67005703983011</v>
      </c>
      <c r="I266" s="5">
        <v>1.67005703983011</v>
      </c>
      <c r="J266" s="5">
        <v>1.67005703983011</v>
      </c>
      <c r="K266" s="5">
        <v>-4.16603470011855</v>
      </c>
      <c r="L266" s="5">
        <v>-4.16603470011855</v>
      </c>
      <c r="M266" s="5">
        <v>-4.16603470011855</v>
      </c>
      <c r="N266" s="5">
        <v>5.83609173994866</v>
      </c>
      <c r="O266" s="5">
        <v>5.83609173994866</v>
      </c>
      <c r="P266" s="5">
        <v>5.83609173994866</v>
      </c>
      <c r="Q266" s="5">
        <v>0.0</v>
      </c>
      <c r="R266" s="5">
        <v>0.0</v>
      </c>
      <c r="S266" s="5">
        <v>0.0</v>
      </c>
    </row>
    <row r="267">
      <c r="A267" s="5">
        <v>265.0</v>
      </c>
      <c r="B267" s="6">
        <v>44034.0</v>
      </c>
      <c r="C267" s="5">
        <v>110.304611024067</v>
      </c>
      <c r="D267" s="5">
        <v>76.5025797044161</v>
      </c>
      <c r="E267" s="5">
        <v>146.374146847318</v>
      </c>
      <c r="F267" s="5">
        <v>110.304611024067</v>
      </c>
      <c r="G267" s="5">
        <v>110.304611024067</v>
      </c>
      <c r="H267" s="5">
        <v>1.94770760347434</v>
      </c>
      <c r="I267" s="5">
        <v>1.94770760347434</v>
      </c>
      <c r="J267" s="5">
        <v>1.94770760347434</v>
      </c>
      <c r="K267" s="5">
        <v>-3.94745955477207</v>
      </c>
      <c r="L267" s="5">
        <v>-3.94745955477207</v>
      </c>
      <c r="M267" s="5">
        <v>-3.94745955477207</v>
      </c>
      <c r="N267" s="5">
        <v>5.89516715824641</v>
      </c>
      <c r="O267" s="5">
        <v>5.89516715824641</v>
      </c>
      <c r="P267" s="5">
        <v>5.89516715824641</v>
      </c>
      <c r="Q267" s="5">
        <v>0.0</v>
      </c>
      <c r="R267" s="5">
        <v>0.0</v>
      </c>
      <c r="S267" s="5">
        <v>0.0</v>
      </c>
    </row>
    <row r="268">
      <c r="A268" s="5">
        <v>266.0</v>
      </c>
      <c r="B268" s="6">
        <v>44035.0</v>
      </c>
      <c r="C268" s="5">
        <v>110.849821867274</v>
      </c>
      <c r="D268" s="5">
        <v>76.4257315695066</v>
      </c>
      <c r="E268" s="5">
        <v>147.268852167197</v>
      </c>
      <c r="F268" s="5">
        <v>110.849821867274</v>
      </c>
      <c r="G268" s="5">
        <v>110.849821867274</v>
      </c>
      <c r="H268" s="5">
        <v>1.03299243856649</v>
      </c>
      <c r="I268" s="5">
        <v>1.03299243856649</v>
      </c>
      <c r="J268" s="5">
        <v>1.03299243856649</v>
      </c>
      <c r="K268" s="5">
        <v>-4.89578385764338</v>
      </c>
      <c r="L268" s="5">
        <v>-4.89578385764338</v>
      </c>
      <c r="M268" s="5">
        <v>-4.89578385764338</v>
      </c>
      <c r="N268" s="5">
        <v>5.92877629620988</v>
      </c>
      <c r="O268" s="5">
        <v>5.92877629620988</v>
      </c>
      <c r="P268" s="5">
        <v>5.92877629620988</v>
      </c>
      <c r="Q268" s="5">
        <v>0.0</v>
      </c>
      <c r="R268" s="5">
        <v>0.0</v>
      </c>
      <c r="S268" s="5">
        <v>0.0</v>
      </c>
    </row>
    <row r="269">
      <c r="A269" s="5">
        <v>267.0</v>
      </c>
      <c r="B269" s="6">
        <v>44036.0</v>
      </c>
      <c r="C269" s="5">
        <v>111.395032710481</v>
      </c>
      <c r="D269" s="5">
        <v>73.262272167572</v>
      </c>
      <c r="E269" s="5">
        <v>146.813977544954</v>
      </c>
      <c r="F269" s="5">
        <v>111.395032710481</v>
      </c>
      <c r="G269" s="5">
        <v>111.395032710481</v>
      </c>
      <c r="H269" s="5">
        <v>0.638455914026656</v>
      </c>
      <c r="I269" s="5">
        <v>0.638455914026656</v>
      </c>
      <c r="J269" s="5">
        <v>0.638455914026656</v>
      </c>
      <c r="K269" s="5">
        <v>-5.30696082183226</v>
      </c>
      <c r="L269" s="5">
        <v>-5.30696082183226</v>
      </c>
      <c r="M269" s="5">
        <v>-5.30696082183226</v>
      </c>
      <c r="N269" s="5">
        <v>5.94541673585892</v>
      </c>
      <c r="O269" s="5">
        <v>5.94541673585892</v>
      </c>
      <c r="P269" s="5">
        <v>5.94541673585892</v>
      </c>
      <c r="Q269" s="5">
        <v>0.0</v>
      </c>
      <c r="R269" s="5">
        <v>0.0</v>
      </c>
      <c r="S269" s="5">
        <v>0.0</v>
      </c>
    </row>
    <row r="270">
      <c r="A270" s="5">
        <v>268.0</v>
      </c>
      <c r="B270" s="6">
        <v>44039.0</v>
      </c>
      <c r="C270" s="5">
        <v>113.030665240103</v>
      </c>
      <c r="D270" s="5">
        <v>82.3540799753261</v>
      </c>
      <c r="E270" s="5">
        <v>150.035502756463</v>
      </c>
      <c r="F270" s="5">
        <v>113.030665240103</v>
      </c>
      <c r="G270" s="5">
        <v>113.030665240103</v>
      </c>
      <c r="H270" s="5">
        <v>2.49688986675411</v>
      </c>
      <c r="I270" s="5">
        <v>2.49688986675411</v>
      </c>
      <c r="J270" s="5">
        <v>2.49688986675411</v>
      </c>
      <c r="K270" s="5">
        <v>-3.47492792382087</v>
      </c>
      <c r="L270" s="5">
        <v>-3.47492792382087</v>
      </c>
      <c r="M270" s="5">
        <v>-3.47492792382087</v>
      </c>
      <c r="N270" s="5">
        <v>5.97181779057498</v>
      </c>
      <c r="O270" s="5">
        <v>5.97181779057498</v>
      </c>
      <c r="P270" s="5">
        <v>5.97181779057498</v>
      </c>
      <c r="Q270" s="5">
        <v>0.0</v>
      </c>
      <c r="R270" s="5">
        <v>0.0</v>
      </c>
      <c r="S270" s="5">
        <v>0.0</v>
      </c>
    </row>
    <row r="271">
      <c r="A271" s="5">
        <v>269.0</v>
      </c>
      <c r="B271" s="6">
        <v>44040.0</v>
      </c>
      <c r="C271" s="5">
        <v>113.57587608331</v>
      </c>
      <c r="D271" s="5">
        <v>80.0225990790305</v>
      </c>
      <c r="E271" s="5">
        <v>149.899799071825</v>
      </c>
      <c r="F271" s="5">
        <v>113.57587608331</v>
      </c>
      <c r="G271" s="5">
        <v>113.57587608331</v>
      </c>
      <c r="H271" s="5">
        <v>1.82913556549102</v>
      </c>
      <c r="I271" s="5">
        <v>1.82913556549102</v>
      </c>
      <c r="J271" s="5">
        <v>1.82913556549102</v>
      </c>
      <c r="K271" s="5">
        <v>-4.16603470012225</v>
      </c>
      <c r="L271" s="5">
        <v>-4.16603470012225</v>
      </c>
      <c r="M271" s="5">
        <v>-4.16603470012225</v>
      </c>
      <c r="N271" s="5">
        <v>5.99517026561327</v>
      </c>
      <c r="O271" s="5">
        <v>5.99517026561327</v>
      </c>
      <c r="P271" s="5">
        <v>5.99517026561327</v>
      </c>
      <c r="Q271" s="5">
        <v>0.0</v>
      </c>
      <c r="R271" s="5">
        <v>0.0</v>
      </c>
      <c r="S271" s="5">
        <v>0.0</v>
      </c>
    </row>
    <row r="272">
      <c r="A272" s="5">
        <v>270.0</v>
      </c>
      <c r="B272" s="6">
        <v>44041.0</v>
      </c>
      <c r="C272" s="5">
        <v>114.121086926517</v>
      </c>
      <c r="D272" s="5">
        <v>80.540857829648</v>
      </c>
      <c r="E272" s="5">
        <v>149.475778040839</v>
      </c>
      <c r="F272" s="5">
        <v>114.121086926517</v>
      </c>
      <c r="G272" s="5">
        <v>114.121086926517</v>
      </c>
      <c r="H272" s="5">
        <v>2.08709093080098</v>
      </c>
      <c r="I272" s="5">
        <v>2.08709093080098</v>
      </c>
      <c r="J272" s="5">
        <v>2.08709093080098</v>
      </c>
      <c r="K272" s="5">
        <v>-3.94745955477533</v>
      </c>
      <c r="L272" s="5">
        <v>-3.94745955477533</v>
      </c>
      <c r="M272" s="5">
        <v>-3.94745955477533</v>
      </c>
      <c r="N272" s="5">
        <v>6.03455048557631</v>
      </c>
      <c r="O272" s="5">
        <v>6.03455048557631</v>
      </c>
      <c r="P272" s="5">
        <v>6.03455048557631</v>
      </c>
      <c r="Q272" s="5">
        <v>0.0</v>
      </c>
      <c r="R272" s="5">
        <v>0.0</v>
      </c>
      <c r="S272" s="5">
        <v>0.0</v>
      </c>
    </row>
    <row r="273">
      <c r="A273" s="5">
        <v>271.0</v>
      </c>
      <c r="B273" s="6">
        <v>44042.0</v>
      </c>
      <c r="C273" s="5">
        <v>114.666297769724</v>
      </c>
      <c r="D273" s="5">
        <v>79.1156328894944</v>
      </c>
      <c r="E273" s="5">
        <v>149.199933457535</v>
      </c>
      <c r="F273" s="5">
        <v>114.666297769724</v>
      </c>
      <c r="G273" s="5">
        <v>114.666297769724</v>
      </c>
      <c r="H273" s="5">
        <v>1.19771020947435</v>
      </c>
      <c r="I273" s="5">
        <v>1.19771020947435</v>
      </c>
      <c r="J273" s="5">
        <v>1.19771020947435</v>
      </c>
      <c r="K273" s="5">
        <v>-4.8957838576442</v>
      </c>
      <c r="L273" s="5">
        <v>-4.8957838576442</v>
      </c>
      <c r="M273" s="5">
        <v>-4.8957838576442</v>
      </c>
      <c r="N273" s="5">
        <v>6.09349406711855</v>
      </c>
      <c r="O273" s="5">
        <v>6.09349406711855</v>
      </c>
      <c r="P273" s="5">
        <v>6.09349406711855</v>
      </c>
      <c r="Q273" s="5">
        <v>0.0</v>
      </c>
      <c r="R273" s="5">
        <v>0.0</v>
      </c>
      <c r="S273" s="5">
        <v>0.0</v>
      </c>
    </row>
    <row r="274">
      <c r="A274" s="5">
        <v>272.0</v>
      </c>
      <c r="B274" s="6">
        <v>44043.0</v>
      </c>
      <c r="C274" s="5">
        <v>115.211508612932</v>
      </c>
      <c r="D274" s="5">
        <v>80.3569342573508</v>
      </c>
      <c r="E274" s="5">
        <v>151.651109332994</v>
      </c>
      <c r="F274" s="5">
        <v>115.211508612932</v>
      </c>
      <c r="G274" s="5">
        <v>115.211508612932</v>
      </c>
      <c r="H274" s="5">
        <v>0.867345654126021</v>
      </c>
      <c r="I274" s="5">
        <v>0.867345654126021</v>
      </c>
      <c r="J274" s="5">
        <v>0.867345654126021</v>
      </c>
      <c r="K274" s="5">
        <v>-5.30696082183051</v>
      </c>
      <c r="L274" s="5">
        <v>-5.30696082183051</v>
      </c>
      <c r="M274" s="5">
        <v>-5.30696082183051</v>
      </c>
      <c r="N274" s="5">
        <v>6.17430647595654</v>
      </c>
      <c r="O274" s="5">
        <v>6.17430647595654</v>
      </c>
      <c r="P274" s="5">
        <v>6.17430647595654</v>
      </c>
      <c r="Q274" s="5">
        <v>0.0</v>
      </c>
      <c r="R274" s="5">
        <v>0.0</v>
      </c>
      <c r="S274" s="5">
        <v>0.0</v>
      </c>
    </row>
    <row r="275">
      <c r="A275" s="5">
        <v>273.0</v>
      </c>
      <c r="B275" s="6">
        <v>44046.0</v>
      </c>
      <c r="C275" s="5">
        <v>116.847141142553</v>
      </c>
      <c r="D275" s="5">
        <v>81.821384826596</v>
      </c>
      <c r="E275" s="5">
        <v>155.785774232171</v>
      </c>
      <c r="F275" s="5">
        <v>116.847141142553</v>
      </c>
      <c r="G275" s="5">
        <v>116.847141142553</v>
      </c>
      <c r="H275" s="5">
        <v>3.07789114022081</v>
      </c>
      <c r="I275" s="5">
        <v>3.07789114022081</v>
      </c>
      <c r="J275" s="5">
        <v>3.07789114022081</v>
      </c>
      <c r="K275" s="5">
        <v>-3.47492792382024</v>
      </c>
      <c r="L275" s="5">
        <v>-3.47492792382024</v>
      </c>
      <c r="M275" s="5">
        <v>-3.47492792382024</v>
      </c>
      <c r="N275" s="5">
        <v>6.55281906404106</v>
      </c>
      <c r="O275" s="5">
        <v>6.55281906404106</v>
      </c>
      <c r="P275" s="5">
        <v>6.55281906404106</v>
      </c>
      <c r="Q275" s="5">
        <v>0.0</v>
      </c>
      <c r="R275" s="5">
        <v>0.0</v>
      </c>
      <c r="S275" s="5">
        <v>0.0</v>
      </c>
    </row>
    <row r="276">
      <c r="A276" s="5">
        <v>274.0</v>
      </c>
      <c r="B276" s="6">
        <v>44047.0</v>
      </c>
      <c r="C276" s="5">
        <v>117.39235198576</v>
      </c>
      <c r="D276" s="5">
        <v>83.973484468264</v>
      </c>
      <c r="E276" s="5">
        <v>156.385308008898</v>
      </c>
      <c r="F276" s="5">
        <v>117.39235198576</v>
      </c>
      <c r="G276" s="5">
        <v>117.39235198576</v>
      </c>
      <c r="H276" s="5">
        <v>2.55435886345359</v>
      </c>
      <c r="I276" s="5">
        <v>2.55435886345359</v>
      </c>
      <c r="J276" s="5">
        <v>2.55435886345359</v>
      </c>
      <c r="K276" s="5">
        <v>-4.16603470011763</v>
      </c>
      <c r="L276" s="5">
        <v>-4.16603470011763</v>
      </c>
      <c r="M276" s="5">
        <v>-4.16603470011763</v>
      </c>
      <c r="N276" s="5">
        <v>6.72039356357122</v>
      </c>
      <c r="O276" s="5">
        <v>6.72039356357122</v>
      </c>
      <c r="P276" s="5">
        <v>6.72039356357122</v>
      </c>
      <c r="Q276" s="5">
        <v>0.0</v>
      </c>
      <c r="R276" s="5">
        <v>0.0</v>
      </c>
      <c r="S276" s="5">
        <v>0.0</v>
      </c>
    </row>
    <row r="277">
      <c r="A277" s="5">
        <v>275.0</v>
      </c>
      <c r="B277" s="6">
        <v>44048.0</v>
      </c>
      <c r="C277" s="5">
        <v>117.937562828967</v>
      </c>
      <c r="D277" s="5">
        <v>84.9014611957786</v>
      </c>
      <c r="E277" s="5">
        <v>155.390263955493</v>
      </c>
      <c r="F277" s="5">
        <v>117.937562828967</v>
      </c>
      <c r="G277" s="5">
        <v>117.937562828967</v>
      </c>
      <c r="H277" s="5">
        <v>2.95687155019545</v>
      </c>
      <c r="I277" s="5">
        <v>2.95687155019545</v>
      </c>
      <c r="J277" s="5">
        <v>2.95687155019545</v>
      </c>
      <c r="K277" s="5">
        <v>-3.94745955477395</v>
      </c>
      <c r="L277" s="5">
        <v>-3.94745955477395</v>
      </c>
      <c r="M277" s="5">
        <v>-3.94745955477395</v>
      </c>
      <c r="N277" s="5">
        <v>6.90433110496941</v>
      </c>
      <c r="O277" s="5">
        <v>6.90433110496941</v>
      </c>
      <c r="P277" s="5">
        <v>6.90433110496941</v>
      </c>
      <c r="Q277" s="5">
        <v>0.0</v>
      </c>
      <c r="R277" s="5">
        <v>0.0</v>
      </c>
      <c r="S277" s="5">
        <v>0.0</v>
      </c>
    </row>
    <row r="278">
      <c r="A278" s="5">
        <v>276.0</v>
      </c>
      <c r="B278" s="6">
        <v>44049.0</v>
      </c>
      <c r="C278" s="5">
        <v>118.482773672175</v>
      </c>
      <c r="D278" s="5">
        <v>84.4635074036907</v>
      </c>
      <c r="E278" s="5">
        <v>155.435177070694</v>
      </c>
      <c r="F278" s="5">
        <v>118.482773672175</v>
      </c>
      <c r="G278" s="5">
        <v>118.482773672175</v>
      </c>
      <c r="H278" s="5">
        <v>2.20517581319779</v>
      </c>
      <c r="I278" s="5">
        <v>2.20517581319779</v>
      </c>
      <c r="J278" s="5">
        <v>2.20517581319779</v>
      </c>
      <c r="K278" s="5">
        <v>-4.89578385764844</v>
      </c>
      <c r="L278" s="5">
        <v>-4.89578385764844</v>
      </c>
      <c r="M278" s="5">
        <v>-4.89578385764844</v>
      </c>
      <c r="N278" s="5">
        <v>7.10095967084623</v>
      </c>
      <c r="O278" s="5">
        <v>7.10095967084623</v>
      </c>
      <c r="P278" s="5">
        <v>7.10095967084623</v>
      </c>
      <c r="Q278" s="5">
        <v>0.0</v>
      </c>
      <c r="R278" s="5">
        <v>0.0</v>
      </c>
      <c r="S278" s="5">
        <v>0.0</v>
      </c>
    </row>
    <row r="279">
      <c r="A279" s="5">
        <v>277.0</v>
      </c>
      <c r="B279" s="6">
        <v>44050.0</v>
      </c>
      <c r="C279" s="5">
        <v>119.027984515382</v>
      </c>
      <c r="D279" s="5">
        <v>87.2107171296218</v>
      </c>
      <c r="E279" s="5">
        <v>154.365610966249</v>
      </c>
      <c r="F279" s="5">
        <v>119.027984515382</v>
      </c>
      <c r="G279" s="5">
        <v>119.027984515382</v>
      </c>
      <c r="H279" s="5">
        <v>1.99921267139028</v>
      </c>
      <c r="I279" s="5">
        <v>1.99921267139028</v>
      </c>
      <c r="J279" s="5">
        <v>1.99921267139028</v>
      </c>
      <c r="K279" s="5">
        <v>-5.30696082181181</v>
      </c>
      <c r="L279" s="5">
        <v>-5.30696082181181</v>
      </c>
      <c r="M279" s="5">
        <v>-5.30696082181181</v>
      </c>
      <c r="N279" s="5">
        <v>7.30617349320209</v>
      </c>
      <c r="O279" s="5">
        <v>7.30617349320209</v>
      </c>
      <c r="P279" s="5">
        <v>7.30617349320209</v>
      </c>
      <c r="Q279" s="5">
        <v>0.0</v>
      </c>
      <c r="R279" s="5">
        <v>0.0</v>
      </c>
      <c r="S279" s="5">
        <v>0.0</v>
      </c>
    </row>
    <row r="280">
      <c r="A280" s="5">
        <v>278.0</v>
      </c>
      <c r="B280" s="6">
        <v>44053.0</v>
      </c>
      <c r="C280" s="5">
        <v>120.663617045003</v>
      </c>
      <c r="D280" s="5">
        <v>90.4516491239942</v>
      </c>
      <c r="E280" s="5">
        <v>161.972560226885</v>
      </c>
      <c r="F280" s="5">
        <v>120.663617045003</v>
      </c>
      <c r="G280" s="5">
        <v>120.663617045003</v>
      </c>
      <c r="H280" s="5">
        <v>4.4554856961781</v>
      </c>
      <c r="I280" s="5">
        <v>4.4554856961781</v>
      </c>
      <c r="J280" s="5">
        <v>4.4554856961781</v>
      </c>
      <c r="K280" s="5">
        <v>-3.47492792381961</v>
      </c>
      <c r="L280" s="5">
        <v>-3.47492792381961</v>
      </c>
      <c r="M280" s="5">
        <v>-3.47492792381961</v>
      </c>
      <c r="N280" s="5">
        <v>7.93041361999772</v>
      </c>
      <c r="O280" s="5">
        <v>7.93041361999772</v>
      </c>
      <c r="P280" s="5">
        <v>7.93041361999772</v>
      </c>
      <c r="Q280" s="5">
        <v>0.0</v>
      </c>
      <c r="R280" s="5">
        <v>0.0</v>
      </c>
      <c r="S280" s="5">
        <v>0.0</v>
      </c>
    </row>
    <row r="281">
      <c r="A281" s="5">
        <v>279.0</v>
      </c>
      <c r="B281" s="6">
        <v>44054.0</v>
      </c>
      <c r="C281" s="5">
        <v>121.20882788821</v>
      </c>
      <c r="D281" s="5">
        <v>88.7794995290265</v>
      </c>
      <c r="E281" s="5">
        <v>158.699320176533</v>
      </c>
      <c r="F281" s="5">
        <v>121.20882788821</v>
      </c>
      <c r="G281" s="5">
        <v>121.20882788821</v>
      </c>
      <c r="H281" s="5">
        <v>3.96195965373592</v>
      </c>
      <c r="I281" s="5">
        <v>3.96195965373592</v>
      </c>
      <c r="J281" s="5">
        <v>3.96195965373592</v>
      </c>
      <c r="K281" s="5">
        <v>-4.16603470012061</v>
      </c>
      <c r="L281" s="5">
        <v>-4.16603470012061</v>
      </c>
      <c r="M281" s="5">
        <v>-4.16603470012061</v>
      </c>
      <c r="N281" s="5">
        <v>8.12799435385654</v>
      </c>
      <c r="O281" s="5">
        <v>8.12799435385654</v>
      </c>
      <c r="P281" s="5">
        <v>8.12799435385654</v>
      </c>
      <c r="Q281" s="5">
        <v>0.0</v>
      </c>
      <c r="R281" s="5">
        <v>0.0</v>
      </c>
      <c r="S281" s="5">
        <v>0.0</v>
      </c>
    </row>
    <row r="282">
      <c r="A282" s="5">
        <v>280.0</v>
      </c>
      <c r="B282" s="6">
        <v>44055.0</v>
      </c>
      <c r="C282" s="5">
        <v>121.754038731418</v>
      </c>
      <c r="D282" s="5">
        <v>93.3646063547204</v>
      </c>
      <c r="E282" s="5">
        <v>161.181492579334</v>
      </c>
      <c r="F282" s="5">
        <v>121.754038731418</v>
      </c>
      <c r="G282" s="5">
        <v>121.754038731418</v>
      </c>
      <c r="H282" s="5">
        <v>4.36738530158988</v>
      </c>
      <c r="I282" s="5">
        <v>4.36738530158988</v>
      </c>
      <c r="J282" s="5">
        <v>4.36738530158988</v>
      </c>
      <c r="K282" s="5">
        <v>-3.94745955477489</v>
      </c>
      <c r="L282" s="5">
        <v>-3.94745955477489</v>
      </c>
      <c r="M282" s="5">
        <v>-3.94745955477489</v>
      </c>
      <c r="N282" s="5">
        <v>8.31484485636477</v>
      </c>
      <c r="O282" s="5">
        <v>8.31484485636477</v>
      </c>
      <c r="P282" s="5">
        <v>8.31484485636477</v>
      </c>
      <c r="Q282" s="5">
        <v>0.0</v>
      </c>
      <c r="R282" s="5">
        <v>0.0</v>
      </c>
      <c r="S282" s="5">
        <v>0.0</v>
      </c>
    </row>
    <row r="283">
      <c r="A283" s="5">
        <v>281.0</v>
      </c>
      <c r="B283" s="6">
        <v>44056.0</v>
      </c>
      <c r="C283" s="5">
        <v>122.299249574625</v>
      </c>
      <c r="D283" s="5">
        <v>92.4832621331704</v>
      </c>
      <c r="E283" s="5">
        <v>160.336336607024</v>
      </c>
      <c r="F283" s="5">
        <v>122.299249574625</v>
      </c>
      <c r="G283" s="5">
        <v>122.299249574625</v>
      </c>
      <c r="H283" s="5">
        <v>3.59299835621435</v>
      </c>
      <c r="I283" s="5">
        <v>3.59299835621435</v>
      </c>
      <c r="J283" s="5">
        <v>3.59299835621435</v>
      </c>
      <c r="K283" s="5">
        <v>-4.8957838576302</v>
      </c>
      <c r="L283" s="5">
        <v>-4.8957838576302</v>
      </c>
      <c r="M283" s="5">
        <v>-4.8957838576302</v>
      </c>
      <c r="N283" s="5">
        <v>8.48878221384455</v>
      </c>
      <c r="O283" s="5">
        <v>8.48878221384455</v>
      </c>
      <c r="P283" s="5">
        <v>8.48878221384455</v>
      </c>
      <c r="Q283" s="5">
        <v>0.0</v>
      </c>
      <c r="R283" s="5">
        <v>0.0</v>
      </c>
      <c r="S283" s="5">
        <v>0.0</v>
      </c>
    </row>
    <row r="284">
      <c r="A284" s="5">
        <v>282.0</v>
      </c>
      <c r="B284" s="6">
        <v>44057.0</v>
      </c>
      <c r="C284" s="5">
        <v>122.856486593693</v>
      </c>
      <c r="D284" s="5">
        <v>89.4264273312785</v>
      </c>
      <c r="E284" s="5">
        <v>160.040348884954</v>
      </c>
      <c r="F284" s="5">
        <v>122.856486593693</v>
      </c>
      <c r="G284" s="5">
        <v>122.856486593693</v>
      </c>
      <c r="H284" s="5">
        <v>3.34160185830152</v>
      </c>
      <c r="I284" s="5">
        <v>3.34160185830152</v>
      </c>
      <c r="J284" s="5">
        <v>3.34160185830152</v>
      </c>
      <c r="K284" s="5">
        <v>-5.30696082185575</v>
      </c>
      <c r="L284" s="5">
        <v>-5.30696082185575</v>
      </c>
      <c r="M284" s="5">
        <v>-5.30696082185575</v>
      </c>
      <c r="N284" s="5">
        <v>8.64856268015727</v>
      </c>
      <c r="O284" s="5">
        <v>8.64856268015727</v>
      </c>
      <c r="P284" s="5">
        <v>8.64856268015727</v>
      </c>
      <c r="Q284" s="5">
        <v>0.0</v>
      </c>
      <c r="R284" s="5">
        <v>0.0</v>
      </c>
      <c r="S284" s="5">
        <v>0.0</v>
      </c>
    </row>
    <row r="285">
      <c r="A285" s="5">
        <v>283.0</v>
      </c>
      <c r="B285" s="6">
        <v>44060.0</v>
      </c>
      <c r="C285" s="5">
        <v>124.528197650896</v>
      </c>
      <c r="D285" s="5">
        <v>96.343317972608</v>
      </c>
      <c r="E285" s="5">
        <v>166.600498460466</v>
      </c>
      <c r="F285" s="5">
        <v>124.528197650896</v>
      </c>
      <c r="G285" s="5">
        <v>124.528197650896</v>
      </c>
      <c r="H285" s="5">
        <v>5.57140263168796</v>
      </c>
      <c r="I285" s="5">
        <v>5.57140263168796</v>
      </c>
      <c r="J285" s="5">
        <v>5.57140263168796</v>
      </c>
      <c r="K285" s="5">
        <v>-3.47492792383035</v>
      </c>
      <c r="L285" s="5">
        <v>-3.47492792383035</v>
      </c>
      <c r="M285" s="5">
        <v>-3.47492792383035</v>
      </c>
      <c r="N285" s="5">
        <v>9.04633055551832</v>
      </c>
      <c r="O285" s="5">
        <v>9.04633055551832</v>
      </c>
      <c r="P285" s="5">
        <v>9.04633055551832</v>
      </c>
      <c r="Q285" s="5">
        <v>0.0</v>
      </c>
      <c r="R285" s="5">
        <v>0.0</v>
      </c>
      <c r="S285" s="5">
        <v>0.0</v>
      </c>
    </row>
    <row r="286">
      <c r="A286" s="5">
        <v>284.0</v>
      </c>
      <c r="B286" s="6">
        <v>44061.0</v>
      </c>
      <c r="C286" s="5">
        <v>125.085434669964</v>
      </c>
      <c r="D286" s="5">
        <v>93.9031693997866</v>
      </c>
      <c r="E286" s="5">
        <v>165.454391438573</v>
      </c>
      <c r="F286" s="5">
        <v>125.085434669964</v>
      </c>
      <c r="G286" s="5">
        <v>125.085434669964</v>
      </c>
      <c r="H286" s="5">
        <v>4.99225283501269</v>
      </c>
      <c r="I286" s="5">
        <v>4.99225283501269</v>
      </c>
      <c r="J286" s="5">
        <v>4.99225283501269</v>
      </c>
      <c r="K286" s="5">
        <v>-4.16603470013191</v>
      </c>
      <c r="L286" s="5">
        <v>-4.16603470013191</v>
      </c>
      <c r="M286" s="5">
        <v>-4.16603470013191</v>
      </c>
      <c r="N286" s="5">
        <v>9.15828753514461</v>
      </c>
      <c r="O286" s="5">
        <v>9.15828753514461</v>
      </c>
      <c r="P286" s="5">
        <v>9.15828753514461</v>
      </c>
      <c r="Q286" s="5">
        <v>0.0</v>
      </c>
      <c r="R286" s="5">
        <v>0.0</v>
      </c>
      <c r="S286" s="5">
        <v>0.0</v>
      </c>
    </row>
    <row r="287">
      <c r="A287" s="5">
        <v>285.0</v>
      </c>
      <c r="B287" s="6">
        <v>44062.0</v>
      </c>
      <c r="C287" s="5">
        <v>125.642671689032</v>
      </c>
      <c r="D287" s="5">
        <v>97.0958776361641</v>
      </c>
      <c r="E287" s="5">
        <v>167.757529110674</v>
      </c>
      <c r="F287" s="5">
        <v>125.642671689032</v>
      </c>
      <c r="G287" s="5">
        <v>125.642671689032</v>
      </c>
      <c r="H287" s="5">
        <v>5.31833880560281</v>
      </c>
      <c r="I287" s="5">
        <v>5.31833880560281</v>
      </c>
      <c r="J287" s="5">
        <v>5.31833880560281</v>
      </c>
      <c r="K287" s="5">
        <v>-3.94745955477583</v>
      </c>
      <c r="L287" s="5">
        <v>-3.94745955477583</v>
      </c>
      <c r="M287" s="5">
        <v>-3.94745955477583</v>
      </c>
      <c r="N287" s="5">
        <v>9.26579836037865</v>
      </c>
      <c r="O287" s="5">
        <v>9.26579836037865</v>
      </c>
      <c r="P287" s="5">
        <v>9.26579836037865</v>
      </c>
      <c r="Q287" s="5">
        <v>0.0</v>
      </c>
      <c r="R287" s="5">
        <v>0.0</v>
      </c>
      <c r="S287" s="5">
        <v>0.0</v>
      </c>
    </row>
    <row r="288">
      <c r="A288" s="5">
        <v>286.0</v>
      </c>
      <c r="B288" s="6">
        <v>44063.0</v>
      </c>
      <c r="C288" s="5">
        <v>126.1999087081</v>
      </c>
      <c r="D288" s="5">
        <v>98.0651625530434</v>
      </c>
      <c r="E288" s="5">
        <v>168.296537353432</v>
      </c>
      <c r="F288" s="5">
        <v>126.1999087081</v>
      </c>
      <c r="G288" s="5">
        <v>126.1999087081</v>
      </c>
      <c r="H288" s="5">
        <v>4.47795361813128</v>
      </c>
      <c r="I288" s="5">
        <v>4.47795361813128</v>
      </c>
      <c r="J288" s="5">
        <v>4.47795361813128</v>
      </c>
      <c r="K288" s="5">
        <v>-4.89578385763786</v>
      </c>
      <c r="L288" s="5">
        <v>-4.89578385763786</v>
      </c>
      <c r="M288" s="5">
        <v>-4.89578385763786</v>
      </c>
      <c r="N288" s="5">
        <v>9.37373747576914</v>
      </c>
      <c r="O288" s="5">
        <v>9.37373747576914</v>
      </c>
      <c r="P288" s="5">
        <v>9.37373747576914</v>
      </c>
      <c r="Q288" s="5">
        <v>0.0</v>
      </c>
      <c r="R288" s="5">
        <v>0.0</v>
      </c>
      <c r="S288" s="5">
        <v>0.0</v>
      </c>
    </row>
    <row r="289">
      <c r="A289" s="5">
        <v>287.0</v>
      </c>
      <c r="B289" s="6">
        <v>44064.0</v>
      </c>
      <c r="C289" s="5">
        <v>126.757145727167</v>
      </c>
      <c r="D289" s="5">
        <v>95.2053038495737</v>
      </c>
      <c r="E289" s="5">
        <v>166.820282611997</v>
      </c>
      <c r="F289" s="5">
        <v>126.757145727167</v>
      </c>
      <c r="G289" s="5">
        <v>126.757145727167</v>
      </c>
      <c r="H289" s="5">
        <v>4.18070762869636</v>
      </c>
      <c r="I289" s="5">
        <v>4.18070762869636</v>
      </c>
      <c r="J289" s="5">
        <v>4.18070762869636</v>
      </c>
      <c r="K289" s="5">
        <v>-5.30696082183704</v>
      </c>
      <c r="L289" s="5">
        <v>-5.30696082183704</v>
      </c>
      <c r="M289" s="5">
        <v>-5.30696082183704</v>
      </c>
      <c r="N289" s="5">
        <v>9.4876684505334</v>
      </c>
      <c r="O289" s="5">
        <v>9.4876684505334</v>
      </c>
      <c r="P289" s="5">
        <v>9.4876684505334</v>
      </c>
      <c r="Q289" s="5">
        <v>0.0</v>
      </c>
      <c r="R289" s="5">
        <v>0.0</v>
      </c>
      <c r="S289" s="5">
        <v>0.0</v>
      </c>
    </row>
    <row r="290">
      <c r="A290" s="5">
        <v>288.0</v>
      </c>
      <c r="B290" s="6">
        <v>44067.0</v>
      </c>
      <c r="C290" s="5">
        <v>128.428856784371</v>
      </c>
      <c r="D290" s="5">
        <v>98.6455450733535</v>
      </c>
      <c r="E290" s="5">
        <v>170.302523685335</v>
      </c>
      <c r="F290" s="5">
        <v>128.428856784371</v>
      </c>
      <c r="G290" s="5">
        <v>128.428856784371</v>
      </c>
      <c r="H290" s="5">
        <v>6.45205909728704</v>
      </c>
      <c r="I290" s="5">
        <v>6.45205909728704</v>
      </c>
      <c r="J290" s="5">
        <v>6.45205909728704</v>
      </c>
      <c r="K290" s="5">
        <v>-3.47492792378482</v>
      </c>
      <c r="L290" s="5">
        <v>-3.47492792378482</v>
      </c>
      <c r="M290" s="5">
        <v>-3.47492792378482</v>
      </c>
      <c r="N290" s="5">
        <v>9.92698702107187</v>
      </c>
      <c r="O290" s="5">
        <v>9.92698702107187</v>
      </c>
      <c r="P290" s="5">
        <v>9.92698702107187</v>
      </c>
      <c r="Q290" s="5">
        <v>0.0</v>
      </c>
      <c r="R290" s="5">
        <v>0.0</v>
      </c>
      <c r="S290" s="5">
        <v>0.0</v>
      </c>
    </row>
    <row r="291">
      <c r="A291" s="5">
        <v>289.0</v>
      </c>
      <c r="B291" s="6">
        <v>44068.0</v>
      </c>
      <c r="C291" s="5">
        <v>128.986093803439</v>
      </c>
      <c r="D291" s="5">
        <v>97.0929931499672</v>
      </c>
      <c r="E291" s="5">
        <v>171.107217905247</v>
      </c>
      <c r="F291" s="5">
        <v>128.986093803439</v>
      </c>
      <c r="G291" s="5">
        <v>128.986093803439</v>
      </c>
      <c r="H291" s="5">
        <v>5.96071057455322</v>
      </c>
      <c r="I291" s="5">
        <v>5.96071057455322</v>
      </c>
      <c r="J291" s="5">
        <v>5.96071057455322</v>
      </c>
      <c r="K291" s="5">
        <v>-4.16603470013489</v>
      </c>
      <c r="L291" s="5">
        <v>-4.16603470013489</v>
      </c>
      <c r="M291" s="5">
        <v>-4.16603470013489</v>
      </c>
      <c r="N291" s="5">
        <v>10.1267452746881</v>
      </c>
      <c r="O291" s="5">
        <v>10.1267452746881</v>
      </c>
      <c r="P291" s="5">
        <v>10.1267452746881</v>
      </c>
      <c r="Q291" s="5">
        <v>0.0</v>
      </c>
      <c r="R291" s="5">
        <v>0.0</v>
      </c>
      <c r="S291" s="5">
        <v>0.0</v>
      </c>
    </row>
    <row r="292">
      <c r="A292" s="5">
        <v>290.0</v>
      </c>
      <c r="B292" s="6">
        <v>44069.0</v>
      </c>
      <c r="C292" s="5">
        <v>129.543330822507</v>
      </c>
      <c r="D292" s="5">
        <v>97.2932377902021</v>
      </c>
      <c r="E292" s="5">
        <v>170.549258650445</v>
      </c>
      <c r="F292" s="5">
        <v>129.543330822507</v>
      </c>
      <c r="G292" s="5">
        <v>129.543330822507</v>
      </c>
      <c r="H292" s="5">
        <v>6.41533746487668</v>
      </c>
      <c r="I292" s="5">
        <v>6.41533746487668</v>
      </c>
      <c r="J292" s="5">
        <v>6.41533746487668</v>
      </c>
      <c r="K292" s="5">
        <v>-3.94745955477678</v>
      </c>
      <c r="L292" s="5">
        <v>-3.94745955477678</v>
      </c>
      <c r="M292" s="5">
        <v>-3.94745955477678</v>
      </c>
      <c r="N292" s="5">
        <v>10.3627970196534</v>
      </c>
      <c r="O292" s="5">
        <v>10.3627970196534</v>
      </c>
      <c r="P292" s="5">
        <v>10.3627970196534</v>
      </c>
      <c r="Q292" s="5">
        <v>0.0</v>
      </c>
      <c r="R292" s="5">
        <v>0.0</v>
      </c>
      <c r="S292" s="5">
        <v>0.0</v>
      </c>
    </row>
    <row r="293">
      <c r="A293" s="5">
        <v>291.0</v>
      </c>
      <c r="B293" s="6">
        <v>44070.0</v>
      </c>
      <c r="C293" s="5">
        <v>130.100567841574</v>
      </c>
      <c r="D293" s="5">
        <v>99.8039708058916</v>
      </c>
      <c r="E293" s="5">
        <v>169.414596400425</v>
      </c>
      <c r="F293" s="5">
        <v>130.100567841574</v>
      </c>
      <c r="G293" s="5">
        <v>130.100567841574</v>
      </c>
      <c r="H293" s="5">
        <v>5.74411965358887</v>
      </c>
      <c r="I293" s="5">
        <v>5.74411965358887</v>
      </c>
      <c r="J293" s="5">
        <v>5.74411965358887</v>
      </c>
      <c r="K293" s="5">
        <v>-4.89578385763868</v>
      </c>
      <c r="L293" s="5">
        <v>-4.89578385763868</v>
      </c>
      <c r="M293" s="5">
        <v>-4.89578385763868</v>
      </c>
      <c r="N293" s="5">
        <v>10.6399035112275</v>
      </c>
      <c r="O293" s="5">
        <v>10.6399035112275</v>
      </c>
      <c r="P293" s="5">
        <v>10.6399035112275</v>
      </c>
      <c r="Q293" s="5">
        <v>0.0</v>
      </c>
      <c r="R293" s="5">
        <v>0.0</v>
      </c>
      <c r="S293" s="5">
        <v>0.0</v>
      </c>
    </row>
    <row r="294">
      <c r="A294" s="5">
        <v>292.0</v>
      </c>
      <c r="B294" s="6">
        <v>44071.0</v>
      </c>
      <c r="C294" s="5">
        <v>130.657804860642</v>
      </c>
      <c r="D294" s="5">
        <v>99.6729446122883</v>
      </c>
      <c r="E294" s="5">
        <v>170.062630849795</v>
      </c>
      <c r="F294" s="5">
        <v>130.657804860642</v>
      </c>
      <c r="G294" s="5">
        <v>130.657804860642</v>
      </c>
      <c r="H294" s="5">
        <v>5.65483086108569</v>
      </c>
      <c r="I294" s="5">
        <v>5.65483086108569</v>
      </c>
      <c r="J294" s="5">
        <v>5.65483086108569</v>
      </c>
      <c r="K294" s="5">
        <v>-5.3069608218353</v>
      </c>
      <c r="L294" s="5">
        <v>-5.3069608218353</v>
      </c>
      <c r="M294" s="5">
        <v>-5.3069608218353</v>
      </c>
      <c r="N294" s="5">
        <v>10.961791682921</v>
      </c>
      <c r="O294" s="5">
        <v>10.961791682921</v>
      </c>
      <c r="P294" s="5">
        <v>10.961791682921</v>
      </c>
      <c r="Q294" s="5">
        <v>0.0</v>
      </c>
      <c r="R294" s="5">
        <v>0.0</v>
      </c>
      <c r="S294" s="5">
        <v>0.0</v>
      </c>
    </row>
    <row r="295">
      <c r="A295" s="5">
        <v>293.0</v>
      </c>
      <c r="B295" s="6">
        <v>44074.0</v>
      </c>
      <c r="C295" s="5">
        <v>132.329515917846</v>
      </c>
      <c r="D295" s="5">
        <v>107.5818573948</v>
      </c>
      <c r="E295" s="5">
        <v>173.282407844305</v>
      </c>
      <c r="F295" s="5">
        <v>132.329515917846</v>
      </c>
      <c r="G295" s="5">
        <v>132.329515917846</v>
      </c>
      <c r="H295" s="5">
        <v>8.73844743509398</v>
      </c>
      <c r="I295" s="5">
        <v>8.73844743509398</v>
      </c>
      <c r="J295" s="5">
        <v>8.73844743509398</v>
      </c>
      <c r="K295" s="5">
        <v>-3.4749279238183</v>
      </c>
      <c r="L295" s="5">
        <v>-3.4749279238183</v>
      </c>
      <c r="M295" s="5">
        <v>-3.4749279238183</v>
      </c>
      <c r="N295" s="5">
        <v>12.2133753589122</v>
      </c>
      <c r="O295" s="5">
        <v>12.2133753589122</v>
      </c>
      <c r="P295" s="5">
        <v>12.2133753589122</v>
      </c>
      <c r="Q295" s="5">
        <v>0.0</v>
      </c>
      <c r="R295" s="5">
        <v>0.0</v>
      </c>
      <c r="S295" s="5">
        <v>0.0</v>
      </c>
    </row>
    <row r="296">
      <c r="A296" s="5">
        <v>294.0</v>
      </c>
      <c r="B296" s="6">
        <v>44075.0</v>
      </c>
      <c r="C296" s="5">
        <v>132.886752936913</v>
      </c>
      <c r="D296" s="5">
        <v>107.15937116815</v>
      </c>
      <c r="E296" s="5">
        <v>174.617779191319</v>
      </c>
      <c r="F296" s="5">
        <v>132.886752936913</v>
      </c>
      <c r="G296" s="5">
        <v>132.886752936913</v>
      </c>
      <c r="H296" s="5">
        <v>8.5577282944658</v>
      </c>
      <c r="I296" s="5">
        <v>8.5577282944658</v>
      </c>
      <c r="J296" s="5">
        <v>8.5577282944658</v>
      </c>
      <c r="K296" s="5">
        <v>-4.16603470012267</v>
      </c>
      <c r="L296" s="5">
        <v>-4.16603470012267</v>
      </c>
      <c r="M296" s="5">
        <v>-4.16603470012267</v>
      </c>
      <c r="N296" s="5">
        <v>12.7237629945884</v>
      </c>
      <c r="O296" s="5">
        <v>12.7237629945884</v>
      </c>
      <c r="P296" s="5">
        <v>12.7237629945884</v>
      </c>
      <c r="Q296" s="5">
        <v>0.0</v>
      </c>
      <c r="R296" s="5">
        <v>0.0</v>
      </c>
      <c r="S296" s="5">
        <v>0.0</v>
      </c>
    </row>
    <row r="297">
      <c r="A297" s="5">
        <v>295.0</v>
      </c>
      <c r="B297" s="6">
        <v>44076.0</v>
      </c>
      <c r="C297" s="5">
        <v>133.443989955981</v>
      </c>
      <c r="D297" s="5">
        <v>108.473976682581</v>
      </c>
      <c r="E297" s="5">
        <v>179.084597319361</v>
      </c>
      <c r="F297" s="5">
        <v>133.443989955981</v>
      </c>
      <c r="G297" s="5">
        <v>133.443989955981</v>
      </c>
      <c r="H297" s="5">
        <v>9.32792140834632</v>
      </c>
      <c r="I297" s="5">
        <v>9.32792140834632</v>
      </c>
      <c r="J297" s="5">
        <v>9.32792140834632</v>
      </c>
      <c r="K297" s="5">
        <v>-3.9474595547754</v>
      </c>
      <c r="L297" s="5">
        <v>-3.9474595547754</v>
      </c>
      <c r="M297" s="5">
        <v>-3.9474595547754</v>
      </c>
      <c r="N297" s="5">
        <v>13.2753809631217</v>
      </c>
      <c r="O297" s="5">
        <v>13.2753809631217</v>
      </c>
      <c r="P297" s="5">
        <v>13.2753809631217</v>
      </c>
      <c r="Q297" s="5">
        <v>0.0</v>
      </c>
      <c r="R297" s="5">
        <v>0.0</v>
      </c>
      <c r="S297" s="5">
        <v>0.0</v>
      </c>
    </row>
    <row r="298">
      <c r="A298" s="5">
        <v>296.0</v>
      </c>
      <c r="B298" s="6">
        <v>44077.0</v>
      </c>
      <c r="C298" s="5">
        <v>134.001226975049</v>
      </c>
      <c r="D298" s="5">
        <v>107.934221838726</v>
      </c>
      <c r="E298" s="5">
        <v>177.740039899413</v>
      </c>
      <c r="F298" s="5">
        <v>134.001226975049</v>
      </c>
      <c r="G298" s="5">
        <v>134.001226975049</v>
      </c>
      <c r="H298" s="5">
        <v>8.96655385004163</v>
      </c>
      <c r="I298" s="5">
        <v>8.96655385004163</v>
      </c>
      <c r="J298" s="5">
        <v>8.96655385004163</v>
      </c>
      <c r="K298" s="5">
        <v>-4.89578385764292</v>
      </c>
      <c r="L298" s="5">
        <v>-4.89578385764292</v>
      </c>
      <c r="M298" s="5">
        <v>-4.89578385764292</v>
      </c>
      <c r="N298" s="5">
        <v>13.8623377076845</v>
      </c>
      <c r="O298" s="5">
        <v>13.8623377076845</v>
      </c>
      <c r="P298" s="5">
        <v>13.8623377076845</v>
      </c>
      <c r="Q298" s="5">
        <v>0.0</v>
      </c>
      <c r="R298" s="5">
        <v>0.0</v>
      </c>
      <c r="S298" s="5">
        <v>0.0</v>
      </c>
    </row>
    <row r="299">
      <c r="A299" s="5">
        <v>297.0</v>
      </c>
      <c r="B299" s="6">
        <v>44078.0</v>
      </c>
      <c r="C299" s="5">
        <v>134.558463994117</v>
      </c>
      <c r="D299" s="5">
        <v>107.689545997356</v>
      </c>
      <c r="E299" s="5">
        <v>177.226406911425</v>
      </c>
      <c r="F299" s="5">
        <v>134.558463994117</v>
      </c>
      <c r="G299" s="5">
        <v>134.558463994117</v>
      </c>
      <c r="H299" s="5">
        <v>9.17004534179454</v>
      </c>
      <c r="I299" s="5">
        <v>9.17004534179454</v>
      </c>
      <c r="J299" s="5">
        <v>9.17004534179454</v>
      </c>
      <c r="K299" s="5">
        <v>-5.30696082183355</v>
      </c>
      <c r="L299" s="5">
        <v>-5.30696082183355</v>
      </c>
      <c r="M299" s="5">
        <v>-5.30696082183355</v>
      </c>
      <c r="N299" s="5">
        <v>14.477006163628</v>
      </c>
      <c r="O299" s="5">
        <v>14.477006163628</v>
      </c>
      <c r="P299" s="5">
        <v>14.477006163628</v>
      </c>
      <c r="Q299" s="5">
        <v>0.0</v>
      </c>
      <c r="R299" s="5">
        <v>0.0</v>
      </c>
      <c r="S299" s="5">
        <v>0.0</v>
      </c>
    </row>
    <row r="300">
      <c r="A300" s="5">
        <v>298.0</v>
      </c>
      <c r="B300" s="6">
        <v>44082.0</v>
      </c>
      <c r="C300" s="5">
        <v>136.787412070388</v>
      </c>
      <c r="D300" s="5">
        <v>113.340497553847</v>
      </c>
      <c r="E300" s="5">
        <v>186.632477179002</v>
      </c>
      <c r="F300" s="5">
        <v>136.787412070388</v>
      </c>
      <c r="G300" s="5">
        <v>136.787412070388</v>
      </c>
      <c r="H300" s="5">
        <v>12.8410812173416</v>
      </c>
      <c r="I300" s="5">
        <v>12.8410812173416</v>
      </c>
      <c r="J300" s="5">
        <v>12.8410812173416</v>
      </c>
      <c r="K300" s="5">
        <v>-4.16603470012565</v>
      </c>
      <c r="L300" s="5">
        <v>-4.16603470012565</v>
      </c>
      <c r="M300" s="5">
        <v>-4.16603470012565</v>
      </c>
      <c r="N300" s="5">
        <v>17.0071159174673</v>
      </c>
      <c r="O300" s="5">
        <v>17.0071159174673</v>
      </c>
      <c r="P300" s="5">
        <v>17.0071159174673</v>
      </c>
      <c r="Q300" s="5">
        <v>0.0</v>
      </c>
      <c r="R300" s="5">
        <v>0.0</v>
      </c>
      <c r="S300" s="5">
        <v>0.0</v>
      </c>
    </row>
    <row r="301">
      <c r="A301" s="5">
        <v>299.0</v>
      </c>
      <c r="B301" s="6">
        <v>44083.0</v>
      </c>
      <c r="C301" s="5">
        <v>137.344649089456</v>
      </c>
      <c r="D301" s="5">
        <v>115.889406804885</v>
      </c>
      <c r="E301" s="5">
        <v>186.451052950404</v>
      </c>
      <c r="F301" s="5">
        <v>137.344649089456</v>
      </c>
      <c r="G301" s="5">
        <v>137.344649089456</v>
      </c>
      <c r="H301" s="5">
        <v>13.6483380009427</v>
      </c>
      <c r="I301" s="5">
        <v>13.6483380009427</v>
      </c>
      <c r="J301" s="5">
        <v>13.6483380009427</v>
      </c>
      <c r="K301" s="5">
        <v>-3.94745955477406</v>
      </c>
      <c r="L301" s="5">
        <v>-3.94745955477406</v>
      </c>
      <c r="M301" s="5">
        <v>-3.94745955477406</v>
      </c>
      <c r="N301" s="5">
        <v>17.5957975557167</v>
      </c>
      <c r="O301" s="5">
        <v>17.5957975557167</v>
      </c>
      <c r="P301" s="5">
        <v>17.5957975557167</v>
      </c>
      <c r="Q301" s="5">
        <v>0.0</v>
      </c>
      <c r="R301" s="5">
        <v>0.0</v>
      </c>
      <c r="S301" s="5">
        <v>0.0</v>
      </c>
    </row>
    <row r="302">
      <c r="A302" s="5">
        <v>300.0</v>
      </c>
      <c r="B302" s="6">
        <v>44084.0</v>
      </c>
      <c r="C302" s="5">
        <v>137.901886108524</v>
      </c>
      <c r="D302" s="5">
        <v>115.101595245105</v>
      </c>
      <c r="E302" s="5">
        <v>185.978783422133</v>
      </c>
      <c r="F302" s="5">
        <v>137.901886108524</v>
      </c>
      <c r="G302" s="5">
        <v>137.901886108524</v>
      </c>
      <c r="H302" s="5">
        <v>13.2439412874999</v>
      </c>
      <c r="I302" s="5">
        <v>13.2439412874999</v>
      </c>
      <c r="J302" s="5">
        <v>13.2439412874999</v>
      </c>
      <c r="K302" s="5">
        <v>-4.8957838576281</v>
      </c>
      <c r="L302" s="5">
        <v>-4.8957838576281</v>
      </c>
      <c r="M302" s="5">
        <v>-4.8957838576281</v>
      </c>
      <c r="N302" s="5">
        <v>18.139725145128</v>
      </c>
      <c r="O302" s="5">
        <v>18.139725145128</v>
      </c>
      <c r="P302" s="5">
        <v>18.139725145128</v>
      </c>
      <c r="Q302" s="5">
        <v>0.0</v>
      </c>
      <c r="R302" s="5">
        <v>0.0</v>
      </c>
      <c r="S302" s="5">
        <v>0.0</v>
      </c>
    </row>
    <row r="303">
      <c r="A303" s="5">
        <v>301.0</v>
      </c>
      <c r="B303" s="6">
        <v>44085.0</v>
      </c>
      <c r="C303" s="5">
        <v>138.459123127592</v>
      </c>
      <c r="D303" s="5">
        <v>117.414713941504</v>
      </c>
      <c r="E303" s="5">
        <v>186.882631684961</v>
      </c>
      <c r="F303" s="5">
        <v>138.459123127592</v>
      </c>
      <c r="G303" s="5">
        <v>138.459123127592</v>
      </c>
      <c r="H303" s="5">
        <v>13.3180004416746</v>
      </c>
      <c r="I303" s="5">
        <v>13.3180004416746</v>
      </c>
      <c r="J303" s="5">
        <v>13.3180004416746</v>
      </c>
      <c r="K303" s="5">
        <v>-5.30696082181485</v>
      </c>
      <c r="L303" s="5">
        <v>-5.30696082181485</v>
      </c>
      <c r="M303" s="5">
        <v>-5.30696082181485</v>
      </c>
      <c r="N303" s="5">
        <v>18.6249612634895</v>
      </c>
      <c r="O303" s="5">
        <v>18.6249612634895</v>
      </c>
      <c r="P303" s="5">
        <v>18.6249612634895</v>
      </c>
      <c r="Q303" s="5">
        <v>0.0</v>
      </c>
      <c r="R303" s="5">
        <v>0.0</v>
      </c>
      <c r="S303" s="5">
        <v>0.0</v>
      </c>
    </row>
    <row r="304">
      <c r="A304" s="5">
        <v>302.0</v>
      </c>
      <c r="B304" s="6">
        <v>44088.0</v>
      </c>
      <c r="C304" s="5">
        <v>140.130834184795</v>
      </c>
      <c r="D304" s="5">
        <v>121.632176366012</v>
      </c>
      <c r="E304" s="5">
        <v>189.047833781785</v>
      </c>
      <c r="F304" s="5">
        <v>140.130834184795</v>
      </c>
      <c r="G304" s="5">
        <v>140.130834184795</v>
      </c>
      <c r="H304" s="5">
        <v>16.1225137805757</v>
      </c>
      <c r="I304" s="5">
        <v>16.1225137805757</v>
      </c>
      <c r="J304" s="5">
        <v>16.1225137805757</v>
      </c>
      <c r="K304" s="5">
        <v>-3.47492792378351</v>
      </c>
      <c r="L304" s="5">
        <v>-3.47492792378351</v>
      </c>
      <c r="M304" s="5">
        <v>-3.47492792378351</v>
      </c>
      <c r="N304" s="5">
        <v>19.5974417043592</v>
      </c>
      <c r="O304" s="5">
        <v>19.5974417043592</v>
      </c>
      <c r="P304" s="5">
        <v>19.5974417043592</v>
      </c>
      <c r="Q304" s="5">
        <v>0.0</v>
      </c>
      <c r="R304" s="5">
        <v>0.0</v>
      </c>
      <c r="S304" s="5">
        <v>0.0</v>
      </c>
    </row>
    <row r="305">
      <c r="A305" s="5">
        <v>303.0</v>
      </c>
      <c r="B305" s="6">
        <v>44089.0</v>
      </c>
      <c r="C305" s="5">
        <v>140.688071203863</v>
      </c>
      <c r="D305" s="5">
        <v>119.819952544142</v>
      </c>
      <c r="E305" s="5">
        <v>191.537326455991</v>
      </c>
      <c r="F305" s="5">
        <v>140.688071203863</v>
      </c>
      <c r="G305" s="5">
        <v>140.688071203863</v>
      </c>
      <c r="H305" s="5">
        <v>15.5561813201076</v>
      </c>
      <c r="I305" s="5">
        <v>15.5561813201076</v>
      </c>
      <c r="J305" s="5">
        <v>15.5561813201076</v>
      </c>
      <c r="K305" s="5">
        <v>-4.16603470012862</v>
      </c>
      <c r="L305" s="5">
        <v>-4.16603470012862</v>
      </c>
      <c r="M305" s="5">
        <v>-4.16603470012862</v>
      </c>
      <c r="N305" s="5">
        <v>19.7222160202362</v>
      </c>
      <c r="O305" s="5">
        <v>19.7222160202362</v>
      </c>
      <c r="P305" s="5">
        <v>19.7222160202362</v>
      </c>
      <c r="Q305" s="5">
        <v>0.0</v>
      </c>
      <c r="R305" s="5">
        <v>0.0</v>
      </c>
      <c r="S305" s="5">
        <v>0.0</v>
      </c>
    </row>
    <row r="306">
      <c r="A306" s="5">
        <v>304.0</v>
      </c>
      <c r="B306" s="6">
        <v>44090.0</v>
      </c>
      <c r="C306" s="5">
        <v>141.245308222931</v>
      </c>
      <c r="D306" s="5">
        <v>120.806609284407</v>
      </c>
      <c r="E306" s="5">
        <v>188.978328881955</v>
      </c>
      <c r="F306" s="5">
        <v>141.245308222931</v>
      </c>
      <c r="G306" s="5">
        <v>141.245308222931</v>
      </c>
      <c r="H306" s="5">
        <v>15.7846048507926</v>
      </c>
      <c r="I306" s="5">
        <v>15.7846048507926</v>
      </c>
      <c r="J306" s="5">
        <v>15.7846048507926</v>
      </c>
      <c r="K306" s="5">
        <v>-3.94745955477269</v>
      </c>
      <c r="L306" s="5">
        <v>-3.94745955477269</v>
      </c>
      <c r="M306" s="5">
        <v>-3.94745955477269</v>
      </c>
      <c r="N306" s="5">
        <v>19.7320644055652</v>
      </c>
      <c r="O306" s="5">
        <v>19.7320644055652</v>
      </c>
      <c r="P306" s="5">
        <v>19.7320644055652</v>
      </c>
      <c r="Q306" s="5">
        <v>0.0</v>
      </c>
      <c r="R306" s="5">
        <v>0.0</v>
      </c>
      <c r="S306" s="5">
        <v>0.0</v>
      </c>
    </row>
    <row r="307">
      <c r="A307" s="5">
        <v>305.0</v>
      </c>
      <c r="B307" s="6">
        <v>44091.0</v>
      </c>
      <c r="C307" s="5">
        <v>141.802545241999</v>
      </c>
      <c r="D307" s="5">
        <v>119.417589006363</v>
      </c>
      <c r="E307" s="5">
        <v>192.972178817213</v>
      </c>
      <c r="F307" s="5">
        <v>141.802545241999</v>
      </c>
      <c r="G307" s="5">
        <v>141.802545241999</v>
      </c>
      <c r="H307" s="5">
        <v>14.725068961795</v>
      </c>
      <c r="I307" s="5">
        <v>14.725068961795</v>
      </c>
      <c r="J307" s="5">
        <v>14.725068961795</v>
      </c>
      <c r="K307" s="5">
        <v>-4.89578385763234</v>
      </c>
      <c r="L307" s="5">
        <v>-4.89578385763234</v>
      </c>
      <c r="M307" s="5">
        <v>-4.89578385763234</v>
      </c>
      <c r="N307" s="5">
        <v>19.6208528194274</v>
      </c>
      <c r="O307" s="5">
        <v>19.6208528194274</v>
      </c>
      <c r="P307" s="5">
        <v>19.6208528194274</v>
      </c>
      <c r="Q307" s="5">
        <v>0.0</v>
      </c>
      <c r="R307" s="5">
        <v>0.0</v>
      </c>
      <c r="S307" s="5">
        <v>0.0</v>
      </c>
    </row>
    <row r="308">
      <c r="A308" s="5">
        <v>306.0</v>
      </c>
      <c r="B308" s="6">
        <v>44092.0</v>
      </c>
      <c r="C308" s="5">
        <v>142.359782261066</v>
      </c>
      <c r="D308" s="5">
        <v>123.188079026357</v>
      </c>
      <c r="E308" s="5">
        <v>192.298215200246</v>
      </c>
      <c r="F308" s="5">
        <v>142.359782261066</v>
      </c>
      <c r="G308" s="5">
        <v>142.359782261066</v>
      </c>
      <c r="H308" s="5">
        <v>14.0778447027663</v>
      </c>
      <c r="I308" s="5">
        <v>14.0778447027663</v>
      </c>
      <c r="J308" s="5">
        <v>14.0778447027663</v>
      </c>
      <c r="K308" s="5">
        <v>-5.3069608218131</v>
      </c>
      <c r="L308" s="5">
        <v>-5.3069608218131</v>
      </c>
      <c r="M308" s="5">
        <v>-5.3069608218131</v>
      </c>
      <c r="N308" s="5">
        <v>19.3848055245794</v>
      </c>
      <c r="O308" s="5">
        <v>19.3848055245794</v>
      </c>
      <c r="P308" s="5">
        <v>19.3848055245794</v>
      </c>
      <c r="Q308" s="5">
        <v>0.0</v>
      </c>
      <c r="R308" s="5">
        <v>0.0</v>
      </c>
      <c r="S308" s="5">
        <v>0.0</v>
      </c>
    </row>
    <row r="309">
      <c r="A309" s="5">
        <v>307.0</v>
      </c>
      <c r="B309" s="6">
        <v>44095.0</v>
      </c>
      <c r="C309" s="5">
        <v>144.03149331827</v>
      </c>
      <c r="D309" s="5">
        <v>124.067191314502</v>
      </c>
      <c r="E309" s="5">
        <v>193.658229539337</v>
      </c>
      <c r="F309" s="5">
        <v>144.03149331827</v>
      </c>
      <c r="G309" s="5">
        <v>144.03149331827</v>
      </c>
      <c r="H309" s="5">
        <v>14.4536942459098</v>
      </c>
      <c r="I309" s="5">
        <v>14.4536942459098</v>
      </c>
      <c r="J309" s="5">
        <v>14.4536942459098</v>
      </c>
      <c r="K309" s="5">
        <v>-3.47492792378288</v>
      </c>
      <c r="L309" s="5">
        <v>-3.47492792378288</v>
      </c>
      <c r="M309" s="5">
        <v>-3.47492792378288</v>
      </c>
      <c r="N309" s="5">
        <v>17.9286221696927</v>
      </c>
      <c r="O309" s="5">
        <v>17.9286221696927</v>
      </c>
      <c r="P309" s="5">
        <v>17.9286221696927</v>
      </c>
      <c r="Q309" s="5">
        <v>0.0</v>
      </c>
      <c r="R309" s="5">
        <v>0.0</v>
      </c>
      <c r="S309" s="5">
        <v>0.0</v>
      </c>
    </row>
    <row r="310">
      <c r="A310" s="5">
        <v>308.0</v>
      </c>
      <c r="B310" s="6">
        <v>44096.0</v>
      </c>
      <c r="C310" s="5">
        <v>144.588730337338</v>
      </c>
      <c r="D310" s="5">
        <v>124.009193596344</v>
      </c>
      <c r="E310" s="5">
        <v>195.502844135602</v>
      </c>
      <c r="F310" s="5">
        <v>144.588730337338</v>
      </c>
      <c r="G310" s="5">
        <v>144.588730337338</v>
      </c>
      <c r="H310" s="5">
        <v>13.0415881460521</v>
      </c>
      <c r="I310" s="5">
        <v>13.0415881460521</v>
      </c>
      <c r="J310" s="5">
        <v>13.0415881460521</v>
      </c>
      <c r="K310" s="5">
        <v>-4.1660347001164</v>
      </c>
      <c r="L310" s="5">
        <v>-4.1660347001164</v>
      </c>
      <c r="M310" s="5">
        <v>-4.1660347001164</v>
      </c>
      <c r="N310" s="5">
        <v>17.2076228461685</v>
      </c>
      <c r="O310" s="5">
        <v>17.2076228461685</v>
      </c>
      <c r="P310" s="5">
        <v>17.2076228461685</v>
      </c>
      <c r="Q310" s="5">
        <v>0.0</v>
      </c>
      <c r="R310" s="5">
        <v>0.0</v>
      </c>
      <c r="S310" s="5">
        <v>0.0</v>
      </c>
    </row>
    <row r="311">
      <c r="A311" s="5">
        <v>309.0</v>
      </c>
      <c r="B311" s="6">
        <v>44097.0</v>
      </c>
      <c r="C311" s="5">
        <v>145.145967356406</v>
      </c>
      <c r="D311" s="5">
        <v>122.282147682401</v>
      </c>
      <c r="E311" s="5">
        <v>191.732981851808</v>
      </c>
      <c r="F311" s="5">
        <v>145.145967356406</v>
      </c>
      <c r="G311" s="5">
        <v>145.145967356406</v>
      </c>
      <c r="H311" s="5">
        <v>12.4348704339458</v>
      </c>
      <c r="I311" s="5">
        <v>12.4348704339458</v>
      </c>
      <c r="J311" s="5">
        <v>12.4348704339458</v>
      </c>
      <c r="K311" s="5">
        <v>-3.94745955477595</v>
      </c>
      <c r="L311" s="5">
        <v>-3.94745955477595</v>
      </c>
      <c r="M311" s="5">
        <v>-3.94745955477595</v>
      </c>
      <c r="N311" s="5">
        <v>16.3823299887217</v>
      </c>
      <c r="O311" s="5">
        <v>16.3823299887217</v>
      </c>
      <c r="P311" s="5">
        <v>16.3823299887217</v>
      </c>
      <c r="Q311" s="5">
        <v>0.0</v>
      </c>
      <c r="R311" s="5">
        <v>0.0</v>
      </c>
      <c r="S311" s="5">
        <v>0.0</v>
      </c>
    </row>
    <row r="312">
      <c r="A312" s="5">
        <v>310.0</v>
      </c>
      <c r="B312" s="6">
        <v>44098.0</v>
      </c>
      <c r="C312" s="5">
        <v>145.703204375473</v>
      </c>
      <c r="D312" s="5">
        <v>122.806302356506</v>
      </c>
      <c r="E312" s="5">
        <v>194.566528058561</v>
      </c>
      <c r="F312" s="5">
        <v>145.703204375473</v>
      </c>
      <c r="G312" s="5">
        <v>145.703204375473</v>
      </c>
      <c r="H312" s="5">
        <v>10.5688066589585</v>
      </c>
      <c r="I312" s="5">
        <v>10.5688066589585</v>
      </c>
      <c r="J312" s="5">
        <v>10.5688066589585</v>
      </c>
      <c r="K312" s="5">
        <v>-4.89578385763658</v>
      </c>
      <c r="L312" s="5">
        <v>-4.89578385763658</v>
      </c>
      <c r="M312" s="5">
        <v>-4.89578385763658</v>
      </c>
      <c r="N312" s="5">
        <v>15.4645905165951</v>
      </c>
      <c r="O312" s="5">
        <v>15.4645905165951</v>
      </c>
      <c r="P312" s="5">
        <v>15.4645905165951</v>
      </c>
      <c r="Q312" s="5">
        <v>0.0</v>
      </c>
      <c r="R312" s="5">
        <v>0.0</v>
      </c>
      <c r="S312" s="5">
        <v>0.0</v>
      </c>
    </row>
    <row r="313">
      <c r="A313" s="5">
        <v>311.0</v>
      </c>
      <c r="B313" s="6">
        <v>44099.0</v>
      </c>
      <c r="C313" s="5">
        <v>146.260441394541</v>
      </c>
      <c r="D313" s="5">
        <v>120.425205314986</v>
      </c>
      <c r="E313" s="5">
        <v>189.719451446728</v>
      </c>
      <c r="F313" s="5">
        <v>146.260441394541</v>
      </c>
      <c r="G313" s="5">
        <v>146.260441394541</v>
      </c>
      <c r="H313" s="5">
        <v>9.16149591718933</v>
      </c>
      <c r="I313" s="5">
        <v>9.16149591718933</v>
      </c>
      <c r="J313" s="5">
        <v>9.16149591718933</v>
      </c>
      <c r="K313" s="5">
        <v>-5.30696082184856</v>
      </c>
      <c r="L313" s="5">
        <v>-5.30696082184856</v>
      </c>
      <c r="M313" s="5">
        <v>-5.30696082184856</v>
      </c>
      <c r="N313" s="5">
        <v>14.4684567390378</v>
      </c>
      <c r="O313" s="5">
        <v>14.4684567390378</v>
      </c>
      <c r="P313" s="5">
        <v>14.4684567390378</v>
      </c>
      <c r="Q313" s="5">
        <v>0.0</v>
      </c>
      <c r="R313" s="5">
        <v>0.0</v>
      </c>
      <c r="S313" s="5">
        <v>0.0</v>
      </c>
    </row>
    <row r="314">
      <c r="A314" s="5">
        <v>312.0</v>
      </c>
      <c r="B314" s="6">
        <v>44102.0</v>
      </c>
      <c r="C314" s="5">
        <v>147.932152451745</v>
      </c>
      <c r="D314" s="5">
        <v>117.867877211684</v>
      </c>
      <c r="E314" s="5">
        <v>190.771973185005</v>
      </c>
      <c r="F314" s="5">
        <v>147.932152451745</v>
      </c>
      <c r="G314" s="5">
        <v>147.932152451745</v>
      </c>
      <c r="H314" s="5">
        <v>7.70187914405126</v>
      </c>
      <c r="I314" s="5">
        <v>7.70187914405126</v>
      </c>
      <c r="J314" s="5">
        <v>7.70187914405126</v>
      </c>
      <c r="K314" s="5">
        <v>-3.47492792379363</v>
      </c>
      <c r="L314" s="5">
        <v>-3.47492792379363</v>
      </c>
      <c r="M314" s="5">
        <v>-3.47492792379363</v>
      </c>
      <c r="N314" s="5">
        <v>11.1768070678449</v>
      </c>
      <c r="O314" s="5">
        <v>11.1768070678449</v>
      </c>
      <c r="P314" s="5">
        <v>11.1768070678449</v>
      </c>
      <c r="Q314" s="5">
        <v>0.0</v>
      </c>
      <c r="R314" s="5">
        <v>0.0</v>
      </c>
      <c r="S314" s="5">
        <v>0.0</v>
      </c>
    </row>
    <row r="315">
      <c r="A315" s="5">
        <v>313.0</v>
      </c>
      <c r="B315" s="6">
        <v>44103.0</v>
      </c>
      <c r="C315" s="5">
        <v>148.489389470813</v>
      </c>
      <c r="D315" s="5">
        <v>118.276251964218</v>
      </c>
      <c r="E315" s="5">
        <v>189.046695491096</v>
      </c>
      <c r="F315" s="5">
        <v>148.489389470813</v>
      </c>
      <c r="G315" s="5">
        <v>148.489389470813</v>
      </c>
      <c r="H315" s="5">
        <v>5.87441548380667</v>
      </c>
      <c r="I315" s="5">
        <v>5.87441548380667</v>
      </c>
      <c r="J315" s="5">
        <v>5.87441548380667</v>
      </c>
      <c r="K315" s="5">
        <v>-4.16603470011938</v>
      </c>
      <c r="L315" s="5">
        <v>-4.16603470011938</v>
      </c>
      <c r="M315" s="5">
        <v>-4.16603470011938</v>
      </c>
      <c r="N315" s="5">
        <v>10.040450183926</v>
      </c>
      <c r="O315" s="5">
        <v>10.040450183926</v>
      </c>
      <c r="P315" s="5">
        <v>10.040450183926</v>
      </c>
      <c r="Q315" s="5">
        <v>0.0</v>
      </c>
      <c r="R315" s="5">
        <v>0.0</v>
      </c>
      <c r="S315" s="5">
        <v>0.0</v>
      </c>
    </row>
    <row r="316">
      <c r="A316" s="5">
        <v>314.0</v>
      </c>
      <c r="B316" s="6">
        <v>44104.0</v>
      </c>
      <c r="C316" s="5">
        <v>149.04662648988</v>
      </c>
      <c r="D316" s="5">
        <v>120.677520782573</v>
      </c>
      <c r="E316" s="5">
        <v>189.432917842097</v>
      </c>
      <c r="F316" s="5">
        <v>149.04662648988</v>
      </c>
      <c r="G316" s="5">
        <v>149.04662648988</v>
      </c>
      <c r="H316" s="5">
        <v>4.96966403337975</v>
      </c>
      <c r="I316" s="5">
        <v>4.96966403337975</v>
      </c>
      <c r="J316" s="5">
        <v>4.96966403337975</v>
      </c>
      <c r="K316" s="5">
        <v>-3.94745955477457</v>
      </c>
      <c r="L316" s="5">
        <v>-3.94745955477457</v>
      </c>
      <c r="M316" s="5">
        <v>-3.94745955477457</v>
      </c>
      <c r="N316" s="5">
        <v>8.91712358815432</v>
      </c>
      <c r="O316" s="5">
        <v>8.91712358815432</v>
      </c>
      <c r="P316" s="5">
        <v>8.91712358815432</v>
      </c>
      <c r="Q316" s="5">
        <v>0.0</v>
      </c>
      <c r="R316" s="5">
        <v>0.0</v>
      </c>
      <c r="S316" s="5">
        <v>0.0</v>
      </c>
    </row>
    <row r="317">
      <c r="A317" s="5">
        <v>315.0</v>
      </c>
      <c r="B317" s="6">
        <v>44105.0</v>
      </c>
      <c r="C317" s="5">
        <v>149.603863508948</v>
      </c>
      <c r="D317" s="5">
        <v>121.057802805323</v>
      </c>
      <c r="E317" s="5">
        <v>185.576523443538</v>
      </c>
      <c r="F317" s="5">
        <v>149.603863508948</v>
      </c>
      <c r="G317" s="5">
        <v>149.603863508948</v>
      </c>
      <c r="H317" s="5">
        <v>2.93062291500015</v>
      </c>
      <c r="I317" s="5">
        <v>2.93062291500015</v>
      </c>
      <c r="J317" s="5">
        <v>2.93062291500015</v>
      </c>
      <c r="K317" s="5">
        <v>-4.89578385764081</v>
      </c>
      <c r="L317" s="5">
        <v>-4.89578385764081</v>
      </c>
      <c r="M317" s="5">
        <v>-4.89578385764081</v>
      </c>
      <c r="N317" s="5">
        <v>7.82640677264097</v>
      </c>
      <c r="O317" s="5">
        <v>7.82640677264097</v>
      </c>
      <c r="P317" s="5">
        <v>7.82640677264097</v>
      </c>
      <c r="Q317" s="5">
        <v>0.0</v>
      </c>
      <c r="R317" s="5">
        <v>0.0</v>
      </c>
      <c r="S317" s="5">
        <v>0.0</v>
      </c>
    </row>
    <row r="318">
      <c r="A318" s="5">
        <v>316.0</v>
      </c>
      <c r="B318" s="6">
        <v>44106.0</v>
      </c>
      <c r="C318" s="5">
        <v>150.161100528016</v>
      </c>
      <c r="D318" s="5">
        <v>118.456910894541</v>
      </c>
      <c r="E318" s="5">
        <v>189.189333973338</v>
      </c>
      <c r="F318" s="5">
        <v>150.161100528016</v>
      </c>
      <c r="G318" s="5">
        <v>150.161100528016</v>
      </c>
      <c r="H318" s="5">
        <v>1.48027827692935</v>
      </c>
      <c r="I318" s="5">
        <v>1.48027827692935</v>
      </c>
      <c r="J318" s="5">
        <v>1.48027827692935</v>
      </c>
      <c r="K318" s="5">
        <v>-5.30696082184681</v>
      </c>
      <c r="L318" s="5">
        <v>-5.30696082184681</v>
      </c>
      <c r="M318" s="5">
        <v>-5.30696082184681</v>
      </c>
      <c r="N318" s="5">
        <v>6.78723909877617</v>
      </c>
      <c r="O318" s="5">
        <v>6.78723909877617</v>
      </c>
      <c r="P318" s="5">
        <v>6.78723909877617</v>
      </c>
      <c r="Q318" s="5">
        <v>0.0</v>
      </c>
      <c r="R318" s="5">
        <v>0.0</v>
      </c>
      <c r="S318" s="5">
        <v>0.0</v>
      </c>
    </row>
    <row r="319">
      <c r="A319" s="5">
        <v>317.0</v>
      </c>
      <c r="B319" s="6">
        <v>44109.0</v>
      </c>
      <c r="C319" s="5">
        <v>151.83281158522</v>
      </c>
      <c r="D319" s="5">
        <v>116.453570252777</v>
      </c>
      <c r="E319" s="5">
        <v>186.320866284893</v>
      </c>
      <c r="F319" s="5">
        <v>151.83281158522</v>
      </c>
      <c r="G319" s="5">
        <v>151.83281158522</v>
      </c>
      <c r="H319" s="5">
        <v>0.674530671439323</v>
      </c>
      <c r="I319" s="5">
        <v>0.674530671439323</v>
      </c>
      <c r="J319" s="5">
        <v>0.674530671439323</v>
      </c>
      <c r="K319" s="5">
        <v>-3.47492792380437</v>
      </c>
      <c r="L319" s="5">
        <v>-3.47492792380437</v>
      </c>
      <c r="M319" s="5">
        <v>-3.47492792380437</v>
      </c>
      <c r="N319" s="5">
        <v>4.14945859524369</v>
      </c>
      <c r="O319" s="5">
        <v>4.14945859524369</v>
      </c>
      <c r="P319" s="5">
        <v>4.14945859524369</v>
      </c>
      <c r="Q319" s="5">
        <v>0.0</v>
      </c>
      <c r="R319" s="5">
        <v>0.0</v>
      </c>
      <c r="S319" s="5">
        <v>0.0</v>
      </c>
    </row>
    <row r="320">
      <c r="A320" s="5">
        <v>318.0</v>
      </c>
      <c r="B320" s="6">
        <v>44110.0</v>
      </c>
      <c r="C320" s="5">
        <v>152.390048604287</v>
      </c>
      <c r="D320" s="5">
        <v>115.207614481195</v>
      </c>
      <c r="E320" s="5">
        <v>187.611349517078</v>
      </c>
      <c r="F320" s="5">
        <v>152.390048604287</v>
      </c>
      <c r="G320" s="5">
        <v>152.390048604287</v>
      </c>
      <c r="H320" s="5">
        <v>-0.688267751756851</v>
      </c>
      <c r="I320" s="5">
        <v>-0.688267751756851</v>
      </c>
      <c r="J320" s="5">
        <v>-0.688267751756851</v>
      </c>
      <c r="K320" s="5">
        <v>-4.16603470013068</v>
      </c>
      <c r="L320" s="5">
        <v>-4.16603470013068</v>
      </c>
      <c r="M320" s="5">
        <v>-4.16603470013068</v>
      </c>
      <c r="N320" s="5">
        <v>3.47776694837383</v>
      </c>
      <c r="O320" s="5">
        <v>3.47776694837383</v>
      </c>
      <c r="P320" s="5">
        <v>3.47776694837383</v>
      </c>
      <c r="Q320" s="5">
        <v>0.0</v>
      </c>
      <c r="R320" s="5">
        <v>0.0</v>
      </c>
      <c r="S320" s="5">
        <v>0.0</v>
      </c>
    </row>
    <row r="321">
      <c r="A321" s="5">
        <v>319.0</v>
      </c>
      <c r="B321" s="6">
        <v>44111.0</v>
      </c>
      <c r="C321" s="5">
        <v>152.947285623355</v>
      </c>
      <c r="D321" s="5">
        <v>118.23302079522</v>
      </c>
      <c r="E321" s="5">
        <v>182.849224886021</v>
      </c>
      <c r="F321" s="5">
        <v>152.947285623355</v>
      </c>
      <c r="G321" s="5">
        <v>152.947285623355</v>
      </c>
      <c r="H321" s="5">
        <v>-1.01954190767323</v>
      </c>
      <c r="I321" s="5">
        <v>-1.01954190767323</v>
      </c>
      <c r="J321" s="5">
        <v>-1.01954190767323</v>
      </c>
      <c r="K321" s="5">
        <v>-3.94745955477319</v>
      </c>
      <c r="L321" s="5">
        <v>-3.94745955477319</v>
      </c>
      <c r="M321" s="5">
        <v>-3.94745955477319</v>
      </c>
      <c r="N321" s="5">
        <v>2.92791764709996</v>
      </c>
      <c r="O321" s="5">
        <v>2.92791764709996</v>
      </c>
      <c r="P321" s="5">
        <v>2.92791764709996</v>
      </c>
      <c r="Q321" s="5">
        <v>0.0</v>
      </c>
      <c r="R321" s="5">
        <v>0.0</v>
      </c>
      <c r="S321" s="5">
        <v>0.0</v>
      </c>
    </row>
    <row r="322">
      <c r="A322" s="5">
        <v>320.0</v>
      </c>
      <c r="B322" s="6">
        <v>44112.0</v>
      </c>
      <c r="C322" s="5">
        <v>153.504522642423</v>
      </c>
      <c r="D322" s="5">
        <v>116.19572469958</v>
      </c>
      <c r="E322" s="5">
        <v>185.558633859598</v>
      </c>
      <c r="F322" s="5">
        <v>153.504522642423</v>
      </c>
      <c r="G322" s="5">
        <v>153.504522642423</v>
      </c>
      <c r="H322" s="5">
        <v>-2.38905697645406</v>
      </c>
      <c r="I322" s="5">
        <v>-2.38905697645406</v>
      </c>
      <c r="J322" s="5">
        <v>-2.38905697645406</v>
      </c>
      <c r="K322" s="5">
        <v>-4.89578385764163</v>
      </c>
      <c r="L322" s="5">
        <v>-4.89578385764163</v>
      </c>
      <c r="M322" s="5">
        <v>-4.89578385764163</v>
      </c>
      <c r="N322" s="5">
        <v>2.50672688118757</v>
      </c>
      <c r="O322" s="5">
        <v>2.50672688118757</v>
      </c>
      <c r="P322" s="5">
        <v>2.50672688118757</v>
      </c>
      <c r="Q322" s="5">
        <v>0.0</v>
      </c>
      <c r="R322" s="5">
        <v>0.0</v>
      </c>
      <c r="S322" s="5">
        <v>0.0</v>
      </c>
    </row>
    <row r="323">
      <c r="A323" s="5">
        <v>321.0</v>
      </c>
      <c r="B323" s="6">
        <v>44113.0</v>
      </c>
      <c r="C323" s="5">
        <v>154.061759661491</v>
      </c>
      <c r="D323" s="5">
        <v>115.628687306989</v>
      </c>
      <c r="E323" s="5">
        <v>187.381046289726</v>
      </c>
      <c r="F323" s="5">
        <v>154.061759661491</v>
      </c>
      <c r="G323" s="5">
        <v>154.061759661491</v>
      </c>
      <c r="H323" s="5">
        <v>-3.08887145710323</v>
      </c>
      <c r="I323" s="5">
        <v>-3.08887145710323</v>
      </c>
      <c r="J323" s="5">
        <v>-3.08887145710323</v>
      </c>
      <c r="K323" s="5">
        <v>-5.30696082183659</v>
      </c>
      <c r="L323" s="5">
        <v>-5.30696082183659</v>
      </c>
      <c r="M323" s="5">
        <v>-5.30696082183659</v>
      </c>
      <c r="N323" s="5">
        <v>2.21808936473335</v>
      </c>
      <c r="O323" s="5">
        <v>2.21808936473335</v>
      </c>
      <c r="P323" s="5">
        <v>2.21808936473335</v>
      </c>
      <c r="Q323" s="5">
        <v>0.0</v>
      </c>
      <c r="R323" s="5">
        <v>0.0</v>
      </c>
      <c r="S323" s="5">
        <v>0.0</v>
      </c>
    </row>
    <row r="324">
      <c r="A324" s="5">
        <v>322.0</v>
      </c>
      <c r="B324" s="6">
        <v>44116.0</v>
      </c>
      <c r="C324" s="5">
        <v>155.733470718694</v>
      </c>
      <c r="D324" s="5">
        <v>118.928145457838</v>
      </c>
      <c r="E324" s="5">
        <v>189.28485104267</v>
      </c>
      <c r="F324" s="5">
        <v>155.733470718694</v>
      </c>
      <c r="G324" s="5">
        <v>155.733470718694</v>
      </c>
      <c r="H324" s="5">
        <v>-1.33327674025128</v>
      </c>
      <c r="I324" s="5">
        <v>-1.33327674025128</v>
      </c>
      <c r="J324" s="5">
        <v>-1.33327674025128</v>
      </c>
      <c r="K324" s="5">
        <v>-3.47492792381511</v>
      </c>
      <c r="L324" s="5">
        <v>-3.47492792381511</v>
      </c>
      <c r="M324" s="5">
        <v>-3.47492792381511</v>
      </c>
      <c r="N324" s="5">
        <v>2.14165118356382</v>
      </c>
      <c r="O324" s="5">
        <v>2.14165118356382</v>
      </c>
      <c r="P324" s="5">
        <v>2.14165118356382</v>
      </c>
      <c r="Q324" s="5">
        <v>0.0</v>
      </c>
      <c r="R324" s="5">
        <v>0.0</v>
      </c>
      <c r="S324" s="5">
        <v>0.0</v>
      </c>
    </row>
    <row r="325">
      <c r="A325" s="5">
        <v>323.0</v>
      </c>
      <c r="B325" s="6">
        <v>44117.0</v>
      </c>
      <c r="C325" s="5">
        <v>156.298712435709</v>
      </c>
      <c r="D325" s="5">
        <v>117.043512961454</v>
      </c>
      <c r="E325" s="5">
        <v>188.721336088716</v>
      </c>
      <c r="F325" s="5">
        <v>156.298712435709</v>
      </c>
      <c r="G325" s="5">
        <v>156.298712435709</v>
      </c>
      <c r="H325" s="5">
        <v>-1.80317110941194</v>
      </c>
      <c r="I325" s="5">
        <v>-1.80317110941194</v>
      </c>
      <c r="J325" s="5">
        <v>-1.80317110941194</v>
      </c>
      <c r="K325" s="5">
        <v>-4.16603470013366</v>
      </c>
      <c r="L325" s="5">
        <v>-4.16603470013366</v>
      </c>
      <c r="M325" s="5">
        <v>-4.16603470013366</v>
      </c>
      <c r="N325" s="5">
        <v>2.36286359072172</v>
      </c>
      <c r="O325" s="5">
        <v>2.36286359072172</v>
      </c>
      <c r="P325" s="5">
        <v>2.36286359072172</v>
      </c>
      <c r="Q325" s="5">
        <v>0.0</v>
      </c>
      <c r="R325" s="5">
        <v>0.0</v>
      </c>
      <c r="S325" s="5">
        <v>0.0</v>
      </c>
    </row>
    <row r="326">
      <c r="A326" s="5">
        <v>324.0</v>
      </c>
      <c r="B326" s="6">
        <v>44118.0</v>
      </c>
      <c r="C326" s="5">
        <v>156.863954152725</v>
      </c>
      <c r="D326" s="5">
        <v>118.950200907038</v>
      </c>
      <c r="E326" s="5">
        <v>189.643882203743</v>
      </c>
      <c r="F326" s="5">
        <v>156.863954152725</v>
      </c>
      <c r="G326" s="5">
        <v>156.863954152725</v>
      </c>
      <c r="H326" s="5">
        <v>-1.25496480661797</v>
      </c>
      <c r="I326" s="5">
        <v>-1.25496480661797</v>
      </c>
      <c r="J326" s="5">
        <v>-1.25496480661797</v>
      </c>
      <c r="K326" s="5">
        <v>-3.94745955477417</v>
      </c>
      <c r="L326" s="5">
        <v>-3.94745955477417</v>
      </c>
      <c r="M326" s="5">
        <v>-3.94745955477417</v>
      </c>
      <c r="N326" s="5">
        <v>2.6924947481562</v>
      </c>
      <c r="O326" s="5">
        <v>2.6924947481562</v>
      </c>
      <c r="P326" s="5">
        <v>2.6924947481562</v>
      </c>
      <c r="Q326" s="5">
        <v>0.0</v>
      </c>
      <c r="R326" s="5">
        <v>0.0</v>
      </c>
      <c r="S326" s="5">
        <v>0.0</v>
      </c>
    </row>
    <row r="327">
      <c r="A327" s="5">
        <v>325.0</v>
      </c>
      <c r="B327" s="6">
        <v>44119.0</v>
      </c>
      <c r="C327" s="5">
        <v>157.42919586974</v>
      </c>
      <c r="D327" s="5">
        <v>124.208906471102</v>
      </c>
      <c r="E327" s="5">
        <v>195.09561035122</v>
      </c>
      <c r="F327" s="5">
        <v>157.42919586974</v>
      </c>
      <c r="G327" s="5">
        <v>157.42919586974</v>
      </c>
      <c r="H327" s="5">
        <v>-1.77767328225887</v>
      </c>
      <c r="I327" s="5">
        <v>-1.77767328225887</v>
      </c>
      <c r="J327" s="5">
        <v>-1.77767328225887</v>
      </c>
      <c r="K327" s="5">
        <v>-4.89578385764929</v>
      </c>
      <c r="L327" s="5">
        <v>-4.89578385764929</v>
      </c>
      <c r="M327" s="5">
        <v>-4.89578385764929</v>
      </c>
      <c r="N327" s="5">
        <v>3.11811057539042</v>
      </c>
      <c r="O327" s="5">
        <v>3.11811057539042</v>
      </c>
      <c r="P327" s="5">
        <v>3.11811057539042</v>
      </c>
      <c r="Q327" s="5">
        <v>0.0</v>
      </c>
      <c r="R327" s="5">
        <v>0.0</v>
      </c>
      <c r="S327" s="5">
        <v>0.0</v>
      </c>
    </row>
    <row r="328">
      <c r="A328" s="5">
        <v>326.0</v>
      </c>
      <c r="B328" s="6">
        <v>44120.0</v>
      </c>
      <c r="C328" s="5">
        <v>157.994437586755</v>
      </c>
      <c r="D328" s="5">
        <v>122.703946211619</v>
      </c>
      <c r="E328" s="5">
        <v>193.413022640209</v>
      </c>
      <c r="F328" s="5">
        <v>157.994437586755</v>
      </c>
      <c r="G328" s="5">
        <v>157.994437586755</v>
      </c>
      <c r="H328" s="5">
        <v>-1.68152671533968</v>
      </c>
      <c r="I328" s="5">
        <v>-1.68152671533968</v>
      </c>
      <c r="J328" s="5">
        <v>-1.68152671533968</v>
      </c>
      <c r="K328" s="5">
        <v>-5.30696082182636</v>
      </c>
      <c r="L328" s="5">
        <v>-5.30696082182636</v>
      </c>
      <c r="M328" s="5">
        <v>-5.30696082182636</v>
      </c>
      <c r="N328" s="5">
        <v>3.62543410648668</v>
      </c>
      <c r="O328" s="5">
        <v>3.62543410648668</v>
      </c>
      <c r="P328" s="5">
        <v>3.62543410648668</v>
      </c>
      <c r="Q328" s="5">
        <v>0.0</v>
      </c>
      <c r="R328" s="5">
        <v>0.0</v>
      </c>
      <c r="S328" s="5">
        <v>0.0</v>
      </c>
    </row>
    <row r="329">
      <c r="A329" s="5">
        <v>327.0</v>
      </c>
      <c r="B329" s="6">
        <v>44123.0</v>
      </c>
      <c r="C329" s="5">
        <v>159.6901627378</v>
      </c>
      <c r="D329" s="5">
        <v>127.373070941079</v>
      </c>
      <c r="E329" s="5">
        <v>198.608019195364</v>
      </c>
      <c r="F329" s="5">
        <v>159.6901627378</v>
      </c>
      <c r="G329" s="5">
        <v>159.6901627378</v>
      </c>
      <c r="H329" s="5">
        <v>2.00110622263001</v>
      </c>
      <c r="I329" s="5">
        <v>2.00110622263001</v>
      </c>
      <c r="J329" s="5">
        <v>2.00110622263001</v>
      </c>
      <c r="K329" s="5">
        <v>-3.47492792381448</v>
      </c>
      <c r="L329" s="5">
        <v>-3.47492792381448</v>
      </c>
      <c r="M329" s="5">
        <v>-3.47492792381448</v>
      </c>
      <c r="N329" s="5">
        <v>5.4760341464445</v>
      </c>
      <c r="O329" s="5">
        <v>5.4760341464445</v>
      </c>
      <c r="P329" s="5">
        <v>5.4760341464445</v>
      </c>
      <c r="Q329" s="5">
        <v>0.0</v>
      </c>
      <c r="R329" s="5">
        <v>0.0</v>
      </c>
      <c r="S329" s="5">
        <v>0.0</v>
      </c>
    </row>
    <row r="330">
      <c r="A330" s="5">
        <v>328.0</v>
      </c>
      <c r="B330" s="6">
        <v>44124.0</v>
      </c>
      <c r="C330" s="5">
        <v>160.255404454815</v>
      </c>
      <c r="D330" s="5">
        <v>129.172609578295</v>
      </c>
      <c r="E330" s="5">
        <v>200.295826619685</v>
      </c>
      <c r="F330" s="5">
        <v>160.255404454815</v>
      </c>
      <c r="G330" s="5">
        <v>160.255404454815</v>
      </c>
      <c r="H330" s="5">
        <v>1.97945951837937</v>
      </c>
      <c r="I330" s="5">
        <v>1.97945951837937</v>
      </c>
      <c r="J330" s="5">
        <v>1.97945951837937</v>
      </c>
      <c r="K330" s="5">
        <v>-4.16603470012904</v>
      </c>
      <c r="L330" s="5">
        <v>-4.16603470012904</v>
      </c>
      <c r="M330" s="5">
        <v>-4.16603470012904</v>
      </c>
      <c r="N330" s="5">
        <v>6.14549421850842</v>
      </c>
      <c r="O330" s="5">
        <v>6.14549421850842</v>
      </c>
      <c r="P330" s="5">
        <v>6.14549421850842</v>
      </c>
      <c r="Q330" s="5">
        <v>0.0</v>
      </c>
      <c r="R330" s="5">
        <v>0.0</v>
      </c>
      <c r="S330" s="5">
        <v>0.0</v>
      </c>
    </row>
    <row r="331">
      <c r="A331" s="5">
        <v>329.0</v>
      </c>
      <c r="B331" s="6">
        <v>44125.0</v>
      </c>
      <c r="C331" s="5">
        <v>160.82064617183</v>
      </c>
      <c r="D331" s="5">
        <v>127.81503638932</v>
      </c>
      <c r="E331" s="5">
        <v>198.627570212684</v>
      </c>
      <c r="F331" s="5">
        <v>160.82064617183</v>
      </c>
      <c r="G331" s="5">
        <v>160.82064617183</v>
      </c>
      <c r="H331" s="5">
        <v>2.86543876061455</v>
      </c>
      <c r="I331" s="5">
        <v>2.86543876061455</v>
      </c>
      <c r="J331" s="5">
        <v>2.86543876061455</v>
      </c>
      <c r="K331" s="5">
        <v>-3.9474595547728</v>
      </c>
      <c r="L331" s="5">
        <v>-3.9474595547728</v>
      </c>
      <c r="M331" s="5">
        <v>-3.9474595547728</v>
      </c>
      <c r="N331" s="5">
        <v>6.81289831538735</v>
      </c>
      <c r="O331" s="5">
        <v>6.81289831538735</v>
      </c>
      <c r="P331" s="5">
        <v>6.81289831538735</v>
      </c>
      <c r="Q331" s="5">
        <v>0.0</v>
      </c>
      <c r="R331" s="5">
        <v>0.0</v>
      </c>
      <c r="S331" s="5">
        <v>0.0</v>
      </c>
    </row>
    <row r="332">
      <c r="A332" s="5">
        <v>330.0</v>
      </c>
      <c r="B332" s="6">
        <v>44126.0</v>
      </c>
      <c r="C332" s="5">
        <v>161.385887888845</v>
      </c>
      <c r="D332" s="5">
        <v>129.925125601026</v>
      </c>
      <c r="E332" s="5">
        <v>201.334736418008</v>
      </c>
      <c r="F332" s="5">
        <v>161.385887888845</v>
      </c>
      <c r="G332" s="5">
        <v>161.385887888845</v>
      </c>
      <c r="H332" s="5">
        <v>2.56650751352286</v>
      </c>
      <c r="I332" s="5">
        <v>2.56650751352286</v>
      </c>
      <c r="J332" s="5">
        <v>2.56650751352286</v>
      </c>
      <c r="K332" s="5">
        <v>-4.89578385763105</v>
      </c>
      <c r="L332" s="5">
        <v>-4.89578385763105</v>
      </c>
      <c r="M332" s="5">
        <v>-4.89578385763105</v>
      </c>
      <c r="N332" s="5">
        <v>7.46229137115392</v>
      </c>
      <c r="O332" s="5">
        <v>7.46229137115392</v>
      </c>
      <c r="P332" s="5">
        <v>7.46229137115392</v>
      </c>
      <c r="Q332" s="5">
        <v>0.0</v>
      </c>
      <c r="R332" s="5">
        <v>0.0</v>
      </c>
      <c r="S332" s="5">
        <v>0.0</v>
      </c>
    </row>
    <row r="333">
      <c r="A333" s="5">
        <v>331.0</v>
      </c>
      <c r="B333" s="6">
        <v>44127.0</v>
      </c>
      <c r="C333" s="5">
        <v>161.95112960586</v>
      </c>
      <c r="D333" s="5">
        <v>129.20397523097</v>
      </c>
      <c r="E333" s="5">
        <v>199.412706830876</v>
      </c>
      <c r="F333" s="5">
        <v>161.95112960586</v>
      </c>
      <c r="G333" s="5">
        <v>161.95112960586</v>
      </c>
      <c r="H333" s="5">
        <v>2.77207637141303</v>
      </c>
      <c r="I333" s="5">
        <v>2.77207637141303</v>
      </c>
      <c r="J333" s="5">
        <v>2.77207637141303</v>
      </c>
      <c r="K333" s="5">
        <v>-5.30696082181614</v>
      </c>
      <c r="L333" s="5">
        <v>-5.30696082181614</v>
      </c>
      <c r="M333" s="5">
        <v>-5.30696082181614</v>
      </c>
      <c r="N333" s="5">
        <v>8.07903719322917</v>
      </c>
      <c r="O333" s="5">
        <v>8.07903719322917</v>
      </c>
      <c r="P333" s="5">
        <v>8.07903719322917</v>
      </c>
      <c r="Q333" s="5">
        <v>0.0</v>
      </c>
      <c r="R333" s="5">
        <v>0.0</v>
      </c>
      <c r="S333" s="5">
        <v>0.0</v>
      </c>
    </row>
    <row r="334">
      <c r="A334" s="5">
        <v>332.0</v>
      </c>
      <c r="B334" s="6">
        <v>44130.0</v>
      </c>
      <c r="C334" s="5">
        <v>163.646854756905</v>
      </c>
      <c r="D334" s="5">
        <v>136.6185981678</v>
      </c>
      <c r="E334" s="5">
        <v>204.577039779845</v>
      </c>
      <c r="F334" s="5">
        <v>163.646854756905</v>
      </c>
      <c r="G334" s="5">
        <v>163.646854756905</v>
      </c>
      <c r="H334" s="5">
        <v>6.139652822111</v>
      </c>
      <c r="I334" s="5">
        <v>6.139652822111</v>
      </c>
      <c r="J334" s="5">
        <v>6.139652822111</v>
      </c>
      <c r="K334" s="5">
        <v>-3.47492792383659</v>
      </c>
      <c r="L334" s="5">
        <v>-3.47492792383659</v>
      </c>
      <c r="M334" s="5">
        <v>-3.47492792383659</v>
      </c>
      <c r="N334" s="5">
        <v>9.6145807459476</v>
      </c>
      <c r="O334" s="5">
        <v>9.6145807459476</v>
      </c>
      <c r="P334" s="5">
        <v>9.6145807459476</v>
      </c>
      <c r="Q334" s="5">
        <v>0.0</v>
      </c>
      <c r="R334" s="5">
        <v>0.0</v>
      </c>
      <c r="S334" s="5">
        <v>0.0</v>
      </c>
    </row>
    <row r="335">
      <c r="A335" s="5">
        <v>333.0</v>
      </c>
      <c r="B335" s="6">
        <v>44131.0</v>
      </c>
      <c r="C335" s="5">
        <v>164.21209647392</v>
      </c>
      <c r="D335" s="5">
        <v>134.833318205389</v>
      </c>
      <c r="E335" s="5">
        <v>204.261696381583</v>
      </c>
      <c r="F335" s="5">
        <v>164.21209647392</v>
      </c>
      <c r="G335" s="5">
        <v>164.21209647392</v>
      </c>
      <c r="H335" s="5">
        <v>5.82712305539189</v>
      </c>
      <c r="I335" s="5">
        <v>5.82712305539189</v>
      </c>
      <c r="J335" s="5">
        <v>5.82712305539189</v>
      </c>
      <c r="K335" s="5">
        <v>-4.16603470012442</v>
      </c>
      <c r="L335" s="5">
        <v>-4.16603470012442</v>
      </c>
      <c r="M335" s="5">
        <v>-4.16603470012442</v>
      </c>
      <c r="N335" s="5">
        <v>9.99315775551631</v>
      </c>
      <c r="O335" s="5">
        <v>9.99315775551631</v>
      </c>
      <c r="P335" s="5">
        <v>9.99315775551631</v>
      </c>
      <c r="Q335" s="5">
        <v>0.0</v>
      </c>
      <c r="R335" s="5">
        <v>0.0</v>
      </c>
      <c r="S335" s="5">
        <v>0.0</v>
      </c>
    </row>
    <row r="336">
      <c r="A336" s="5">
        <v>334.0</v>
      </c>
      <c r="B336" s="6">
        <v>44132.0</v>
      </c>
      <c r="C336" s="5">
        <v>164.777338190935</v>
      </c>
      <c r="D336" s="5">
        <v>134.189019669334</v>
      </c>
      <c r="E336" s="5">
        <v>206.893639115461</v>
      </c>
      <c r="F336" s="5">
        <v>164.777338190935</v>
      </c>
      <c r="G336" s="5">
        <v>164.777338190935</v>
      </c>
      <c r="H336" s="5">
        <v>6.34977150980586</v>
      </c>
      <c r="I336" s="5">
        <v>6.34977150980586</v>
      </c>
      <c r="J336" s="5">
        <v>6.34977150980586</v>
      </c>
      <c r="K336" s="5">
        <v>-3.94745955477606</v>
      </c>
      <c r="L336" s="5">
        <v>-3.94745955477606</v>
      </c>
      <c r="M336" s="5">
        <v>-3.94745955477606</v>
      </c>
      <c r="N336" s="5">
        <v>10.2972310645819</v>
      </c>
      <c r="O336" s="5">
        <v>10.2972310645819</v>
      </c>
      <c r="P336" s="5">
        <v>10.2972310645819</v>
      </c>
      <c r="Q336" s="5">
        <v>0.0</v>
      </c>
      <c r="R336" s="5">
        <v>0.0</v>
      </c>
      <c r="S336" s="5">
        <v>0.0</v>
      </c>
    </row>
    <row r="337">
      <c r="A337" s="5">
        <v>335.0</v>
      </c>
      <c r="B337" s="6">
        <v>44133.0</v>
      </c>
      <c r="C337" s="5">
        <v>165.34257990795</v>
      </c>
      <c r="D337" s="5">
        <v>133.72201116979</v>
      </c>
      <c r="E337" s="5">
        <v>204.599094288513</v>
      </c>
      <c r="F337" s="5">
        <v>165.34257990795</v>
      </c>
      <c r="G337" s="5">
        <v>165.34257990795</v>
      </c>
      <c r="H337" s="5">
        <v>5.63029547469158</v>
      </c>
      <c r="I337" s="5">
        <v>5.63029547469158</v>
      </c>
      <c r="J337" s="5">
        <v>5.63029547469158</v>
      </c>
      <c r="K337" s="5">
        <v>-4.89578385763529</v>
      </c>
      <c r="L337" s="5">
        <v>-4.89578385763529</v>
      </c>
      <c r="M337" s="5">
        <v>-4.89578385763529</v>
      </c>
      <c r="N337" s="5">
        <v>10.5260793323268</v>
      </c>
      <c r="O337" s="5">
        <v>10.5260793323268</v>
      </c>
      <c r="P337" s="5">
        <v>10.5260793323268</v>
      </c>
      <c r="Q337" s="5">
        <v>0.0</v>
      </c>
      <c r="R337" s="5">
        <v>0.0</v>
      </c>
      <c r="S337" s="5">
        <v>0.0</v>
      </c>
    </row>
    <row r="338">
      <c r="A338" s="5">
        <v>336.0</v>
      </c>
      <c r="B338" s="6">
        <v>44134.0</v>
      </c>
      <c r="C338" s="5">
        <v>165.907821624966</v>
      </c>
      <c r="D338" s="5">
        <v>135.841591543053</v>
      </c>
      <c r="E338" s="5">
        <v>208.809267364293</v>
      </c>
      <c r="F338" s="5">
        <v>165.907821624966</v>
      </c>
      <c r="G338" s="5">
        <v>165.907821624966</v>
      </c>
      <c r="H338" s="5">
        <v>5.3746768452621</v>
      </c>
      <c r="I338" s="5">
        <v>5.3746768452621</v>
      </c>
      <c r="J338" s="5">
        <v>5.3746768452621</v>
      </c>
      <c r="K338" s="5">
        <v>-5.30696082181439</v>
      </c>
      <c r="L338" s="5">
        <v>-5.30696082181439</v>
      </c>
      <c r="M338" s="5">
        <v>-5.30696082181439</v>
      </c>
      <c r="N338" s="5">
        <v>10.6816376670765</v>
      </c>
      <c r="O338" s="5">
        <v>10.6816376670765</v>
      </c>
      <c r="P338" s="5">
        <v>10.6816376670765</v>
      </c>
      <c r="Q338" s="5">
        <v>0.0</v>
      </c>
      <c r="R338" s="5">
        <v>0.0</v>
      </c>
      <c r="S338" s="5">
        <v>0.0</v>
      </c>
    </row>
    <row r="339">
      <c r="A339" s="5">
        <v>337.0</v>
      </c>
      <c r="B339" s="6">
        <v>44137.0</v>
      </c>
      <c r="C339" s="5">
        <v>167.603546776011</v>
      </c>
      <c r="D339" s="5">
        <v>140.012894638862</v>
      </c>
      <c r="E339" s="5">
        <v>210.267727302175</v>
      </c>
      <c r="F339" s="5">
        <v>167.603546776011</v>
      </c>
      <c r="G339" s="5">
        <v>167.603546776011</v>
      </c>
      <c r="H339" s="5">
        <v>7.28992546866414</v>
      </c>
      <c r="I339" s="5">
        <v>7.28992546866414</v>
      </c>
      <c r="J339" s="5">
        <v>7.28992546866414</v>
      </c>
      <c r="K339" s="5">
        <v>-3.47492792379106</v>
      </c>
      <c r="L339" s="5">
        <v>-3.47492792379106</v>
      </c>
      <c r="M339" s="5">
        <v>-3.47492792379106</v>
      </c>
      <c r="N339" s="5">
        <v>10.7648533924552</v>
      </c>
      <c r="O339" s="5">
        <v>10.7648533924552</v>
      </c>
      <c r="P339" s="5">
        <v>10.7648533924552</v>
      </c>
      <c r="Q339" s="5">
        <v>0.0</v>
      </c>
      <c r="R339" s="5">
        <v>0.0</v>
      </c>
      <c r="S339" s="5">
        <v>0.0</v>
      </c>
    </row>
    <row r="340">
      <c r="A340" s="5">
        <v>338.0</v>
      </c>
      <c r="B340" s="6">
        <v>44138.0</v>
      </c>
      <c r="C340" s="5">
        <v>168.168788493026</v>
      </c>
      <c r="D340" s="5">
        <v>138.248866014161</v>
      </c>
      <c r="E340" s="5">
        <v>211.781102432948</v>
      </c>
      <c r="F340" s="5">
        <v>168.168788493026</v>
      </c>
      <c r="G340" s="5">
        <v>168.168788493026</v>
      </c>
      <c r="H340" s="5">
        <v>6.52815513646771</v>
      </c>
      <c r="I340" s="5">
        <v>6.52815513646771</v>
      </c>
      <c r="J340" s="5">
        <v>6.52815513646771</v>
      </c>
      <c r="K340" s="5">
        <v>-4.1660347001198</v>
      </c>
      <c r="L340" s="5">
        <v>-4.1660347001198</v>
      </c>
      <c r="M340" s="5">
        <v>-4.1660347001198</v>
      </c>
      <c r="N340" s="5">
        <v>10.6941898365875</v>
      </c>
      <c r="O340" s="5">
        <v>10.6941898365875</v>
      </c>
      <c r="P340" s="5">
        <v>10.6941898365875</v>
      </c>
      <c r="Q340" s="5">
        <v>0.0</v>
      </c>
      <c r="R340" s="5">
        <v>0.0</v>
      </c>
      <c r="S340" s="5">
        <v>0.0</v>
      </c>
    </row>
    <row r="341">
      <c r="A341" s="5">
        <v>339.0</v>
      </c>
      <c r="B341" s="6">
        <v>44139.0</v>
      </c>
      <c r="C341" s="5">
        <v>168.734030210041</v>
      </c>
      <c r="D341" s="5">
        <v>140.471112583659</v>
      </c>
      <c r="E341" s="5">
        <v>210.742005552082</v>
      </c>
      <c r="F341" s="5">
        <v>168.734030210041</v>
      </c>
      <c r="G341" s="5">
        <v>168.734030210041</v>
      </c>
      <c r="H341" s="5">
        <v>6.64578063920053</v>
      </c>
      <c r="I341" s="5">
        <v>6.64578063920053</v>
      </c>
      <c r="J341" s="5">
        <v>6.64578063920053</v>
      </c>
      <c r="K341" s="5">
        <v>-3.94745955477468</v>
      </c>
      <c r="L341" s="5">
        <v>-3.94745955477468</v>
      </c>
      <c r="M341" s="5">
        <v>-3.94745955477468</v>
      </c>
      <c r="N341" s="5">
        <v>10.5932401939752</v>
      </c>
      <c r="O341" s="5">
        <v>10.5932401939752</v>
      </c>
      <c r="P341" s="5">
        <v>10.5932401939752</v>
      </c>
      <c r="Q341" s="5">
        <v>0.0</v>
      </c>
      <c r="R341" s="5">
        <v>0.0</v>
      </c>
      <c r="S341" s="5">
        <v>0.0</v>
      </c>
    </row>
    <row r="342">
      <c r="A342" s="5">
        <v>340.0</v>
      </c>
      <c r="B342" s="6">
        <v>44140.0</v>
      </c>
      <c r="C342" s="5">
        <v>169.299271927056</v>
      </c>
      <c r="D342" s="5">
        <v>139.730233521171</v>
      </c>
      <c r="E342" s="5">
        <v>210.95873563843</v>
      </c>
      <c r="F342" s="5">
        <v>169.299271927056</v>
      </c>
      <c r="G342" s="5">
        <v>169.299271927056</v>
      </c>
      <c r="H342" s="5">
        <v>5.57927635814194</v>
      </c>
      <c r="I342" s="5">
        <v>5.57927635814194</v>
      </c>
      <c r="J342" s="5">
        <v>5.57927635814194</v>
      </c>
      <c r="K342" s="5">
        <v>-4.89578385763611</v>
      </c>
      <c r="L342" s="5">
        <v>-4.89578385763611</v>
      </c>
      <c r="M342" s="5">
        <v>-4.89578385763611</v>
      </c>
      <c r="N342" s="5">
        <v>10.475060215778</v>
      </c>
      <c r="O342" s="5">
        <v>10.475060215778</v>
      </c>
      <c r="P342" s="5">
        <v>10.475060215778</v>
      </c>
      <c r="Q342" s="5">
        <v>0.0</v>
      </c>
      <c r="R342" s="5">
        <v>0.0</v>
      </c>
      <c r="S342" s="5">
        <v>0.0</v>
      </c>
    </row>
    <row r="343">
      <c r="A343" s="5">
        <v>341.0</v>
      </c>
      <c r="B343" s="6">
        <v>44141.0</v>
      </c>
      <c r="C343" s="5">
        <v>169.864513644071</v>
      </c>
      <c r="D343" s="5">
        <v>140.498937637047</v>
      </c>
      <c r="E343" s="5">
        <v>213.253359458938</v>
      </c>
      <c r="F343" s="5">
        <v>169.864513644071</v>
      </c>
      <c r="G343" s="5">
        <v>169.864513644071</v>
      </c>
      <c r="H343" s="5">
        <v>5.04627013415043</v>
      </c>
      <c r="I343" s="5">
        <v>5.04627013415043</v>
      </c>
      <c r="J343" s="5">
        <v>5.04627013415043</v>
      </c>
      <c r="K343" s="5">
        <v>-5.30696082179569</v>
      </c>
      <c r="L343" s="5">
        <v>-5.30696082179569</v>
      </c>
      <c r="M343" s="5">
        <v>-5.30696082179569</v>
      </c>
      <c r="N343" s="5">
        <v>10.3532309559461</v>
      </c>
      <c r="O343" s="5">
        <v>10.3532309559461</v>
      </c>
      <c r="P343" s="5">
        <v>10.3532309559461</v>
      </c>
      <c r="Q343" s="5">
        <v>0.0</v>
      </c>
      <c r="R343" s="5">
        <v>0.0</v>
      </c>
      <c r="S343" s="5">
        <v>0.0</v>
      </c>
    </row>
    <row r="344">
      <c r="A344" s="5">
        <v>342.0</v>
      </c>
      <c r="B344" s="6">
        <v>44144.0</v>
      </c>
      <c r="C344" s="5">
        <v>171.560238795116</v>
      </c>
      <c r="D344" s="5">
        <v>139.727609503596</v>
      </c>
      <c r="E344" s="5">
        <v>211.985808899937</v>
      </c>
      <c r="F344" s="5">
        <v>171.560238795116</v>
      </c>
      <c r="G344" s="5">
        <v>171.560238795116</v>
      </c>
      <c r="H344" s="5">
        <v>6.62487016030231</v>
      </c>
      <c r="I344" s="5">
        <v>6.62487016030231</v>
      </c>
      <c r="J344" s="5">
        <v>6.62487016030231</v>
      </c>
      <c r="K344" s="5">
        <v>-3.4749279238018</v>
      </c>
      <c r="L344" s="5">
        <v>-3.4749279238018</v>
      </c>
      <c r="M344" s="5">
        <v>-3.4749279238018</v>
      </c>
      <c r="N344" s="5">
        <v>10.0997980841041</v>
      </c>
      <c r="O344" s="5">
        <v>10.0997980841041</v>
      </c>
      <c r="P344" s="5">
        <v>10.0997980841041</v>
      </c>
      <c r="Q344" s="5">
        <v>0.0</v>
      </c>
      <c r="R344" s="5">
        <v>0.0</v>
      </c>
      <c r="S344" s="5">
        <v>0.0</v>
      </c>
    </row>
    <row r="345">
      <c r="A345" s="5">
        <v>343.0</v>
      </c>
      <c r="B345" s="6">
        <v>44145.0</v>
      </c>
      <c r="C345" s="5">
        <v>172.125480512131</v>
      </c>
      <c r="D345" s="5">
        <v>142.124840280735</v>
      </c>
      <c r="E345" s="5">
        <v>215.458411065698</v>
      </c>
      <c r="F345" s="5">
        <v>172.125480512131</v>
      </c>
      <c r="G345" s="5">
        <v>172.125480512131</v>
      </c>
      <c r="H345" s="5">
        <v>5.92747796755064</v>
      </c>
      <c r="I345" s="5">
        <v>5.92747796755064</v>
      </c>
      <c r="J345" s="5">
        <v>5.92747796755064</v>
      </c>
      <c r="K345" s="5">
        <v>-4.1660347001311</v>
      </c>
      <c r="L345" s="5">
        <v>-4.1660347001311</v>
      </c>
      <c r="M345" s="5">
        <v>-4.1660347001311</v>
      </c>
      <c r="N345" s="5">
        <v>10.0935126676817</v>
      </c>
      <c r="O345" s="5">
        <v>10.0935126676817</v>
      </c>
      <c r="P345" s="5">
        <v>10.0935126676817</v>
      </c>
      <c r="Q345" s="5">
        <v>0.0</v>
      </c>
      <c r="R345" s="5">
        <v>0.0</v>
      </c>
      <c r="S345" s="5">
        <v>0.0</v>
      </c>
    </row>
    <row r="346">
      <c r="A346" s="5">
        <v>344.0</v>
      </c>
      <c r="B346" s="6">
        <v>44146.0</v>
      </c>
      <c r="C346" s="5">
        <v>172.690722229146</v>
      </c>
      <c r="D346" s="5">
        <v>145.708713822037</v>
      </c>
      <c r="E346" s="5">
        <v>210.548546031039</v>
      </c>
      <c r="F346" s="5">
        <v>172.690722229146</v>
      </c>
      <c r="G346" s="5">
        <v>172.690722229146</v>
      </c>
      <c r="H346" s="5">
        <v>6.19589564379317</v>
      </c>
      <c r="I346" s="5">
        <v>6.19589564379317</v>
      </c>
      <c r="J346" s="5">
        <v>6.19589564379317</v>
      </c>
      <c r="K346" s="5">
        <v>-3.94745955477562</v>
      </c>
      <c r="L346" s="5">
        <v>-3.94745955477562</v>
      </c>
      <c r="M346" s="5">
        <v>-3.94745955477562</v>
      </c>
      <c r="N346" s="5">
        <v>10.1433551985687</v>
      </c>
      <c r="O346" s="5">
        <v>10.1433551985687</v>
      </c>
      <c r="P346" s="5">
        <v>10.1433551985687</v>
      </c>
      <c r="Q346" s="5">
        <v>0.0</v>
      </c>
      <c r="R346" s="5">
        <v>0.0</v>
      </c>
      <c r="S346" s="5">
        <v>0.0</v>
      </c>
    </row>
    <row r="347">
      <c r="A347" s="5">
        <v>345.0</v>
      </c>
      <c r="B347" s="6">
        <v>44147.0</v>
      </c>
      <c r="C347" s="5">
        <v>173.255963946161</v>
      </c>
      <c r="D347" s="5">
        <v>144.092898118572</v>
      </c>
      <c r="E347" s="5">
        <v>214.319877745619</v>
      </c>
      <c r="F347" s="5">
        <v>173.255963946161</v>
      </c>
      <c r="G347" s="5">
        <v>173.255963946161</v>
      </c>
      <c r="H347" s="5">
        <v>5.36095109650564</v>
      </c>
      <c r="I347" s="5">
        <v>5.36095109650564</v>
      </c>
      <c r="J347" s="5">
        <v>5.36095109650564</v>
      </c>
      <c r="K347" s="5">
        <v>-4.89578385763693</v>
      </c>
      <c r="L347" s="5">
        <v>-4.89578385763693</v>
      </c>
      <c r="M347" s="5">
        <v>-4.89578385763693</v>
      </c>
      <c r="N347" s="5">
        <v>10.2567349541425</v>
      </c>
      <c r="O347" s="5">
        <v>10.2567349541425</v>
      </c>
      <c r="P347" s="5">
        <v>10.2567349541425</v>
      </c>
      <c r="Q347" s="5">
        <v>0.0</v>
      </c>
      <c r="R347" s="5">
        <v>0.0</v>
      </c>
      <c r="S347" s="5">
        <v>0.0</v>
      </c>
    </row>
    <row r="348">
      <c r="A348" s="5">
        <v>346.0</v>
      </c>
      <c r="B348" s="6">
        <v>44148.0</v>
      </c>
      <c r="C348" s="5">
        <v>173.821205663176</v>
      </c>
      <c r="D348" s="5">
        <v>143.886218127861</v>
      </c>
      <c r="E348" s="5">
        <v>215.62883784806</v>
      </c>
      <c r="F348" s="5">
        <v>173.821205663176</v>
      </c>
      <c r="G348" s="5">
        <v>173.821205663176</v>
      </c>
      <c r="H348" s="5">
        <v>5.1318126756784</v>
      </c>
      <c r="I348" s="5">
        <v>5.1318126756784</v>
      </c>
      <c r="J348" s="5">
        <v>5.1318126756784</v>
      </c>
      <c r="K348" s="5">
        <v>-5.30696082183963</v>
      </c>
      <c r="L348" s="5">
        <v>-5.30696082183963</v>
      </c>
      <c r="M348" s="5">
        <v>-5.30696082183963</v>
      </c>
      <c r="N348" s="5">
        <v>10.438773497518</v>
      </c>
      <c r="O348" s="5">
        <v>10.438773497518</v>
      </c>
      <c r="P348" s="5">
        <v>10.438773497518</v>
      </c>
      <c r="Q348" s="5">
        <v>0.0</v>
      </c>
      <c r="R348" s="5">
        <v>0.0</v>
      </c>
      <c r="S348" s="5">
        <v>0.0</v>
      </c>
    </row>
    <row r="349">
      <c r="A349" s="5">
        <v>347.0</v>
      </c>
      <c r="B349" s="6">
        <v>44151.0</v>
      </c>
      <c r="C349" s="5">
        <v>175.516930814222</v>
      </c>
      <c r="D349" s="5">
        <v>147.223017650755</v>
      </c>
      <c r="E349" s="5">
        <v>217.782747129761</v>
      </c>
      <c r="F349" s="5">
        <v>175.516930814222</v>
      </c>
      <c r="G349" s="5">
        <v>175.516930814222</v>
      </c>
      <c r="H349" s="5">
        <v>7.93503595660212</v>
      </c>
      <c r="I349" s="5">
        <v>7.93503595660212</v>
      </c>
      <c r="J349" s="5">
        <v>7.93503595660212</v>
      </c>
      <c r="K349" s="5">
        <v>-3.47492792380117</v>
      </c>
      <c r="L349" s="5">
        <v>-3.47492792380117</v>
      </c>
      <c r="M349" s="5">
        <v>-3.47492792380117</v>
      </c>
      <c r="N349" s="5">
        <v>11.4099638804032</v>
      </c>
      <c r="O349" s="5">
        <v>11.4099638804032</v>
      </c>
      <c r="P349" s="5">
        <v>11.4099638804032</v>
      </c>
      <c r="Q349" s="5">
        <v>0.0</v>
      </c>
      <c r="R349" s="5">
        <v>0.0</v>
      </c>
      <c r="S349" s="5">
        <v>0.0</v>
      </c>
    </row>
    <row r="350">
      <c r="A350" s="5">
        <v>348.0</v>
      </c>
      <c r="B350" s="6">
        <v>44152.0</v>
      </c>
      <c r="C350" s="5">
        <v>176.082172531237</v>
      </c>
      <c r="D350" s="5">
        <v>145.913408023368</v>
      </c>
      <c r="E350" s="5">
        <v>218.065776352619</v>
      </c>
      <c r="F350" s="5">
        <v>176.082172531237</v>
      </c>
      <c r="G350" s="5">
        <v>176.082172531237</v>
      </c>
      <c r="H350" s="5">
        <v>7.7005076225415</v>
      </c>
      <c r="I350" s="5">
        <v>7.7005076225415</v>
      </c>
      <c r="J350" s="5">
        <v>7.7005076225415</v>
      </c>
      <c r="K350" s="5">
        <v>-4.16603470012648</v>
      </c>
      <c r="L350" s="5">
        <v>-4.16603470012648</v>
      </c>
      <c r="M350" s="5">
        <v>-4.16603470012648</v>
      </c>
      <c r="N350" s="5">
        <v>11.8665423226679</v>
      </c>
      <c r="O350" s="5">
        <v>11.8665423226679</v>
      </c>
      <c r="P350" s="5">
        <v>11.8665423226679</v>
      </c>
      <c r="Q350" s="5">
        <v>0.0</v>
      </c>
      <c r="R350" s="5">
        <v>0.0</v>
      </c>
      <c r="S350" s="5">
        <v>0.0</v>
      </c>
    </row>
    <row r="351">
      <c r="A351" s="5">
        <v>349.0</v>
      </c>
      <c r="B351" s="6">
        <v>44153.0</v>
      </c>
      <c r="C351" s="5">
        <v>176.647414248252</v>
      </c>
      <c r="D351" s="5">
        <v>150.293730746582</v>
      </c>
      <c r="E351" s="5">
        <v>221.64254691387</v>
      </c>
      <c r="F351" s="5">
        <v>176.647414248252</v>
      </c>
      <c r="G351" s="5">
        <v>176.647414248252</v>
      </c>
      <c r="H351" s="5">
        <v>8.43118115864311</v>
      </c>
      <c r="I351" s="5">
        <v>8.43118115864311</v>
      </c>
      <c r="J351" s="5">
        <v>8.43118115864311</v>
      </c>
      <c r="K351" s="5">
        <v>-3.94745955477429</v>
      </c>
      <c r="L351" s="5">
        <v>-3.94745955477429</v>
      </c>
      <c r="M351" s="5">
        <v>-3.94745955477429</v>
      </c>
      <c r="N351" s="5">
        <v>12.3786407134174</v>
      </c>
      <c r="O351" s="5">
        <v>12.3786407134174</v>
      </c>
      <c r="P351" s="5">
        <v>12.3786407134174</v>
      </c>
      <c r="Q351" s="5">
        <v>0.0</v>
      </c>
      <c r="R351" s="5">
        <v>0.0</v>
      </c>
      <c r="S351" s="5">
        <v>0.0</v>
      </c>
    </row>
    <row r="352">
      <c r="A352" s="5">
        <v>350.0</v>
      </c>
      <c r="B352" s="6">
        <v>44154.0</v>
      </c>
      <c r="C352" s="5">
        <v>177.212655965267</v>
      </c>
      <c r="D352" s="5">
        <v>150.689269744753</v>
      </c>
      <c r="E352" s="5">
        <v>221.117484053631</v>
      </c>
      <c r="F352" s="5">
        <v>177.212655965267</v>
      </c>
      <c r="G352" s="5">
        <v>177.212655965267</v>
      </c>
      <c r="H352" s="5">
        <v>8.04034869316461</v>
      </c>
      <c r="I352" s="5">
        <v>8.04034869316461</v>
      </c>
      <c r="J352" s="5">
        <v>8.04034869316461</v>
      </c>
      <c r="K352" s="5">
        <v>-4.89578385764459</v>
      </c>
      <c r="L352" s="5">
        <v>-4.89578385764459</v>
      </c>
      <c r="M352" s="5">
        <v>-4.89578385764459</v>
      </c>
      <c r="N352" s="5">
        <v>12.9361325508092</v>
      </c>
      <c r="O352" s="5">
        <v>12.9361325508092</v>
      </c>
      <c r="P352" s="5">
        <v>12.9361325508092</v>
      </c>
      <c r="Q352" s="5">
        <v>0.0</v>
      </c>
      <c r="R352" s="5">
        <v>0.0</v>
      </c>
      <c r="S352" s="5">
        <v>0.0</v>
      </c>
    </row>
    <row r="353">
      <c r="A353" s="5">
        <v>351.0</v>
      </c>
      <c r="B353" s="6">
        <v>44155.0</v>
      </c>
      <c r="C353" s="5">
        <v>177.777897682282</v>
      </c>
      <c r="D353" s="5">
        <v>151.072666447487</v>
      </c>
      <c r="E353" s="5">
        <v>218.645028570689</v>
      </c>
      <c r="F353" s="5">
        <v>177.777897682282</v>
      </c>
      <c r="G353" s="5">
        <v>177.777897682282</v>
      </c>
      <c r="H353" s="5">
        <v>8.21988980374306</v>
      </c>
      <c r="I353" s="5">
        <v>8.21988980374306</v>
      </c>
      <c r="J353" s="5">
        <v>8.21988980374306</v>
      </c>
      <c r="K353" s="5">
        <v>-5.3069608218294</v>
      </c>
      <c r="L353" s="5">
        <v>-5.3069608218294</v>
      </c>
      <c r="M353" s="5">
        <v>-5.3069608218294</v>
      </c>
      <c r="N353" s="5">
        <v>13.5268506255724</v>
      </c>
      <c r="O353" s="5">
        <v>13.5268506255724</v>
      </c>
      <c r="P353" s="5">
        <v>13.5268506255724</v>
      </c>
      <c r="Q353" s="5">
        <v>0.0</v>
      </c>
      <c r="R353" s="5">
        <v>0.0</v>
      </c>
      <c r="S353" s="5">
        <v>0.0</v>
      </c>
    </row>
    <row r="354">
      <c r="A354" s="5">
        <v>352.0</v>
      </c>
      <c r="B354" s="6">
        <v>44158.0</v>
      </c>
      <c r="C354" s="5">
        <v>179.473622833327</v>
      </c>
      <c r="D354" s="5">
        <v>157.59293219994</v>
      </c>
      <c r="E354" s="5">
        <v>224.565750586284</v>
      </c>
      <c r="F354" s="5">
        <v>179.473622833327</v>
      </c>
      <c r="G354" s="5">
        <v>179.473622833327</v>
      </c>
      <c r="H354" s="5">
        <v>11.8787144225776</v>
      </c>
      <c r="I354" s="5">
        <v>11.8787144225776</v>
      </c>
      <c r="J354" s="5">
        <v>11.8787144225776</v>
      </c>
      <c r="K354" s="5">
        <v>-3.47492792380054</v>
      </c>
      <c r="L354" s="5">
        <v>-3.47492792380054</v>
      </c>
      <c r="M354" s="5">
        <v>-3.47492792380054</v>
      </c>
      <c r="N354" s="5">
        <v>15.3536423463782</v>
      </c>
      <c r="O354" s="5">
        <v>15.3536423463782</v>
      </c>
      <c r="P354" s="5">
        <v>15.3536423463782</v>
      </c>
      <c r="Q354" s="5">
        <v>0.0</v>
      </c>
      <c r="R354" s="5">
        <v>0.0</v>
      </c>
      <c r="S354" s="5">
        <v>0.0</v>
      </c>
    </row>
    <row r="355">
      <c r="A355" s="5">
        <v>353.0</v>
      </c>
      <c r="B355" s="6">
        <v>44159.0</v>
      </c>
      <c r="C355" s="5">
        <v>180.038864550342</v>
      </c>
      <c r="D355" s="5">
        <v>156.632998727962</v>
      </c>
      <c r="E355" s="5">
        <v>228.255697832628</v>
      </c>
      <c r="F355" s="5">
        <v>180.038864550342</v>
      </c>
      <c r="G355" s="5">
        <v>180.038864550342</v>
      </c>
      <c r="H355" s="5">
        <v>11.7618243364043</v>
      </c>
      <c r="I355" s="5">
        <v>11.7618243364043</v>
      </c>
      <c r="J355" s="5">
        <v>11.7618243364043</v>
      </c>
      <c r="K355" s="5">
        <v>-4.16603470012946</v>
      </c>
      <c r="L355" s="5">
        <v>-4.16603470012946</v>
      </c>
      <c r="M355" s="5">
        <v>-4.16603470012946</v>
      </c>
      <c r="N355" s="5">
        <v>15.9278590365338</v>
      </c>
      <c r="O355" s="5">
        <v>15.9278590365338</v>
      </c>
      <c r="P355" s="5">
        <v>15.9278590365338</v>
      </c>
      <c r="Q355" s="5">
        <v>0.0</v>
      </c>
      <c r="R355" s="5">
        <v>0.0</v>
      </c>
      <c r="S355" s="5">
        <v>0.0</v>
      </c>
    </row>
    <row r="356">
      <c r="A356" s="5">
        <v>354.0</v>
      </c>
      <c r="B356" s="6">
        <v>44160.0</v>
      </c>
      <c r="C356" s="5">
        <v>180.604106267357</v>
      </c>
      <c r="D356" s="5">
        <v>160.517600314554</v>
      </c>
      <c r="E356" s="5">
        <v>230.870645578964</v>
      </c>
      <c r="F356" s="5">
        <v>180.604106267357</v>
      </c>
      <c r="G356" s="5">
        <v>180.604106267357</v>
      </c>
      <c r="H356" s="5">
        <v>12.5101137033762</v>
      </c>
      <c r="I356" s="5">
        <v>12.5101137033762</v>
      </c>
      <c r="J356" s="5">
        <v>12.5101137033762</v>
      </c>
      <c r="K356" s="5">
        <v>-3.94745955477523</v>
      </c>
      <c r="L356" s="5">
        <v>-3.94745955477523</v>
      </c>
      <c r="M356" s="5">
        <v>-3.94745955477523</v>
      </c>
      <c r="N356" s="5">
        <v>16.4575732581514</v>
      </c>
      <c r="O356" s="5">
        <v>16.4575732581514</v>
      </c>
      <c r="P356" s="5">
        <v>16.4575732581514</v>
      </c>
      <c r="Q356" s="5">
        <v>0.0</v>
      </c>
      <c r="R356" s="5">
        <v>0.0</v>
      </c>
      <c r="S356" s="5">
        <v>0.0</v>
      </c>
    </row>
    <row r="357">
      <c r="A357" s="5">
        <v>355.0</v>
      </c>
      <c r="B357" s="6">
        <v>44162.0</v>
      </c>
      <c r="C357" s="5">
        <v>181.734589701387</v>
      </c>
      <c r="D357" s="5">
        <v>158.179509514193</v>
      </c>
      <c r="E357" s="5">
        <v>229.95739148758</v>
      </c>
      <c r="F357" s="5">
        <v>181.734589701387</v>
      </c>
      <c r="G357" s="5">
        <v>181.734589701387</v>
      </c>
      <c r="H357" s="5">
        <v>12.0150389523617</v>
      </c>
      <c r="I357" s="5">
        <v>12.0150389523617</v>
      </c>
      <c r="J357" s="5">
        <v>12.0150389523617</v>
      </c>
      <c r="K357" s="5">
        <v>-5.30696082181918</v>
      </c>
      <c r="L357" s="5">
        <v>-5.30696082181918</v>
      </c>
      <c r="M357" s="5">
        <v>-5.30696082181918</v>
      </c>
      <c r="N357" s="5">
        <v>17.3219997741809</v>
      </c>
      <c r="O357" s="5">
        <v>17.3219997741809</v>
      </c>
      <c r="P357" s="5">
        <v>17.3219997741809</v>
      </c>
      <c r="Q357" s="5">
        <v>0.0</v>
      </c>
      <c r="R357" s="5">
        <v>0.0</v>
      </c>
      <c r="S357" s="5">
        <v>0.0</v>
      </c>
    </row>
    <row r="358">
      <c r="A358" s="5">
        <v>356.0</v>
      </c>
      <c r="B358" s="6">
        <v>44165.0</v>
      </c>
      <c r="C358" s="5">
        <v>183.430314852432</v>
      </c>
      <c r="D358" s="5">
        <v>164.235061726341</v>
      </c>
      <c r="E358" s="5">
        <v>233.75386302161</v>
      </c>
      <c r="F358" s="5">
        <v>183.430314852432</v>
      </c>
      <c r="G358" s="5">
        <v>183.430314852432</v>
      </c>
      <c r="H358" s="5">
        <v>14.4644020713882</v>
      </c>
      <c r="I358" s="5">
        <v>14.4644020713882</v>
      </c>
      <c r="J358" s="5">
        <v>14.4644020713882</v>
      </c>
      <c r="K358" s="5">
        <v>-3.47492792382265</v>
      </c>
      <c r="L358" s="5">
        <v>-3.47492792382265</v>
      </c>
      <c r="M358" s="5">
        <v>-3.47492792382265</v>
      </c>
      <c r="N358" s="5">
        <v>17.9393299952109</v>
      </c>
      <c r="O358" s="5">
        <v>17.9393299952109</v>
      </c>
      <c r="P358" s="5">
        <v>17.9393299952109</v>
      </c>
      <c r="Q358" s="5">
        <v>0.0</v>
      </c>
      <c r="R358" s="5">
        <v>0.0</v>
      </c>
      <c r="S358" s="5">
        <v>0.0</v>
      </c>
    </row>
    <row r="359">
      <c r="A359" s="5">
        <v>357.0</v>
      </c>
      <c r="B359" s="6">
        <v>44166.0</v>
      </c>
      <c r="C359" s="5">
        <v>183.995556569448</v>
      </c>
      <c r="D359" s="5">
        <v>160.815062061544</v>
      </c>
      <c r="E359" s="5">
        <v>231.797164621619</v>
      </c>
      <c r="F359" s="5">
        <v>183.995556569448</v>
      </c>
      <c r="G359" s="5">
        <v>183.995556569448</v>
      </c>
      <c r="H359" s="5">
        <v>13.7617573823698</v>
      </c>
      <c r="I359" s="5">
        <v>13.7617573823698</v>
      </c>
      <c r="J359" s="5">
        <v>13.7617573823698</v>
      </c>
      <c r="K359" s="5">
        <v>-4.16603470011724</v>
      </c>
      <c r="L359" s="5">
        <v>-4.16603470011724</v>
      </c>
      <c r="M359" s="5">
        <v>-4.16603470011724</v>
      </c>
      <c r="N359" s="5">
        <v>17.927792082487</v>
      </c>
      <c r="O359" s="5">
        <v>17.927792082487</v>
      </c>
      <c r="P359" s="5">
        <v>17.927792082487</v>
      </c>
      <c r="Q359" s="5">
        <v>0.0</v>
      </c>
      <c r="R359" s="5">
        <v>0.0</v>
      </c>
      <c r="S359" s="5">
        <v>0.0</v>
      </c>
    </row>
    <row r="360">
      <c r="A360" s="5">
        <v>358.0</v>
      </c>
      <c r="B360" s="6">
        <v>44167.0</v>
      </c>
      <c r="C360" s="5">
        <v>184.560798286463</v>
      </c>
      <c r="D360" s="5">
        <v>160.723266920118</v>
      </c>
      <c r="E360" s="5">
        <v>232.903236907778</v>
      </c>
      <c r="F360" s="5">
        <v>184.560798286463</v>
      </c>
      <c r="G360" s="5">
        <v>184.560798286463</v>
      </c>
      <c r="H360" s="5">
        <v>13.8528426211552</v>
      </c>
      <c r="I360" s="5">
        <v>13.8528426211552</v>
      </c>
      <c r="J360" s="5">
        <v>13.8528426211552</v>
      </c>
      <c r="K360" s="5">
        <v>-3.94745955477385</v>
      </c>
      <c r="L360" s="5">
        <v>-3.94745955477385</v>
      </c>
      <c r="M360" s="5">
        <v>-3.94745955477385</v>
      </c>
      <c r="N360" s="5">
        <v>17.8003021759291</v>
      </c>
      <c r="O360" s="5">
        <v>17.8003021759291</v>
      </c>
      <c r="P360" s="5">
        <v>17.8003021759291</v>
      </c>
      <c r="Q360" s="5">
        <v>0.0</v>
      </c>
      <c r="R360" s="5">
        <v>0.0</v>
      </c>
      <c r="S360" s="5">
        <v>0.0</v>
      </c>
    </row>
    <row r="361">
      <c r="A361" s="5">
        <v>359.0</v>
      </c>
      <c r="B361" s="6">
        <v>44168.0</v>
      </c>
      <c r="C361" s="5">
        <v>185.126040003478</v>
      </c>
      <c r="D361" s="5">
        <v>160.682776738866</v>
      </c>
      <c r="E361" s="5">
        <v>229.907904830301</v>
      </c>
      <c r="F361" s="5">
        <v>185.126040003478</v>
      </c>
      <c r="G361" s="5">
        <v>185.126040003478</v>
      </c>
      <c r="H361" s="5">
        <v>12.6612254623298</v>
      </c>
      <c r="I361" s="5">
        <v>12.6612254623298</v>
      </c>
      <c r="J361" s="5">
        <v>12.6612254623298</v>
      </c>
      <c r="K361" s="5">
        <v>-4.89578385764965</v>
      </c>
      <c r="L361" s="5">
        <v>-4.89578385764965</v>
      </c>
      <c r="M361" s="5">
        <v>-4.89578385764965</v>
      </c>
      <c r="N361" s="5">
        <v>17.5570093199795</v>
      </c>
      <c r="O361" s="5">
        <v>17.5570093199795</v>
      </c>
      <c r="P361" s="5">
        <v>17.5570093199795</v>
      </c>
      <c r="Q361" s="5">
        <v>0.0</v>
      </c>
      <c r="R361" s="5">
        <v>0.0</v>
      </c>
      <c r="S361" s="5">
        <v>0.0</v>
      </c>
    </row>
    <row r="362">
      <c r="A362" s="5">
        <v>360.0</v>
      </c>
      <c r="B362" s="6">
        <v>44169.0</v>
      </c>
      <c r="C362" s="5">
        <v>185.691281720493</v>
      </c>
      <c r="D362" s="5">
        <v>161.632754902432</v>
      </c>
      <c r="E362" s="5">
        <v>229.509635615583</v>
      </c>
      <c r="F362" s="5">
        <v>185.691281720493</v>
      </c>
      <c r="G362" s="5">
        <v>185.691281720493</v>
      </c>
      <c r="H362" s="5">
        <v>11.8942516637864</v>
      </c>
      <c r="I362" s="5">
        <v>11.8942516637864</v>
      </c>
      <c r="J362" s="5">
        <v>11.8942516637864</v>
      </c>
      <c r="K362" s="5">
        <v>-5.30696082185463</v>
      </c>
      <c r="L362" s="5">
        <v>-5.30696082185463</v>
      </c>
      <c r="M362" s="5">
        <v>-5.30696082185463</v>
      </c>
      <c r="N362" s="5">
        <v>17.201212485641</v>
      </c>
      <c r="O362" s="5">
        <v>17.201212485641</v>
      </c>
      <c r="P362" s="5">
        <v>17.201212485641</v>
      </c>
      <c r="Q362" s="5">
        <v>0.0</v>
      </c>
      <c r="R362" s="5">
        <v>0.0</v>
      </c>
      <c r="S362" s="5">
        <v>0.0</v>
      </c>
    </row>
    <row r="363">
      <c r="A363" s="5">
        <v>361.0</v>
      </c>
      <c r="B363" s="6">
        <v>44172.0</v>
      </c>
      <c r="C363" s="5">
        <v>187.387006871538</v>
      </c>
      <c r="D363" s="5">
        <v>160.580413538962</v>
      </c>
      <c r="E363" s="5">
        <v>233.654143639094</v>
      </c>
      <c r="F363" s="5">
        <v>187.387006871538</v>
      </c>
      <c r="G363" s="5">
        <v>187.387006871538</v>
      </c>
      <c r="H363" s="5">
        <v>12.0629429079759</v>
      </c>
      <c r="I363" s="5">
        <v>12.0629429079759</v>
      </c>
      <c r="J363" s="5">
        <v>12.0629429079759</v>
      </c>
      <c r="K363" s="5">
        <v>-3.47492792379987</v>
      </c>
      <c r="L363" s="5">
        <v>-3.47492792379987</v>
      </c>
      <c r="M363" s="5">
        <v>-3.47492792379987</v>
      </c>
      <c r="N363" s="5">
        <v>15.5378708317758</v>
      </c>
      <c r="O363" s="5">
        <v>15.5378708317758</v>
      </c>
      <c r="P363" s="5">
        <v>15.5378708317758</v>
      </c>
      <c r="Q363" s="5">
        <v>0.0</v>
      </c>
      <c r="R363" s="5">
        <v>0.0</v>
      </c>
      <c r="S363" s="5">
        <v>0.0</v>
      </c>
    </row>
    <row r="364">
      <c r="A364" s="5">
        <v>362.0</v>
      </c>
      <c r="B364" s="6">
        <v>44173.0</v>
      </c>
      <c r="C364" s="5">
        <v>187.952248588553</v>
      </c>
      <c r="D364" s="5">
        <v>163.931910890779</v>
      </c>
      <c r="E364" s="5">
        <v>232.510575309157</v>
      </c>
      <c r="F364" s="5">
        <v>187.952248588553</v>
      </c>
      <c r="G364" s="5">
        <v>187.952248588553</v>
      </c>
      <c r="H364" s="5">
        <v>10.6592300633874</v>
      </c>
      <c r="I364" s="5">
        <v>10.6592300633874</v>
      </c>
      <c r="J364" s="5">
        <v>10.6592300633874</v>
      </c>
      <c r="K364" s="5">
        <v>-4.16603470012021</v>
      </c>
      <c r="L364" s="5">
        <v>-4.16603470012021</v>
      </c>
      <c r="M364" s="5">
        <v>-4.16603470012021</v>
      </c>
      <c r="N364" s="5">
        <v>14.8252647635076</v>
      </c>
      <c r="O364" s="5">
        <v>14.8252647635076</v>
      </c>
      <c r="P364" s="5">
        <v>14.8252647635076</v>
      </c>
      <c r="Q364" s="5">
        <v>0.0</v>
      </c>
      <c r="R364" s="5">
        <v>0.0</v>
      </c>
      <c r="S364" s="5">
        <v>0.0</v>
      </c>
    </row>
    <row r="365">
      <c r="A365" s="5">
        <v>363.0</v>
      </c>
      <c r="B365" s="6">
        <v>44174.0</v>
      </c>
      <c r="C365" s="5">
        <v>188.517490310351</v>
      </c>
      <c r="D365" s="5">
        <v>165.240101814065</v>
      </c>
      <c r="E365" s="5">
        <v>233.905004927169</v>
      </c>
      <c r="F365" s="5">
        <v>188.517490310351</v>
      </c>
      <c r="G365" s="5">
        <v>188.517490310351</v>
      </c>
      <c r="H365" s="5">
        <v>10.1124246622958</v>
      </c>
      <c r="I365" s="5">
        <v>10.1124246622958</v>
      </c>
      <c r="J365" s="5">
        <v>10.1124246622958</v>
      </c>
      <c r="K365" s="5">
        <v>-3.94745955477479</v>
      </c>
      <c r="L365" s="5">
        <v>-3.94745955477479</v>
      </c>
      <c r="M365" s="5">
        <v>-3.94745955477479</v>
      </c>
      <c r="N365" s="5">
        <v>14.0598842170706</v>
      </c>
      <c r="O365" s="5">
        <v>14.0598842170706</v>
      </c>
      <c r="P365" s="5">
        <v>14.0598842170706</v>
      </c>
      <c r="Q365" s="5">
        <v>0.0</v>
      </c>
      <c r="R365" s="5">
        <v>0.0</v>
      </c>
      <c r="S365" s="5">
        <v>0.0</v>
      </c>
    </row>
    <row r="366">
      <c r="A366" s="5">
        <v>364.0</v>
      </c>
      <c r="B366" s="6">
        <v>44175.0</v>
      </c>
      <c r="C366" s="5">
        <v>189.08273203215</v>
      </c>
      <c r="D366" s="5">
        <v>163.905443915349</v>
      </c>
      <c r="E366" s="5">
        <v>235.376682300493</v>
      </c>
      <c r="F366" s="5">
        <v>189.08273203215</v>
      </c>
      <c r="G366" s="5">
        <v>189.08273203215</v>
      </c>
      <c r="H366" s="5">
        <v>8.36454875331766</v>
      </c>
      <c r="I366" s="5">
        <v>8.36454875331766</v>
      </c>
      <c r="J366" s="5">
        <v>8.36454875331766</v>
      </c>
      <c r="K366" s="5">
        <v>-4.89578385763483</v>
      </c>
      <c r="L366" s="5">
        <v>-4.89578385763483</v>
      </c>
      <c r="M366" s="5">
        <v>-4.89578385763483</v>
      </c>
      <c r="N366" s="5">
        <v>13.2603326109524</v>
      </c>
      <c r="O366" s="5">
        <v>13.2603326109524</v>
      </c>
      <c r="P366" s="5">
        <v>13.2603326109524</v>
      </c>
      <c r="Q366" s="5">
        <v>0.0</v>
      </c>
      <c r="R366" s="5">
        <v>0.0</v>
      </c>
      <c r="S366" s="5">
        <v>0.0</v>
      </c>
    </row>
    <row r="367">
      <c r="A367" s="5">
        <v>365.0</v>
      </c>
      <c r="B367" s="6">
        <v>44176.0</v>
      </c>
      <c r="C367" s="5">
        <v>189.647973753948</v>
      </c>
      <c r="D367" s="5">
        <v>161.680345455676</v>
      </c>
      <c r="E367" s="5">
        <v>233.915010142759</v>
      </c>
      <c r="F367" s="5">
        <v>189.647973753948</v>
      </c>
      <c r="G367" s="5">
        <v>189.647973753948</v>
      </c>
      <c r="H367" s="5">
        <v>7.13947347093787</v>
      </c>
      <c r="I367" s="5">
        <v>7.13947347093787</v>
      </c>
      <c r="J367" s="5">
        <v>7.13947347093787</v>
      </c>
      <c r="K367" s="5">
        <v>-5.3069608218444</v>
      </c>
      <c r="L367" s="5">
        <v>-5.3069608218444</v>
      </c>
      <c r="M367" s="5">
        <v>-5.3069608218444</v>
      </c>
      <c r="N367" s="5">
        <v>12.4464342927822</v>
      </c>
      <c r="O367" s="5">
        <v>12.4464342927822</v>
      </c>
      <c r="P367" s="5">
        <v>12.4464342927822</v>
      </c>
      <c r="Q367" s="5">
        <v>0.0</v>
      </c>
      <c r="R367" s="5">
        <v>0.0</v>
      </c>
      <c r="S367" s="5">
        <v>0.0</v>
      </c>
    </row>
    <row r="368">
      <c r="A368" s="5">
        <v>366.0</v>
      </c>
      <c r="B368" s="6">
        <v>44179.0</v>
      </c>
      <c r="C368" s="5">
        <v>191.343698919344</v>
      </c>
      <c r="D368" s="5">
        <v>160.645346053406</v>
      </c>
      <c r="E368" s="5">
        <v>234.631083998437</v>
      </c>
      <c r="F368" s="5">
        <v>191.343698919344</v>
      </c>
      <c r="G368" s="5">
        <v>191.343698919344</v>
      </c>
      <c r="H368" s="5">
        <v>6.64893210699528</v>
      </c>
      <c r="I368" s="5">
        <v>6.64893210699528</v>
      </c>
      <c r="J368" s="5">
        <v>6.64893210699528</v>
      </c>
      <c r="K368" s="5">
        <v>-3.47492792379924</v>
      </c>
      <c r="L368" s="5">
        <v>-3.47492792379924</v>
      </c>
      <c r="M368" s="5">
        <v>-3.47492792379924</v>
      </c>
      <c r="N368" s="5">
        <v>10.1238600307945</v>
      </c>
      <c r="O368" s="5">
        <v>10.1238600307945</v>
      </c>
      <c r="P368" s="5">
        <v>10.1238600307945</v>
      </c>
      <c r="Q368" s="5">
        <v>0.0</v>
      </c>
      <c r="R368" s="5">
        <v>0.0</v>
      </c>
      <c r="S368" s="5">
        <v>0.0</v>
      </c>
    </row>
    <row r="369">
      <c r="A369" s="5">
        <v>367.0</v>
      </c>
      <c r="B369" s="6">
        <v>44180.0</v>
      </c>
      <c r="C369" s="5">
        <v>191.908940641142</v>
      </c>
      <c r="D369" s="5">
        <v>161.206378268866</v>
      </c>
      <c r="E369" s="5">
        <v>233.780635858812</v>
      </c>
      <c r="F369" s="5">
        <v>191.908940641142</v>
      </c>
      <c r="G369" s="5">
        <v>191.908940641142</v>
      </c>
      <c r="H369" s="5">
        <v>5.29010249283133</v>
      </c>
      <c r="I369" s="5">
        <v>5.29010249283133</v>
      </c>
      <c r="J369" s="5">
        <v>5.29010249283133</v>
      </c>
      <c r="K369" s="5">
        <v>-4.16603470013152</v>
      </c>
      <c r="L369" s="5">
        <v>-4.16603470013152</v>
      </c>
      <c r="M369" s="5">
        <v>-4.16603470013152</v>
      </c>
      <c r="N369" s="5">
        <v>9.45613719296285</v>
      </c>
      <c r="O369" s="5">
        <v>9.45613719296285</v>
      </c>
      <c r="P369" s="5">
        <v>9.45613719296285</v>
      </c>
      <c r="Q369" s="5">
        <v>0.0</v>
      </c>
      <c r="R369" s="5">
        <v>0.0</v>
      </c>
      <c r="S369" s="5">
        <v>0.0</v>
      </c>
    </row>
    <row r="370">
      <c r="A370" s="5">
        <v>368.0</v>
      </c>
      <c r="B370" s="6">
        <v>44181.0</v>
      </c>
      <c r="C370" s="5">
        <v>192.47418236294</v>
      </c>
      <c r="D370" s="5">
        <v>162.144163774212</v>
      </c>
      <c r="E370" s="5">
        <v>233.564828961885</v>
      </c>
      <c r="F370" s="5">
        <v>192.47418236294</v>
      </c>
      <c r="G370" s="5">
        <v>192.47418236294</v>
      </c>
      <c r="H370" s="5">
        <v>4.92478163459484</v>
      </c>
      <c r="I370" s="5">
        <v>4.92478163459484</v>
      </c>
      <c r="J370" s="5">
        <v>4.92478163459484</v>
      </c>
      <c r="K370" s="5">
        <v>-3.94745955477341</v>
      </c>
      <c r="L370" s="5">
        <v>-3.94745955477341</v>
      </c>
      <c r="M370" s="5">
        <v>-3.94745955477341</v>
      </c>
      <c r="N370" s="5">
        <v>8.87224118936825</v>
      </c>
      <c r="O370" s="5">
        <v>8.87224118936825</v>
      </c>
      <c r="P370" s="5">
        <v>8.87224118936825</v>
      </c>
      <c r="Q370" s="5">
        <v>0.0</v>
      </c>
      <c r="R370" s="5">
        <v>0.0</v>
      </c>
      <c r="S370" s="5">
        <v>0.0</v>
      </c>
    </row>
    <row r="371">
      <c r="A371" s="5">
        <v>369.0</v>
      </c>
      <c r="B371" s="6">
        <v>44182.0</v>
      </c>
      <c r="C371" s="5">
        <v>193.039424084739</v>
      </c>
      <c r="D371" s="5">
        <v>160.119945073637</v>
      </c>
      <c r="E371" s="5">
        <v>232.060331818926</v>
      </c>
      <c r="F371" s="5">
        <v>193.039424084739</v>
      </c>
      <c r="G371" s="5">
        <v>193.039424084739</v>
      </c>
      <c r="H371" s="5">
        <v>3.49195330609356</v>
      </c>
      <c r="I371" s="5">
        <v>3.49195330609356</v>
      </c>
      <c r="J371" s="5">
        <v>3.49195330609356</v>
      </c>
      <c r="K371" s="5">
        <v>-4.89578385763907</v>
      </c>
      <c r="L371" s="5">
        <v>-4.89578385763907</v>
      </c>
      <c r="M371" s="5">
        <v>-4.89578385763907</v>
      </c>
      <c r="N371" s="5">
        <v>8.38773716373264</v>
      </c>
      <c r="O371" s="5">
        <v>8.38773716373264</v>
      </c>
      <c r="P371" s="5">
        <v>8.38773716373264</v>
      </c>
      <c r="Q371" s="5">
        <v>0.0</v>
      </c>
      <c r="R371" s="5">
        <v>0.0</v>
      </c>
      <c r="S371" s="5">
        <v>0.0</v>
      </c>
    </row>
    <row r="372">
      <c r="A372" s="5">
        <v>370.0</v>
      </c>
      <c r="B372" s="6">
        <v>44183.0</v>
      </c>
      <c r="C372" s="5">
        <v>193.604665806537</v>
      </c>
      <c r="D372" s="5">
        <v>160.590023221115</v>
      </c>
      <c r="E372" s="5">
        <v>232.898532856928</v>
      </c>
      <c r="F372" s="5">
        <v>193.604665806537</v>
      </c>
      <c r="G372" s="5">
        <v>193.604665806537</v>
      </c>
      <c r="H372" s="5">
        <v>2.70870416056645</v>
      </c>
      <c r="I372" s="5">
        <v>2.70870416056645</v>
      </c>
      <c r="J372" s="5">
        <v>2.70870416056645</v>
      </c>
      <c r="K372" s="5">
        <v>-5.30696082183418</v>
      </c>
      <c r="L372" s="5">
        <v>-5.30696082183418</v>
      </c>
      <c r="M372" s="5">
        <v>-5.30696082183418</v>
      </c>
      <c r="N372" s="5">
        <v>8.01566498240063</v>
      </c>
      <c r="O372" s="5">
        <v>8.01566498240063</v>
      </c>
      <c r="P372" s="5">
        <v>8.01566498240063</v>
      </c>
      <c r="Q372" s="5">
        <v>0.0</v>
      </c>
      <c r="R372" s="5">
        <v>0.0</v>
      </c>
      <c r="S372" s="5">
        <v>0.0</v>
      </c>
    </row>
    <row r="373">
      <c r="A373" s="5">
        <v>371.0</v>
      </c>
      <c r="B373" s="6">
        <v>44186.0</v>
      </c>
      <c r="C373" s="5">
        <v>195.300390971932</v>
      </c>
      <c r="D373" s="5">
        <v>164.570603873028</v>
      </c>
      <c r="E373" s="5">
        <v>234.641006407143</v>
      </c>
      <c r="F373" s="5">
        <v>195.300390971932</v>
      </c>
      <c r="G373" s="5">
        <v>195.300390971932</v>
      </c>
      <c r="H373" s="5">
        <v>4.18391523027223</v>
      </c>
      <c r="I373" s="5">
        <v>4.18391523027223</v>
      </c>
      <c r="J373" s="5">
        <v>4.18391523027223</v>
      </c>
      <c r="K373" s="5">
        <v>-3.47492792379861</v>
      </c>
      <c r="L373" s="5">
        <v>-3.47492792379861</v>
      </c>
      <c r="M373" s="5">
        <v>-3.47492792379861</v>
      </c>
      <c r="N373" s="5">
        <v>7.65884315407085</v>
      </c>
      <c r="O373" s="5">
        <v>7.65884315407085</v>
      </c>
      <c r="P373" s="5">
        <v>7.65884315407085</v>
      </c>
      <c r="Q373" s="5">
        <v>0.0</v>
      </c>
      <c r="R373" s="5">
        <v>0.0</v>
      </c>
      <c r="S373" s="5">
        <v>0.0</v>
      </c>
    </row>
    <row r="374">
      <c r="A374" s="5">
        <v>372.0</v>
      </c>
      <c r="B374" s="6">
        <v>44187.0</v>
      </c>
      <c r="C374" s="5">
        <v>195.865632693731</v>
      </c>
      <c r="D374" s="5">
        <v>164.287667440286</v>
      </c>
      <c r="E374" s="5">
        <v>233.107862537389</v>
      </c>
      <c r="F374" s="5">
        <v>195.865632693731</v>
      </c>
      <c r="G374" s="5">
        <v>195.865632693731</v>
      </c>
      <c r="H374" s="5">
        <v>3.63826499440898</v>
      </c>
      <c r="I374" s="5">
        <v>3.63826499440898</v>
      </c>
      <c r="J374" s="5">
        <v>3.63826499440898</v>
      </c>
      <c r="K374" s="5">
        <v>-4.1660347001269</v>
      </c>
      <c r="L374" s="5">
        <v>-4.1660347001269</v>
      </c>
      <c r="M374" s="5">
        <v>-4.1660347001269</v>
      </c>
      <c r="N374" s="5">
        <v>7.80429969453589</v>
      </c>
      <c r="O374" s="5">
        <v>7.80429969453589</v>
      </c>
      <c r="P374" s="5">
        <v>7.80429969453589</v>
      </c>
      <c r="Q374" s="5">
        <v>0.0</v>
      </c>
      <c r="R374" s="5">
        <v>0.0</v>
      </c>
      <c r="S374" s="5">
        <v>0.0</v>
      </c>
    </row>
    <row r="375">
      <c r="A375" s="5">
        <v>373.0</v>
      </c>
      <c r="B375" s="6">
        <v>44188.0</v>
      </c>
      <c r="C375" s="5">
        <v>196.430874415529</v>
      </c>
      <c r="D375" s="5">
        <v>165.104918325613</v>
      </c>
      <c r="E375" s="5">
        <v>238.649294073172</v>
      </c>
      <c r="F375" s="5">
        <v>196.430874415529</v>
      </c>
      <c r="G375" s="5">
        <v>196.430874415529</v>
      </c>
      <c r="H375" s="5">
        <v>4.13115682644369</v>
      </c>
      <c r="I375" s="5">
        <v>4.13115682644369</v>
      </c>
      <c r="J375" s="5">
        <v>4.13115682644369</v>
      </c>
      <c r="K375" s="5">
        <v>-3.94745955477667</v>
      </c>
      <c r="L375" s="5">
        <v>-3.94745955477667</v>
      </c>
      <c r="M375" s="5">
        <v>-3.94745955477667</v>
      </c>
      <c r="N375" s="5">
        <v>8.07861638122036</v>
      </c>
      <c r="O375" s="5">
        <v>8.07861638122036</v>
      </c>
      <c r="P375" s="5">
        <v>8.07861638122036</v>
      </c>
      <c r="Q375" s="5">
        <v>0.0</v>
      </c>
      <c r="R375" s="5">
        <v>0.0</v>
      </c>
      <c r="S375" s="5">
        <v>0.0</v>
      </c>
    </row>
    <row r="376">
      <c r="A376" s="5">
        <v>374.0</v>
      </c>
      <c r="B376" s="6">
        <v>44189.0</v>
      </c>
      <c r="C376" s="5">
        <v>196.996116137328</v>
      </c>
      <c r="D376" s="5">
        <v>164.578904024548</v>
      </c>
      <c r="E376" s="5">
        <v>234.237758791947</v>
      </c>
      <c r="F376" s="5">
        <v>196.996116137328</v>
      </c>
      <c r="G376" s="5">
        <v>196.996116137328</v>
      </c>
      <c r="H376" s="5">
        <v>3.57861789483498</v>
      </c>
      <c r="I376" s="5">
        <v>3.57861789483498</v>
      </c>
      <c r="J376" s="5">
        <v>3.57861789483498</v>
      </c>
      <c r="K376" s="5">
        <v>-4.89578385764331</v>
      </c>
      <c r="L376" s="5">
        <v>-4.89578385764331</v>
      </c>
      <c r="M376" s="5">
        <v>-4.89578385764331</v>
      </c>
      <c r="N376" s="5">
        <v>8.47440175247829</v>
      </c>
      <c r="O376" s="5">
        <v>8.47440175247829</v>
      </c>
      <c r="P376" s="5">
        <v>8.47440175247829</v>
      </c>
      <c r="Q376" s="5">
        <v>0.0</v>
      </c>
      <c r="R376" s="5">
        <v>0.0</v>
      </c>
      <c r="S376" s="5">
        <v>0.0</v>
      </c>
    </row>
    <row r="377">
      <c r="A377" s="5">
        <v>375.0</v>
      </c>
      <c r="B377" s="6">
        <v>44193.0</v>
      </c>
      <c r="C377" s="5">
        <v>199.257083024521</v>
      </c>
      <c r="D377" s="5">
        <v>170.225754211447</v>
      </c>
      <c r="E377" s="5">
        <v>245.875867383302</v>
      </c>
      <c r="F377" s="5">
        <v>199.257083024521</v>
      </c>
      <c r="G377" s="5">
        <v>199.257083024521</v>
      </c>
      <c r="H377" s="5">
        <v>7.53628167217794</v>
      </c>
      <c r="I377" s="5">
        <v>7.53628167217794</v>
      </c>
      <c r="J377" s="5">
        <v>7.53628167217794</v>
      </c>
      <c r="K377" s="5">
        <v>-3.47492792380935</v>
      </c>
      <c r="L377" s="5">
        <v>-3.47492792380935</v>
      </c>
      <c r="M377" s="5">
        <v>-3.47492792380935</v>
      </c>
      <c r="N377" s="5">
        <v>11.0112095959873</v>
      </c>
      <c r="O377" s="5">
        <v>11.0112095959873</v>
      </c>
      <c r="P377" s="5">
        <v>11.0112095959873</v>
      </c>
      <c r="Q377" s="5">
        <v>0.0</v>
      </c>
      <c r="R377" s="5">
        <v>0.0</v>
      </c>
      <c r="S377" s="5">
        <v>0.0</v>
      </c>
    </row>
    <row r="378">
      <c r="A378" s="5">
        <v>376.0</v>
      </c>
      <c r="B378" s="6">
        <v>44194.0</v>
      </c>
      <c r="C378" s="5">
        <v>199.82232474632</v>
      </c>
      <c r="D378" s="5">
        <v>171.489419122795</v>
      </c>
      <c r="E378" s="5">
        <v>244.32039564647</v>
      </c>
      <c r="F378" s="5">
        <v>199.82232474632</v>
      </c>
      <c r="G378" s="5">
        <v>199.82232474632</v>
      </c>
      <c r="H378" s="5">
        <v>7.62910564693456</v>
      </c>
      <c r="I378" s="5">
        <v>7.62910564693456</v>
      </c>
      <c r="J378" s="5">
        <v>7.62910564693456</v>
      </c>
      <c r="K378" s="5">
        <v>-4.16603470012228</v>
      </c>
      <c r="L378" s="5">
        <v>-4.16603470012228</v>
      </c>
      <c r="M378" s="5">
        <v>-4.16603470012228</v>
      </c>
      <c r="N378" s="5">
        <v>11.7951403470568</v>
      </c>
      <c r="O378" s="5">
        <v>11.7951403470568</v>
      </c>
      <c r="P378" s="5">
        <v>11.7951403470568</v>
      </c>
      <c r="Q378" s="5">
        <v>0.0</v>
      </c>
      <c r="R378" s="5">
        <v>0.0</v>
      </c>
      <c r="S378" s="5">
        <v>0.0</v>
      </c>
    </row>
    <row r="379">
      <c r="A379" s="5">
        <v>377.0</v>
      </c>
      <c r="B379" s="6">
        <v>44195.0</v>
      </c>
      <c r="C379" s="5">
        <v>200.387566468118</v>
      </c>
      <c r="D379" s="5">
        <v>172.507020898977</v>
      </c>
      <c r="E379" s="5">
        <v>243.57500750826</v>
      </c>
      <c r="F379" s="5">
        <v>200.387566468118</v>
      </c>
      <c r="G379" s="5">
        <v>200.387566468118</v>
      </c>
      <c r="H379" s="5">
        <v>8.64924922812378</v>
      </c>
      <c r="I379" s="5">
        <v>8.64924922812378</v>
      </c>
      <c r="J379" s="5">
        <v>8.64924922812378</v>
      </c>
      <c r="K379" s="5">
        <v>-3.94745955477529</v>
      </c>
      <c r="L379" s="5">
        <v>-3.94745955477529</v>
      </c>
      <c r="M379" s="5">
        <v>-3.94745955477529</v>
      </c>
      <c r="N379" s="5">
        <v>12.596708782899</v>
      </c>
      <c r="O379" s="5">
        <v>12.596708782899</v>
      </c>
      <c r="P379" s="5">
        <v>12.596708782899</v>
      </c>
      <c r="Q379" s="5">
        <v>0.0</v>
      </c>
      <c r="R379" s="5">
        <v>0.0</v>
      </c>
      <c r="S379" s="5">
        <v>0.0</v>
      </c>
    </row>
    <row r="380">
      <c r="A380" s="5">
        <v>378.0</v>
      </c>
      <c r="B380" s="6">
        <v>44196.0</v>
      </c>
      <c r="C380" s="5">
        <v>200.952808189917</v>
      </c>
      <c r="D380" s="5">
        <v>174.147629343513</v>
      </c>
      <c r="E380" s="5">
        <v>244.333435027008</v>
      </c>
      <c r="F380" s="5">
        <v>200.952808189917</v>
      </c>
      <c r="G380" s="5">
        <v>200.952808189917</v>
      </c>
      <c r="H380" s="5">
        <v>8.49716232580668</v>
      </c>
      <c r="I380" s="5">
        <v>8.49716232580668</v>
      </c>
      <c r="J380" s="5">
        <v>8.49716232580668</v>
      </c>
      <c r="K380" s="5">
        <v>-4.89578385762849</v>
      </c>
      <c r="L380" s="5">
        <v>-4.89578385762849</v>
      </c>
      <c r="M380" s="5">
        <v>-4.89578385762849</v>
      </c>
      <c r="N380" s="5">
        <v>13.3929461834351</v>
      </c>
      <c r="O380" s="5">
        <v>13.3929461834351</v>
      </c>
      <c r="P380" s="5">
        <v>13.3929461834351</v>
      </c>
      <c r="Q380" s="5">
        <v>0.0</v>
      </c>
      <c r="R380" s="5">
        <v>0.0</v>
      </c>
      <c r="S380" s="5">
        <v>0.0</v>
      </c>
    </row>
    <row r="381">
      <c r="A381" s="5">
        <v>379.0</v>
      </c>
      <c r="B381" s="6">
        <v>44200.0</v>
      </c>
      <c r="C381" s="5">
        <v>203.21377507711</v>
      </c>
      <c r="D381" s="5">
        <v>179.267466933777</v>
      </c>
      <c r="E381" s="5">
        <v>252.639118094862</v>
      </c>
      <c r="F381" s="5">
        <v>203.21377507711</v>
      </c>
      <c r="G381" s="5">
        <v>203.21377507711</v>
      </c>
      <c r="H381" s="5">
        <v>12.6008325457127</v>
      </c>
      <c r="I381" s="5">
        <v>12.6008325457127</v>
      </c>
      <c r="J381" s="5">
        <v>12.6008325457127</v>
      </c>
      <c r="K381" s="5">
        <v>-3.47492792382009</v>
      </c>
      <c r="L381" s="5">
        <v>-3.47492792382009</v>
      </c>
      <c r="M381" s="5">
        <v>-3.47492792382009</v>
      </c>
      <c r="N381" s="5">
        <v>16.0757604695328</v>
      </c>
      <c r="O381" s="5">
        <v>16.0757604695328</v>
      </c>
      <c r="P381" s="5">
        <v>16.0757604695328</v>
      </c>
      <c r="Q381" s="5">
        <v>0.0</v>
      </c>
      <c r="R381" s="5">
        <v>0.0</v>
      </c>
      <c r="S381" s="5">
        <v>0.0</v>
      </c>
    </row>
    <row r="382">
      <c r="A382" s="5">
        <v>380.0</v>
      </c>
      <c r="B382" s="6">
        <v>44201.0</v>
      </c>
      <c r="C382" s="5">
        <v>203.779016798909</v>
      </c>
      <c r="D382" s="5">
        <v>180.740293578652</v>
      </c>
      <c r="E382" s="5">
        <v>250.388434669289</v>
      </c>
      <c r="F382" s="5">
        <v>203.779016798909</v>
      </c>
      <c r="G382" s="5">
        <v>203.779016798909</v>
      </c>
      <c r="H382" s="5">
        <v>12.3539408481722</v>
      </c>
      <c r="I382" s="5">
        <v>12.3539408481722</v>
      </c>
      <c r="J382" s="5">
        <v>12.3539408481722</v>
      </c>
      <c r="K382" s="5">
        <v>-4.16603470012525</v>
      </c>
      <c r="L382" s="5">
        <v>-4.16603470012525</v>
      </c>
      <c r="M382" s="5">
        <v>-4.16603470012525</v>
      </c>
      <c r="N382" s="5">
        <v>16.5199755482974</v>
      </c>
      <c r="O382" s="5">
        <v>16.5199755482974</v>
      </c>
      <c r="P382" s="5">
        <v>16.5199755482974</v>
      </c>
      <c r="Q382" s="5">
        <v>0.0</v>
      </c>
      <c r="R382" s="5">
        <v>0.0</v>
      </c>
      <c r="S382" s="5">
        <v>0.0</v>
      </c>
    </row>
    <row r="383">
      <c r="A383" s="5">
        <v>381.0</v>
      </c>
      <c r="B383" s="6">
        <v>44202.0</v>
      </c>
      <c r="C383" s="5">
        <v>204.344258520707</v>
      </c>
      <c r="D383" s="5">
        <v>183.190198868377</v>
      </c>
      <c r="E383" s="5">
        <v>253.337659023541</v>
      </c>
      <c r="F383" s="5">
        <v>204.344258520707</v>
      </c>
      <c r="G383" s="5">
        <v>204.344258520707</v>
      </c>
      <c r="H383" s="5">
        <v>12.8934310235716</v>
      </c>
      <c r="I383" s="5">
        <v>12.8934310235716</v>
      </c>
      <c r="J383" s="5">
        <v>12.8934310235716</v>
      </c>
      <c r="K383" s="5">
        <v>-3.94745955477396</v>
      </c>
      <c r="L383" s="5">
        <v>-3.94745955477396</v>
      </c>
      <c r="M383" s="5">
        <v>-3.94745955477396</v>
      </c>
      <c r="N383" s="5">
        <v>16.8408905783455</v>
      </c>
      <c r="O383" s="5">
        <v>16.8408905783455</v>
      </c>
      <c r="P383" s="5">
        <v>16.8408905783455</v>
      </c>
      <c r="Q383" s="5">
        <v>0.0</v>
      </c>
      <c r="R383" s="5">
        <v>0.0</v>
      </c>
      <c r="S383" s="5">
        <v>0.0</v>
      </c>
    </row>
    <row r="384">
      <c r="A384" s="5">
        <v>382.0</v>
      </c>
      <c r="B384" s="6">
        <v>44203.0</v>
      </c>
      <c r="C384" s="5">
        <v>204.909500242506</v>
      </c>
      <c r="D384" s="5">
        <v>180.13805851581</v>
      </c>
      <c r="E384" s="5">
        <v>253.332086999227</v>
      </c>
      <c r="F384" s="5">
        <v>204.909500242506</v>
      </c>
      <c r="G384" s="5">
        <v>204.909500242506</v>
      </c>
      <c r="H384" s="5">
        <v>12.1315649314622</v>
      </c>
      <c r="I384" s="5">
        <v>12.1315649314622</v>
      </c>
      <c r="J384" s="5">
        <v>12.1315649314622</v>
      </c>
      <c r="K384" s="5">
        <v>-4.89578385762931</v>
      </c>
      <c r="L384" s="5">
        <v>-4.89578385762931</v>
      </c>
      <c r="M384" s="5">
        <v>-4.89578385762931</v>
      </c>
      <c r="N384" s="5">
        <v>17.0273487890915</v>
      </c>
      <c r="O384" s="5">
        <v>17.0273487890915</v>
      </c>
      <c r="P384" s="5">
        <v>17.0273487890915</v>
      </c>
      <c r="Q384" s="5">
        <v>0.0</v>
      </c>
      <c r="R384" s="5">
        <v>0.0</v>
      </c>
      <c r="S384" s="5">
        <v>0.0</v>
      </c>
    </row>
    <row r="385">
      <c r="A385" s="5">
        <v>383.0</v>
      </c>
      <c r="B385" s="6">
        <v>44204.0</v>
      </c>
      <c r="C385" s="5">
        <v>205.474741964304</v>
      </c>
      <c r="D385" s="5">
        <v>179.699056192656</v>
      </c>
      <c r="E385" s="5">
        <v>252.622664780556</v>
      </c>
      <c r="F385" s="5">
        <v>205.474741964304</v>
      </c>
      <c r="G385" s="5">
        <v>205.474741964304</v>
      </c>
      <c r="H385" s="5">
        <v>11.7647959613123</v>
      </c>
      <c r="I385" s="5">
        <v>11.7647959613123</v>
      </c>
      <c r="J385" s="5">
        <v>11.7647959613123</v>
      </c>
      <c r="K385" s="5">
        <v>-5.30696082182047</v>
      </c>
      <c r="L385" s="5">
        <v>-5.30696082182047</v>
      </c>
      <c r="M385" s="5">
        <v>-5.30696082182047</v>
      </c>
      <c r="N385" s="5">
        <v>17.0717567831328</v>
      </c>
      <c r="O385" s="5">
        <v>17.0717567831328</v>
      </c>
      <c r="P385" s="5">
        <v>17.0717567831328</v>
      </c>
      <c r="Q385" s="5">
        <v>0.0</v>
      </c>
      <c r="R385" s="5">
        <v>0.0</v>
      </c>
      <c r="S385" s="5">
        <v>0.0</v>
      </c>
    </row>
    <row r="386">
      <c r="A386" s="5">
        <v>384.0</v>
      </c>
      <c r="B386" s="6">
        <v>44207.0</v>
      </c>
      <c r="C386" s="5">
        <v>207.170467129699</v>
      </c>
      <c r="D386" s="5">
        <v>183.580483302987</v>
      </c>
      <c r="E386" s="5">
        <v>256.529949118581</v>
      </c>
      <c r="F386" s="5">
        <v>207.170467129699</v>
      </c>
      <c r="G386" s="5">
        <v>207.170467129699</v>
      </c>
      <c r="H386" s="5">
        <v>12.8594476640092</v>
      </c>
      <c r="I386" s="5">
        <v>12.8594476640092</v>
      </c>
      <c r="J386" s="5">
        <v>12.8594476640092</v>
      </c>
      <c r="K386" s="5">
        <v>-3.47492792378593</v>
      </c>
      <c r="L386" s="5">
        <v>-3.47492792378593</v>
      </c>
      <c r="M386" s="5">
        <v>-3.47492792378593</v>
      </c>
      <c r="N386" s="5">
        <v>16.3343755877951</v>
      </c>
      <c r="O386" s="5">
        <v>16.3343755877951</v>
      </c>
      <c r="P386" s="5">
        <v>16.3343755877951</v>
      </c>
      <c r="Q386" s="5">
        <v>0.0</v>
      </c>
      <c r="R386" s="5">
        <v>0.0</v>
      </c>
      <c r="S386" s="5">
        <v>0.0</v>
      </c>
    </row>
    <row r="387">
      <c r="A387" s="5">
        <v>385.0</v>
      </c>
      <c r="B387" s="6">
        <v>44208.0</v>
      </c>
      <c r="C387" s="5">
        <v>207.735708851498</v>
      </c>
      <c r="D387" s="5">
        <v>183.483366285186</v>
      </c>
      <c r="E387" s="5">
        <v>254.574879085872</v>
      </c>
      <c r="F387" s="5">
        <v>207.735708851498</v>
      </c>
      <c r="G387" s="5">
        <v>207.735708851498</v>
      </c>
      <c r="H387" s="5">
        <v>11.6458597007564</v>
      </c>
      <c r="I387" s="5">
        <v>11.6458597007564</v>
      </c>
      <c r="J387" s="5">
        <v>11.6458597007564</v>
      </c>
      <c r="K387" s="5">
        <v>-4.16603470012823</v>
      </c>
      <c r="L387" s="5">
        <v>-4.16603470012823</v>
      </c>
      <c r="M387" s="5">
        <v>-4.16603470012823</v>
      </c>
      <c r="N387" s="5">
        <v>15.8118944008847</v>
      </c>
      <c r="O387" s="5">
        <v>15.8118944008847</v>
      </c>
      <c r="P387" s="5">
        <v>15.8118944008847</v>
      </c>
      <c r="Q387" s="5">
        <v>0.0</v>
      </c>
      <c r="R387" s="5">
        <v>0.0</v>
      </c>
      <c r="S387" s="5">
        <v>0.0</v>
      </c>
    </row>
    <row r="388">
      <c r="A388" s="5">
        <v>386.0</v>
      </c>
      <c r="B388" s="6">
        <v>44209.0</v>
      </c>
      <c r="C388" s="5">
        <v>208.300950573296</v>
      </c>
      <c r="D388" s="5">
        <v>184.894963226757</v>
      </c>
      <c r="E388" s="5">
        <v>252.738145374251</v>
      </c>
      <c r="F388" s="5">
        <v>208.300950573296</v>
      </c>
      <c r="G388" s="5">
        <v>208.300950573296</v>
      </c>
      <c r="H388" s="5">
        <v>11.219870630804</v>
      </c>
      <c r="I388" s="5">
        <v>11.219870630804</v>
      </c>
      <c r="J388" s="5">
        <v>11.219870630804</v>
      </c>
      <c r="K388" s="5">
        <v>-3.9474595547749</v>
      </c>
      <c r="L388" s="5">
        <v>-3.9474595547749</v>
      </c>
      <c r="M388" s="5">
        <v>-3.9474595547749</v>
      </c>
      <c r="N388" s="5">
        <v>15.1673301855789</v>
      </c>
      <c r="O388" s="5">
        <v>15.1673301855789</v>
      </c>
      <c r="P388" s="5">
        <v>15.1673301855789</v>
      </c>
      <c r="Q388" s="5">
        <v>0.0</v>
      </c>
      <c r="R388" s="5">
        <v>0.0</v>
      </c>
      <c r="S388" s="5">
        <v>0.0</v>
      </c>
    </row>
    <row r="389">
      <c r="A389" s="5">
        <v>387.0</v>
      </c>
      <c r="B389" s="6">
        <v>44210.0</v>
      </c>
      <c r="C389" s="5">
        <v>208.866192295095</v>
      </c>
      <c r="D389" s="5">
        <v>184.28035417239</v>
      </c>
      <c r="E389" s="5">
        <v>255.583296192367</v>
      </c>
      <c r="F389" s="5">
        <v>208.866192295095</v>
      </c>
      <c r="G389" s="5">
        <v>208.866192295095</v>
      </c>
      <c r="H389" s="5">
        <v>9.51987655610622</v>
      </c>
      <c r="I389" s="5">
        <v>9.51987655610622</v>
      </c>
      <c r="J389" s="5">
        <v>9.51987655610622</v>
      </c>
      <c r="K389" s="5">
        <v>-4.89578385763696</v>
      </c>
      <c r="L389" s="5">
        <v>-4.89578385763696</v>
      </c>
      <c r="M389" s="5">
        <v>-4.89578385763696</v>
      </c>
      <c r="N389" s="5">
        <v>14.4156604137431</v>
      </c>
      <c r="O389" s="5">
        <v>14.4156604137431</v>
      </c>
      <c r="P389" s="5">
        <v>14.4156604137431</v>
      </c>
      <c r="Q389" s="5">
        <v>0.0</v>
      </c>
      <c r="R389" s="5">
        <v>0.0</v>
      </c>
      <c r="S389" s="5">
        <v>0.0</v>
      </c>
    </row>
    <row r="390">
      <c r="A390" s="5">
        <v>388.0</v>
      </c>
      <c r="B390" s="6">
        <v>44211.0</v>
      </c>
      <c r="C390" s="5">
        <v>209.431434016893</v>
      </c>
      <c r="D390" s="5">
        <v>183.590257796243</v>
      </c>
      <c r="E390" s="5">
        <v>253.358839679837</v>
      </c>
      <c r="F390" s="5">
        <v>209.431434016893</v>
      </c>
      <c r="G390" s="5">
        <v>209.431434016893</v>
      </c>
      <c r="H390" s="5">
        <v>8.26787536034454</v>
      </c>
      <c r="I390" s="5">
        <v>8.26787536034454</v>
      </c>
      <c r="J390" s="5">
        <v>8.26787536034454</v>
      </c>
      <c r="K390" s="5">
        <v>-5.30696082181024</v>
      </c>
      <c r="L390" s="5">
        <v>-5.30696082181024</v>
      </c>
      <c r="M390" s="5">
        <v>-5.30696082181024</v>
      </c>
      <c r="N390" s="5">
        <v>13.5748361821547</v>
      </c>
      <c r="O390" s="5">
        <v>13.5748361821547</v>
      </c>
      <c r="P390" s="5">
        <v>13.5748361821547</v>
      </c>
      <c r="Q390" s="5">
        <v>0.0</v>
      </c>
      <c r="R390" s="5">
        <v>0.0</v>
      </c>
      <c r="S390" s="5">
        <v>0.0</v>
      </c>
    </row>
    <row r="391">
      <c r="A391" s="5">
        <v>389.0</v>
      </c>
      <c r="B391" s="6">
        <v>44215.0</v>
      </c>
      <c r="C391" s="5">
        <v>211.692400904087</v>
      </c>
      <c r="D391" s="5">
        <v>182.446853654683</v>
      </c>
      <c r="E391" s="5">
        <v>250.798977245518</v>
      </c>
      <c r="F391" s="5">
        <v>211.692400904087</v>
      </c>
      <c r="G391" s="5">
        <v>211.692400904087</v>
      </c>
      <c r="H391" s="5">
        <v>5.58824107409804</v>
      </c>
      <c r="I391" s="5">
        <v>5.58824107409804</v>
      </c>
      <c r="J391" s="5">
        <v>5.58824107409804</v>
      </c>
      <c r="K391" s="5">
        <v>-4.16603470012361</v>
      </c>
      <c r="L391" s="5">
        <v>-4.16603470012361</v>
      </c>
      <c r="M391" s="5">
        <v>-4.16603470012361</v>
      </c>
      <c r="N391" s="5">
        <v>9.75427577422165</v>
      </c>
      <c r="O391" s="5">
        <v>9.75427577422165</v>
      </c>
      <c r="P391" s="5">
        <v>9.75427577422165</v>
      </c>
      <c r="Q391" s="5">
        <v>0.0</v>
      </c>
      <c r="R391" s="5">
        <v>0.0</v>
      </c>
      <c r="S391" s="5">
        <v>0.0</v>
      </c>
    </row>
    <row r="392">
      <c r="A392" s="5">
        <v>390.0</v>
      </c>
      <c r="B392" s="6">
        <v>44216.0</v>
      </c>
      <c r="C392" s="5">
        <v>212.257642625885</v>
      </c>
      <c r="D392" s="5">
        <v>182.219631488164</v>
      </c>
      <c r="E392" s="5">
        <v>253.039092306091</v>
      </c>
      <c r="F392" s="5">
        <v>212.257642625885</v>
      </c>
      <c r="G392" s="5">
        <v>212.257642625885</v>
      </c>
      <c r="H392" s="5">
        <v>4.85628240059021</v>
      </c>
      <c r="I392" s="5">
        <v>4.85628240059021</v>
      </c>
      <c r="J392" s="5">
        <v>4.85628240059021</v>
      </c>
      <c r="K392" s="5">
        <v>-3.94745955477584</v>
      </c>
      <c r="L392" s="5">
        <v>-3.94745955477584</v>
      </c>
      <c r="M392" s="5">
        <v>-3.94745955477584</v>
      </c>
      <c r="N392" s="5">
        <v>8.80374195536606</v>
      </c>
      <c r="O392" s="5">
        <v>8.80374195536606</v>
      </c>
      <c r="P392" s="5">
        <v>8.80374195536606</v>
      </c>
      <c r="Q392" s="5">
        <v>0.0</v>
      </c>
      <c r="R392" s="5">
        <v>0.0</v>
      </c>
      <c r="S392" s="5">
        <v>0.0</v>
      </c>
    </row>
    <row r="393">
      <c r="A393" s="5">
        <v>391.0</v>
      </c>
      <c r="B393" s="6">
        <v>44217.0</v>
      </c>
      <c r="C393" s="5">
        <v>212.822884347684</v>
      </c>
      <c r="D393" s="5">
        <v>179.357690789806</v>
      </c>
      <c r="E393" s="5">
        <v>251.345982287041</v>
      </c>
      <c r="F393" s="5">
        <v>212.822884347684</v>
      </c>
      <c r="G393" s="5">
        <v>212.822884347684</v>
      </c>
      <c r="H393" s="5">
        <v>3.00728474050474</v>
      </c>
      <c r="I393" s="5">
        <v>3.00728474050474</v>
      </c>
      <c r="J393" s="5">
        <v>3.00728474050474</v>
      </c>
      <c r="K393" s="5">
        <v>-4.89578385763779</v>
      </c>
      <c r="L393" s="5">
        <v>-4.89578385763779</v>
      </c>
      <c r="M393" s="5">
        <v>-4.89578385763779</v>
      </c>
      <c r="N393" s="5">
        <v>7.90306859814253</v>
      </c>
      <c r="O393" s="5">
        <v>7.90306859814253</v>
      </c>
      <c r="P393" s="5">
        <v>7.90306859814253</v>
      </c>
      <c r="Q393" s="5">
        <v>0.0</v>
      </c>
      <c r="R393" s="5">
        <v>0.0</v>
      </c>
      <c r="S393" s="5">
        <v>0.0</v>
      </c>
    </row>
    <row r="394">
      <c r="A394" s="5">
        <v>392.0</v>
      </c>
      <c r="B394" s="6">
        <v>44218.0</v>
      </c>
      <c r="C394" s="5">
        <v>213.388126069482</v>
      </c>
      <c r="D394" s="5">
        <v>179.402246634551</v>
      </c>
      <c r="E394" s="5">
        <v>252.238599074593</v>
      </c>
      <c r="F394" s="5">
        <v>213.388126069482</v>
      </c>
      <c r="G394" s="5">
        <v>213.388126069482</v>
      </c>
      <c r="H394" s="5">
        <v>1.76763672934233</v>
      </c>
      <c r="I394" s="5">
        <v>1.76763672934233</v>
      </c>
      <c r="J394" s="5">
        <v>1.76763672934233</v>
      </c>
      <c r="K394" s="5">
        <v>-5.3069608218457</v>
      </c>
      <c r="L394" s="5">
        <v>-5.3069608218457</v>
      </c>
      <c r="M394" s="5">
        <v>-5.3069608218457</v>
      </c>
      <c r="N394" s="5">
        <v>7.07459755118803</v>
      </c>
      <c r="O394" s="5">
        <v>7.07459755118803</v>
      </c>
      <c r="P394" s="5">
        <v>7.07459755118803</v>
      </c>
      <c r="Q394" s="5">
        <v>0.0</v>
      </c>
      <c r="R394" s="5">
        <v>0.0</v>
      </c>
      <c r="S394" s="5">
        <v>0.0</v>
      </c>
    </row>
    <row r="395">
      <c r="A395" s="5">
        <v>393.0</v>
      </c>
      <c r="B395" s="6">
        <v>44221.0</v>
      </c>
      <c r="C395" s="5">
        <v>215.083851234877</v>
      </c>
      <c r="D395" s="5">
        <v>180.960081155539</v>
      </c>
      <c r="E395" s="5">
        <v>254.099989996158</v>
      </c>
      <c r="F395" s="5">
        <v>215.083851234877</v>
      </c>
      <c r="G395" s="5">
        <v>215.083851234877</v>
      </c>
      <c r="H395" s="5">
        <v>1.73746786945485</v>
      </c>
      <c r="I395" s="5">
        <v>1.73746786945485</v>
      </c>
      <c r="J395" s="5">
        <v>1.73746786945485</v>
      </c>
      <c r="K395" s="5">
        <v>-3.47492792380741</v>
      </c>
      <c r="L395" s="5">
        <v>-3.47492792380741</v>
      </c>
      <c r="M395" s="5">
        <v>-3.47492792380741</v>
      </c>
      <c r="N395" s="5">
        <v>5.21239579326227</v>
      </c>
      <c r="O395" s="5">
        <v>5.21239579326227</v>
      </c>
      <c r="P395" s="5">
        <v>5.21239579326227</v>
      </c>
      <c r="Q395" s="5">
        <v>0.0</v>
      </c>
      <c r="R395" s="5">
        <v>0.0</v>
      </c>
      <c r="S395" s="5">
        <v>0.0</v>
      </c>
    </row>
    <row r="396">
      <c r="A396" s="5">
        <v>394.0</v>
      </c>
      <c r="B396" s="6">
        <v>44222.0</v>
      </c>
      <c r="C396" s="5">
        <v>215.649092956676</v>
      </c>
      <c r="D396" s="5">
        <v>180.862295004092</v>
      </c>
      <c r="E396" s="5">
        <v>252.735324104679</v>
      </c>
      <c r="F396" s="5">
        <v>215.649092956676</v>
      </c>
      <c r="G396" s="5">
        <v>215.649092956676</v>
      </c>
      <c r="H396" s="5">
        <v>0.681746240137609</v>
      </c>
      <c r="I396" s="5">
        <v>0.681746240137609</v>
      </c>
      <c r="J396" s="5">
        <v>0.681746240137609</v>
      </c>
      <c r="K396" s="5">
        <v>-4.16603470011899</v>
      </c>
      <c r="L396" s="5">
        <v>-4.16603470011899</v>
      </c>
      <c r="M396" s="5">
        <v>-4.16603470011899</v>
      </c>
      <c r="N396" s="5">
        <v>4.8477809402566</v>
      </c>
      <c r="O396" s="5">
        <v>4.8477809402566</v>
      </c>
      <c r="P396" s="5">
        <v>4.8477809402566</v>
      </c>
      <c r="Q396" s="5">
        <v>0.0</v>
      </c>
      <c r="R396" s="5">
        <v>0.0</v>
      </c>
      <c r="S396" s="5">
        <v>0.0</v>
      </c>
    </row>
    <row r="397">
      <c r="A397" s="5">
        <v>395.0</v>
      </c>
      <c r="B397" s="6">
        <v>44223.0</v>
      </c>
      <c r="C397" s="5">
        <v>216.214334678474</v>
      </c>
      <c r="D397" s="5">
        <v>180.215084256557</v>
      </c>
      <c r="E397" s="5">
        <v>251.338318624031</v>
      </c>
      <c r="F397" s="5">
        <v>216.214334678474</v>
      </c>
      <c r="G397" s="5">
        <v>216.214334678474</v>
      </c>
      <c r="H397" s="5">
        <v>0.678939654375852</v>
      </c>
      <c r="I397" s="5">
        <v>0.678939654375852</v>
      </c>
      <c r="J397" s="5">
        <v>0.678939654375852</v>
      </c>
      <c r="K397" s="5">
        <v>-3.94745955477451</v>
      </c>
      <c r="L397" s="5">
        <v>-3.94745955477451</v>
      </c>
      <c r="M397" s="5">
        <v>-3.94745955477451</v>
      </c>
      <c r="N397" s="5">
        <v>4.62639920915036</v>
      </c>
      <c r="O397" s="5">
        <v>4.62639920915036</v>
      </c>
      <c r="P397" s="5">
        <v>4.62639920915036</v>
      </c>
      <c r="Q397" s="5">
        <v>0.0</v>
      </c>
      <c r="R397" s="5">
        <v>0.0</v>
      </c>
      <c r="S397" s="5">
        <v>0.0</v>
      </c>
    </row>
    <row r="398">
      <c r="A398" s="5">
        <v>396.0</v>
      </c>
      <c r="B398" s="6">
        <v>44224.0</v>
      </c>
      <c r="C398" s="5">
        <v>216.779576400272</v>
      </c>
      <c r="D398" s="5">
        <v>182.619750830831</v>
      </c>
      <c r="E398" s="5">
        <v>252.248535893077</v>
      </c>
      <c r="F398" s="5">
        <v>216.779576400272</v>
      </c>
      <c r="G398" s="5">
        <v>216.779576400272</v>
      </c>
      <c r="H398" s="5">
        <v>-0.344501798879734</v>
      </c>
      <c r="I398" s="5">
        <v>-0.344501798879734</v>
      </c>
      <c r="J398" s="5">
        <v>-0.344501798879734</v>
      </c>
      <c r="K398" s="5">
        <v>-4.89578385764202</v>
      </c>
      <c r="L398" s="5">
        <v>-4.89578385764202</v>
      </c>
      <c r="M398" s="5">
        <v>-4.89578385764202</v>
      </c>
      <c r="N398" s="5">
        <v>4.55128205876229</v>
      </c>
      <c r="O398" s="5">
        <v>4.55128205876229</v>
      </c>
      <c r="P398" s="5">
        <v>4.55128205876229</v>
      </c>
      <c r="Q398" s="5">
        <v>0.0</v>
      </c>
      <c r="R398" s="5">
        <v>0.0</v>
      </c>
      <c r="S398" s="5">
        <v>0.0</v>
      </c>
    </row>
    <row r="399">
      <c r="A399" s="5">
        <v>397.0</v>
      </c>
      <c r="B399" s="6">
        <v>44225.0</v>
      </c>
      <c r="C399" s="5">
        <v>217.344818122071</v>
      </c>
      <c r="D399" s="5">
        <v>184.601303749751</v>
      </c>
      <c r="E399" s="5">
        <v>250.026883476572</v>
      </c>
      <c r="F399" s="5">
        <v>217.344818122071</v>
      </c>
      <c r="G399" s="5">
        <v>217.344818122071</v>
      </c>
      <c r="H399" s="5">
        <v>-0.685791870743347</v>
      </c>
      <c r="I399" s="5">
        <v>-0.685791870743347</v>
      </c>
      <c r="J399" s="5">
        <v>-0.685791870743347</v>
      </c>
      <c r="K399" s="5">
        <v>-5.30696082184395</v>
      </c>
      <c r="L399" s="5">
        <v>-5.30696082184395</v>
      </c>
      <c r="M399" s="5">
        <v>-5.30696082184395</v>
      </c>
      <c r="N399" s="5">
        <v>4.62116895110061</v>
      </c>
      <c r="O399" s="5">
        <v>4.62116895110061</v>
      </c>
      <c r="P399" s="5">
        <v>4.62116895110061</v>
      </c>
      <c r="Q399" s="5">
        <v>0.0</v>
      </c>
      <c r="R399" s="5">
        <v>0.0</v>
      </c>
      <c r="S399" s="5">
        <v>0.0</v>
      </c>
    </row>
    <row r="400">
      <c r="A400" s="5">
        <v>398.0</v>
      </c>
      <c r="B400" s="6">
        <v>44228.0</v>
      </c>
      <c r="C400" s="5">
        <v>219.040543287466</v>
      </c>
      <c r="D400" s="5">
        <v>185.290210837804</v>
      </c>
      <c r="E400" s="5">
        <v>255.407545162596</v>
      </c>
      <c r="F400" s="5">
        <v>219.040543287466</v>
      </c>
      <c r="G400" s="5">
        <v>219.040543287466</v>
      </c>
      <c r="H400" s="5">
        <v>2.14928293852997</v>
      </c>
      <c r="I400" s="5">
        <v>2.14928293852997</v>
      </c>
      <c r="J400" s="5">
        <v>2.14928293852997</v>
      </c>
      <c r="K400" s="5">
        <v>-3.47492792380678</v>
      </c>
      <c r="L400" s="5">
        <v>-3.47492792380678</v>
      </c>
      <c r="M400" s="5">
        <v>-3.47492792380678</v>
      </c>
      <c r="N400" s="5">
        <v>5.62421086233676</v>
      </c>
      <c r="O400" s="5">
        <v>5.62421086233676</v>
      </c>
      <c r="P400" s="5">
        <v>5.62421086233676</v>
      </c>
      <c r="Q400" s="5">
        <v>0.0</v>
      </c>
      <c r="R400" s="5">
        <v>0.0</v>
      </c>
      <c r="S400" s="5">
        <v>0.0</v>
      </c>
    </row>
    <row r="401">
      <c r="A401" s="5">
        <v>399.0</v>
      </c>
      <c r="B401" s="6">
        <v>44229.0</v>
      </c>
      <c r="C401" s="5">
        <v>219.605785009265</v>
      </c>
      <c r="D401" s="5">
        <v>186.884271406415</v>
      </c>
      <c r="E401" s="5">
        <v>258.010987221281</v>
      </c>
      <c r="F401" s="5">
        <v>219.605785009265</v>
      </c>
      <c r="G401" s="5">
        <v>219.605785009265</v>
      </c>
      <c r="H401" s="5">
        <v>2.01127788295617</v>
      </c>
      <c r="I401" s="5">
        <v>2.01127788295617</v>
      </c>
      <c r="J401" s="5">
        <v>2.01127788295617</v>
      </c>
      <c r="K401" s="5">
        <v>-4.16603470013029</v>
      </c>
      <c r="L401" s="5">
        <v>-4.16603470013029</v>
      </c>
      <c r="M401" s="5">
        <v>-4.16603470013029</v>
      </c>
      <c r="N401" s="5">
        <v>6.17731258308647</v>
      </c>
      <c r="O401" s="5">
        <v>6.17731258308647</v>
      </c>
      <c r="P401" s="5">
        <v>6.17731258308647</v>
      </c>
      <c r="Q401" s="5">
        <v>0.0</v>
      </c>
      <c r="R401" s="5">
        <v>0.0</v>
      </c>
      <c r="S401" s="5">
        <v>0.0</v>
      </c>
    </row>
    <row r="402">
      <c r="A402" s="5">
        <v>400.0</v>
      </c>
      <c r="B402" s="6">
        <v>44230.0</v>
      </c>
      <c r="C402" s="5">
        <v>220.171026731063</v>
      </c>
      <c r="D402" s="5">
        <v>186.277183575039</v>
      </c>
      <c r="E402" s="5">
        <v>257.929273677248</v>
      </c>
      <c r="F402" s="5">
        <v>220.171026731063</v>
      </c>
      <c r="G402" s="5">
        <v>220.171026731063</v>
      </c>
      <c r="H402" s="5">
        <v>2.86050562708578</v>
      </c>
      <c r="I402" s="5">
        <v>2.86050562708578</v>
      </c>
      <c r="J402" s="5">
        <v>2.86050562708578</v>
      </c>
      <c r="K402" s="5">
        <v>-3.94745955477545</v>
      </c>
      <c r="L402" s="5">
        <v>-3.94745955477545</v>
      </c>
      <c r="M402" s="5">
        <v>-3.94745955477545</v>
      </c>
      <c r="N402" s="5">
        <v>6.80796518186123</v>
      </c>
      <c r="O402" s="5">
        <v>6.80796518186123</v>
      </c>
      <c r="P402" s="5">
        <v>6.80796518186123</v>
      </c>
      <c r="Q402" s="5">
        <v>0.0</v>
      </c>
      <c r="R402" s="5">
        <v>0.0</v>
      </c>
      <c r="S402" s="5">
        <v>0.0</v>
      </c>
    </row>
    <row r="403">
      <c r="A403" s="5">
        <v>401.0</v>
      </c>
      <c r="B403" s="6">
        <v>44231.0</v>
      </c>
      <c r="C403" s="5">
        <v>220.736268452861</v>
      </c>
      <c r="D403" s="5">
        <v>186.82679613788</v>
      </c>
      <c r="E403" s="5">
        <v>256.179360816091</v>
      </c>
      <c r="F403" s="5">
        <v>220.736268452861</v>
      </c>
      <c r="G403" s="5">
        <v>220.736268452861</v>
      </c>
      <c r="H403" s="5">
        <v>2.5968475295492</v>
      </c>
      <c r="I403" s="5">
        <v>2.5968475295492</v>
      </c>
      <c r="J403" s="5">
        <v>2.5968475295492</v>
      </c>
      <c r="K403" s="5">
        <v>-4.89578385764284</v>
      </c>
      <c r="L403" s="5">
        <v>-4.89578385764284</v>
      </c>
      <c r="M403" s="5">
        <v>-4.89578385764284</v>
      </c>
      <c r="N403" s="5">
        <v>7.49263138719205</v>
      </c>
      <c r="O403" s="5">
        <v>7.49263138719205</v>
      </c>
      <c r="P403" s="5">
        <v>7.49263138719205</v>
      </c>
      <c r="Q403" s="5">
        <v>0.0</v>
      </c>
      <c r="R403" s="5">
        <v>0.0</v>
      </c>
      <c r="S403" s="5">
        <v>0.0</v>
      </c>
    </row>
    <row r="404">
      <c r="A404" s="5">
        <v>402.0</v>
      </c>
      <c r="B404" s="6">
        <v>44232.0</v>
      </c>
      <c r="C404" s="5">
        <v>221.30151017466</v>
      </c>
      <c r="D404" s="5">
        <v>191.886047156282</v>
      </c>
      <c r="E404" s="5">
        <v>257.875045716086</v>
      </c>
      <c r="F404" s="5">
        <v>221.30151017466</v>
      </c>
      <c r="G404" s="5">
        <v>221.30151017466</v>
      </c>
      <c r="H404" s="5">
        <v>2.8986395305267</v>
      </c>
      <c r="I404" s="5">
        <v>2.8986395305267</v>
      </c>
      <c r="J404" s="5">
        <v>2.8986395305267</v>
      </c>
      <c r="K404" s="5">
        <v>-5.30696082182525</v>
      </c>
      <c r="L404" s="5">
        <v>-5.30696082182525</v>
      </c>
      <c r="M404" s="5">
        <v>-5.30696082182525</v>
      </c>
      <c r="N404" s="5">
        <v>8.20560035235196</v>
      </c>
      <c r="O404" s="5">
        <v>8.20560035235196</v>
      </c>
      <c r="P404" s="5">
        <v>8.20560035235196</v>
      </c>
      <c r="Q404" s="5">
        <v>0.0</v>
      </c>
      <c r="R404" s="5">
        <v>0.0</v>
      </c>
      <c r="S404" s="5">
        <v>0.0</v>
      </c>
    </row>
    <row r="405">
      <c r="A405" s="5">
        <v>403.0</v>
      </c>
      <c r="B405" s="6">
        <v>44235.0</v>
      </c>
      <c r="C405" s="5">
        <v>222.006975928001</v>
      </c>
      <c r="D405" s="5">
        <v>191.860768108791</v>
      </c>
      <c r="E405" s="5">
        <v>262.984020716562</v>
      </c>
      <c r="F405" s="5">
        <v>222.006975928001</v>
      </c>
      <c r="G405" s="5">
        <v>222.006975928001</v>
      </c>
      <c r="H405" s="5">
        <v>6.76367159529571</v>
      </c>
      <c r="I405" s="5">
        <v>6.76367159529571</v>
      </c>
      <c r="J405" s="5">
        <v>6.76367159529571</v>
      </c>
      <c r="K405" s="5">
        <v>-3.47492792381752</v>
      </c>
      <c r="L405" s="5">
        <v>-3.47492792381752</v>
      </c>
      <c r="M405" s="5">
        <v>-3.47492792381752</v>
      </c>
      <c r="N405" s="5">
        <v>10.2385995191132</v>
      </c>
      <c r="O405" s="5">
        <v>10.2385995191132</v>
      </c>
      <c r="P405" s="5">
        <v>10.2385995191132</v>
      </c>
      <c r="Q405" s="5">
        <v>0.0</v>
      </c>
      <c r="R405" s="5">
        <v>0.0</v>
      </c>
      <c r="S405" s="5">
        <v>0.0</v>
      </c>
    </row>
    <row r="406">
      <c r="A406" s="5">
        <v>404.0</v>
      </c>
      <c r="B406" s="6">
        <v>44236.0</v>
      </c>
      <c r="C406" s="5">
        <v>222.242131179115</v>
      </c>
      <c r="D406" s="5">
        <v>192.791455660214</v>
      </c>
      <c r="E406" s="5">
        <v>263.717844313641</v>
      </c>
      <c r="F406" s="5">
        <v>222.242131179115</v>
      </c>
      <c r="G406" s="5">
        <v>222.242131179115</v>
      </c>
      <c r="H406" s="5">
        <v>6.62180604605942</v>
      </c>
      <c r="I406" s="5">
        <v>6.62180604605942</v>
      </c>
      <c r="J406" s="5">
        <v>6.62180604605942</v>
      </c>
      <c r="K406" s="5">
        <v>-4.16603470013327</v>
      </c>
      <c r="L406" s="5">
        <v>-4.16603470013327</v>
      </c>
      <c r="M406" s="5">
        <v>-4.16603470013327</v>
      </c>
      <c r="N406" s="5">
        <v>10.7878407461927</v>
      </c>
      <c r="O406" s="5">
        <v>10.7878407461927</v>
      </c>
      <c r="P406" s="5">
        <v>10.7878407461927</v>
      </c>
      <c r="Q406" s="5">
        <v>0.0</v>
      </c>
      <c r="R406" s="5">
        <v>0.0</v>
      </c>
      <c r="S406" s="5">
        <v>0.0</v>
      </c>
    </row>
    <row r="407">
      <c r="A407" s="5">
        <v>405.0</v>
      </c>
      <c r="B407" s="6">
        <v>44237.0</v>
      </c>
      <c r="C407" s="5">
        <v>222.477286430229</v>
      </c>
      <c r="D407" s="5">
        <v>195.94943433921</v>
      </c>
      <c r="E407" s="5">
        <v>264.893935566499</v>
      </c>
      <c r="F407" s="5">
        <v>222.477286430229</v>
      </c>
      <c r="G407" s="5">
        <v>222.477286430229</v>
      </c>
      <c r="H407" s="5">
        <v>7.28078825642572</v>
      </c>
      <c r="I407" s="5">
        <v>7.28078825642572</v>
      </c>
      <c r="J407" s="5">
        <v>7.28078825642572</v>
      </c>
      <c r="K407" s="5">
        <v>-3.94745955477407</v>
      </c>
      <c r="L407" s="5">
        <v>-3.94745955477407</v>
      </c>
      <c r="M407" s="5">
        <v>-3.94745955477407</v>
      </c>
      <c r="N407" s="5">
        <v>11.2282478111998</v>
      </c>
      <c r="O407" s="5">
        <v>11.2282478111998</v>
      </c>
      <c r="P407" s="5">
        <v>11.2282478111998</v>
      </c>
      <c r="Q407" s="5">
        <v>0.0</v>
      </c>
      <c r="R407" s="5">
        <v>0.0</v>
      </c>
      <c r="S407" s="5">
        <v>0.0</v>
      </c>
    </row>
    <row r="408">
      <c r="A408" s="5">
        <v>406.0</v>
      </c>
      <c r="B408" s="6">
        <v>44238.0</v>
      </c>
      <c r="C408" s="5">
        <v>222.712441681342</v>
      </c>
      <c r="D408" s="5">
        <v>194.008320083464</v>
      </c>
      <c r="E408" s="5">
        <v>263.894271775702</v>
      </c>
      <c r="F408" s="5">
        <v>222.712441681342</v>
      </c>
      <c r="G408" s="5">
        <v>222.712441681342</v>
      </c>
      <c r="H408" s="5">
        <v>6.63991793575035</v>
      </c>
      <c r="I408" s="5">
        <v>6.63991793575035</v>
      </c>
      <c r="J408" s="5">
        <v>6.63991793575035</v>
      </c>
      <c r="K408" s="5">
        <v>-4.89578385764708</v>
      </c>
      <c r="L408" s="5">
        <v>-4.89578385764708</v>
      </c>
      <c r="M408" s="5">
        <v>-4.89578385764708</v>
      </c>
      <c r="N408" s="5">
        <v>11.5357017933974</v>
      </c>
      <c r="O408" s="5">
        <v>11.5357017933974</v>
      </c>
      <c r="P408" s="5">
        <v>11.5357017933974</v>
      </c>
      <c r="Q408" s="5">
        <v>0.0</v>
      </c>
      <c r="R408" s="5">
        <v>0.0</v>
      </c>
      <c r="S408" s="5">
        <v>0.0</v>
      </c>
    </row>
    <row r="409">
      <c r="A409" s="5">
        <v>407.0</v>
      </c>
      <c r="B409" s="6">
        <v>44239.0</v>
      </c>
      <c r="C409" s="5">
        <v>222.947596932456</v>
      </c>
      <c r="D409" s="5">
        <v>195.989381747778</v>
      </c>
      <c r="E409" s="5">
        <v>266.070409023505</v>
      </c>
      <c r="F409" s="5">
        <v>222.947596932456</v>
      </c>
      <c r="G409" s="5">
        <v>222.947596932456</v>
      </c>
      <c r="H409" s="5">
        <v>6.3818154774999</v>
      </c>
      <c r="I409" s="5">
        <v>6.3818154774999</v>
      </c>
      <c r="J409" s="5">
        <v>6.3818154774999</v>
      </c>
      <c r="K409" s="5">
        <v>-5.3069608218235</v>
      </c>
      <c r="L409" s="5">
        <v>-5.3069608218235</v>
      </c>
      <c r="M409" s="5">
        <v>-5.3069608218235</v>
      </c>
      <c r="N409" s="5">
        <v>11.6887762993234</v>
      </c>
      <c r="O409" s="5">
        <v>11.6887762993234</v>
      </c>
      <c r="P409" s="5">
        <v>11.6887762993234</v>
      </c>
      <c r="Q409" s="5">
        <v>0.0</v>
      </c>
      <c r="R409" s="5">
        <v>0.0</v>
      </c>
      <c r="S409" s="5">
        <v>0.0</v>
      </c>
    </row>
    <row r="410">
      <c r="A410" s="5">
        <v>408.0</v>
      </c>
      <c r="B410" s="6">
        <v>44243.0</v>
      </c>
      <c r="C410" s="5">
        <v>223.888217936911</v>
      </c>
      <c r="D410" s="5">
        <v>197.630475276632</v>
      </c>
      <c r="E410" s="5">
        <v>268.104292606208</v>
      </c>
      <c r="F410" s="5">
        <v>223.888217936911</v>
      </c>
      <c r="G410" s="5">
        <v>223.888217936911</v>
      </c>
      <c r="H410" s="5">
        <v>6.28703151050819</v>
      </c>
      <c r="I410" s="5">
        <v>6.28703151050819</v>
      </c>
      <c r="J410" s="5">
        <v>6.28703151050819</v>
      </c>
      <c r="K410" s="5">
        <v>-4.16603470012105</v>
      </c>
      <c r="L410" s="5">
        <v>-4.16603470012105</v>
      </c>
      <c r="M410" s="5">
        <v>-4.16603470012105</v>
      </c>
      <c r="N410" s="5">
        <v>10.4530662106292</v>
      </c>
      <c r="O410" s="5">
        <v>10.4530662106292</v>
      </c>
      <c r="P410" s="5">
        <v>10.4530662106292</v>
      </c>
      <c r="Q410" s="5">
        <v>0.0</v>
      </c>
      <c r="R410" s="5">
        <v>0.0</v>
      </c>
      <c r="S410" s="5">
        <v>0.0</v>
      </c>
    </row>
    <row r="411">
      <c r="A411" s="5">
        <v>409.0</v>
      </c>
      <c r="B411" s="6">
        <v>44244.0</v>
      </c>
      <c r="C411" s="5">
        <v>224.123373188025</v>
      </c>
      <c r="D411" s="5">
        <v>191.819112263842</v>
      </c>
      <c r="E411" s="5">
        <v>263.940353033218</v>
      </c>
      <c r="F411" s="5">
        <v>224.123373188025</v>
      </c>
      <c r="G411" s="5">
        <v>224.123373188025</v>
      </c>
      <c r="H411" s="5">
        <v>5.69531450779839</v>
      </c>
      <c r="I411" s="5">
        <v>5.69531450779839</v>
      </c>
      <c r="J411" s="5">
        <v>5.69531450779839</v>
      </c>
      <c r="K411" s="5">
        <v>-3.94745955477733</v>
      </c>
      <c r="L411" s="5">
        <v>-3.94745955477733</v>
      </c>
      <c r="M411" s="5">
        <v>-3.94745955477733</v>
      </c>
      <c r="N411" s="5">
        <v>9.64277406257572</v>
      </c>
      <c r="O411" s="5">
        <v>9.64277406257572</v>
      </c>
      <c r="P411" s="5">
        <v>9.64277406257572</v>
      </c>
      <c r="Q411" s="5">
        <v>0.0</v>
      </c>
      <c r="R411" s="5">
        <v>0.0</v>
      </c>
      <c r="S411" s="5">
        <v>0.0</v>
      </c>
    </row>
    <row r="412">
      <c r="A412" s="5">
        <v>410.0</v>
      </c>
      <c r="B412" s="6">
        <v>44245.0</v>
      </c>
      <c r="C412" s="5">
        <v>224.358528439139</v>
      </c>
      <c r="D412" s="5">
        <v>194.78222625298</v>
      </c>
      <c r="E412" s="5">
        <v>261.72887404052</v>
      </c>
      <c r="F412" s="5">
        <v>224.358528439139</v>
      </c>
      <c r="G412" s="5">
        <v>224.358528439139</v>
      </c>
      <c r="H412" s="5">
        <v>3.73644334597443</v>
      </c>
      <c r="I412" s="5">
        <v>3.73644334597443</v>
      </c>
      <c r="J412" s="5">
        <v>3.73644334597443</v>
      </c>
      <c r="K412" s="5">
        <v>-4.89578385763226</v>
      </c>
      <c r="L412" s="5">
        <v>-4.89578385763226</v>
      </c>
      <c r="M412" s="5">
        <v>-4.89578385763226</v>
      </c>
      <c r="N412" s="5">
        <v>8.6322272036067</v>
      </c>
      <c r="O412" s="5">
        <v>8.6322272036067</v>
      </c>
      <c r="P412" s="5">
        <v>8.6322272036067</v>
      </c>
      <c r="Q412" s="5">
        <v>0.0</v>
      </c>
      <c r="R412" s="5">
        <v>0.0</v>
      </c>
      <c r="S412" s="5">
        <v>0.0</v>
      </c>
    </row>
    <row r="413">
      <c r="A413" s="5">
        <v>411.0</v>
      </c>
      <c r="B413" s="6">
        <v>44246.0</v>
      </c>
      <c r="C413" s="5">
        <v>224.593683690252</v>
      </c>
      <c r="D413" s="5">
        <v>188.288373913414</v>
      </c>
      <c r="E413" s="5">
        <v>261.736815625992</v>
      </c>
      <c r="F413" s="5">
        <v>224.593683690252</v>
      </c>
      <c r="G413" s="5">
        <v>224.593683690252</v>
      </c>
      <c r="H413" s="5">
        <v>2.12282797781333</v>
      </c>
      <c r="I413" s="5">
        <v>2.12282797781333</v>
      </c>
      <c r="J413" s="5">
        <v>2.12282797781333</v>
      </c>
      <c r="K413" s="5">
        <v>-5.30696082181328</v>
      </c>
      <c r="L413" s="5">
        <v>-5.30696082181328</v>
      </c>
      <c r="M413" s="5">
        <v>-5.30696082181328</v>
      </c>
      <c r="N413" s="5">
        <v>7.42978879962662</v>
      </c>
      <c r="O413" s="5">
        <v>7.42978879962662</v>
      </c>
      <c r="P413" s="5">
        <v>7.42978879962662</v>
      </c>
      <c r="Q413" s="5">
        <v>0.0</v>
      </c>
      <c r="R413" s="5">
        <v>0.0</v>
      </c>
      <c r="S413" s="5">
        <v>0.0</v>
      </c>
    </row>
    <row r="414">
      <c r="A414" s="5">
        <v>412.0</v>
      </c>
      <c r="B414" s="6">
        <v>44249.0</v>
      </c>
      <c r="C414" s="5">
        <v>225.299149443594</v>
      </c>
      <c r="D414" s="5">
        <v>188.855877480936</v>
      </c>
      <c r="E414" s="5">
        <v>261.135397285246</v>
      </c>
      <c r="F414" s="5">
        <v>225.299149443594</v>
      </c>
      <c r="G414" s="5">
        <v>225.299149443594</v>
      </c>
      <c r="H414" s="5">
        <v>-0.654021079078639</v>
      </c>
      <c r="I414" s="5">
        <v>-0.654021079078639</v>
      </c>
      <c r="J414" s="5">
        <v>-0.654021079078639</v>
      </c>
      <c r="K414" s="5">
        <v>-3.47492792382764</v>
      </c>
      <c r="L414" s="5">
        <v>-3.47492792382764</v>
      </c>
      <c r="M414" s="5">
        <v>-3.47492792382764</v>
      </c>
      <c r="N414" s="5">
        <v>2.820906844749</v>
      </c>
      <c r="O414" s="5">
        <v>2.820906844749</v>
      </c>
      <c r="P414" s="5">
        <v>2.820906844749</v>
      </c>
      <c r="Q414" s="5">
        <v>0.0</v>
      </c>
      <c r="R414" s="5">
        <v>0.0</v>
      </c>
      <c r="S414" s="5">
        <v>0.0</v>
      </c>
    </row>
    <row r="415">
      <c r="A415" s="5">
        <v>413.0</v>
      </c>
      <c r="B415" s="6">
        <v>44250.0</v>
      </c>
      <c r="C415" s="5">
        <v>225.534304694707</v>
      </c>
      <c r="D415" s="5">
        <v>186.787791065685</v>
      </c>
      <c r="E415" s="5">
        <v>255.589885653593</v>
      </c>
      <c r="F415" s="5">
        <v>225.534304694707</v>
      </c>
      <c r="G415" s="5">
        <v>225.534304694707</v>
      </c>
      <c r="H415" s="5">
        <v>-3.14571955483367</v>
      </c>
      <c r="I415" s="5">
        <v>-3.14571955483367</v>
      </c>
      <c r="J415" s="5">
        <v>-3.14571955483367</v>
      </c>
      <c r="K415" s="5">
        <v>-4.16603470013995</v>
      </c>
      <c r="L415" s="5">
        <v>-4.16603470013995</v>
      </c>
      <c r="M415" s="5">
        <v>-4.16603470013995</v>
      </c>
      <c r="N415" s="5">
        <v>1.02031514530628</v>
      </c>
      <c r="O415" s="5">
        <v>1.02031514530628</v>
      </c>
      <c r="P415" s="5">
        <v>1.02031514530628</v>
      </c>
      <c r="Q415" s="5">
        <v>0.0</v>
      </c>
      <c r="R415" s="5">
        <v>0.0</v>
      </c>
      <c r="S415" s="5">
        <v>0.0</v>
      </c>
    </row>
    <row r="416">
      <c r="A416" s="5">
        <v>414.0</v>
      </c>
      <c r="B416" s="6">
        <v>44251.0</v>
      </c>
      <c r="C416" s="5">
        <v>225.769459945821</v>
      </c>
      <c r="D416" s="5">
        <v>186.850283630046</v>
      </c>
      <c r="E416" s="5">
        <v>256.383354255273</v>
      </c>
      <c r="F416" s="5">
        <v>225.769459945821</v>
      </c>
      <c r="G416" s="5">
        <v>225.769459945821</v>
      </c>
      <c r="H416" s="5">
        <v>-4.81695075433625</v>
      </c>
      <c r="I416" s="5">
        <v>-4.81695075433625</v>
      </c>
      <c r="J416" s="5">
        <v>-4.81695075433625</v>
      </c>
      <c r="K416" s="5">
        <v>-3.94745955477595</v>
      </c>
      <c r="L416" s="5">
        <v>-3.94745955477595</v>
      </c>
      <c r="M416" s="5">
        <v>-3.94745955477595</v>
      </c>
      <c r="N416" s="5">
        <v>-0.869491199560292</v>
      </c>
      <c r="O416" s="5">
        <v>-0.869491199560292</v>
      </c>
      <c r="P416" s="5">
        <v>-0.869491199560292</v>
      </c>
      <c r="Q416" s="5">
        <v>0.0</v>
      </c>
      <c r="R416" s="5">
        <v>0.0</v>
      </c>
      <c r="S416" s="5">
        <v>0.0</v>
      </c>
    </row>
    <row r="417">
      <c r="A417" s="5">
        <v>415.0</v>
      </c>
      <c r="B417" s="6">
        <v>44252.0</v>
      </c>
      <c r="C417" s="5">
        <v>226.004615196935</v>
      </c>
      <c r="D417" s="5">
        <v>185.481006300678</v>
      </c>
      <c r="E417" s="5">
        <v>254.121374448569</v>
      </c>
      <c r="F417" s="5">
        <v>226.004615196935</v>
      </c>
      <c r="G417" s="5">
        <v>226.004615196935</v>
      </c>
      <c r="H417" s="5">
        <v>-7.71486340247505</v>
      </c>
      <c r="I417" s="5">
        <v>-7.71486340247505</v>
      </c>
      <c r="J417" s="5">
        <v>-7.71486340247505</v>
      </c>
      <c r="K417" s="5">
        <v>-4.8957838576365</v>
      </c>
      <c r="L417" s="5">
        <v>-4.8957838576365</v>
      </c>
      <c r="M417" s="5">
        <v>-4.8957838576365</v>
      </c>
      <c r="N417" s="5">
        <v>-2.81907954483855</v>
      </c>
      <c r="O417" s="5">
        <v>-2.81907954483855</v>
      </c>
      <c r="P417" s="5">
        <v>-2.81907954483855</v>
      </c>
      <c r="Q417" s="5">
        <v>0.0</v>
      </c>
      <c r="R417" s="5">
        <v>0.0</v>
      </c>
      <c r="S417" s="5">
        <v>0.0</v>
      </c>
    </row>
    <row r="418">
      <c r="A418" s="5">
        <v>416.0</v>
      </c>
      <c r="B418" s="6">
        <v>44253.0</v>
      </c>
      <c r="C418" s="5">
        <v>226.239770448049</v>
      </c>
      <c r="D418" s="5">
        <v>180.236927241281</v>
      </c>
      <c r="E418" s="5">
        <v>251.113302388274</v>
      </c>
      <c r="F418" s="5">
        <v>226.239770448049</v>
      </c>
      <c r="G418" s="5">
        <v>226.239770448049</v>
      </c>
      <c r="H418" s="5">
        <v>-10.1044580411554</v>
      </c>
      <c r="I418" s="5">
        <v>-10.1044580411554</v>
      </c>
      <c r="J418" s="5">
        <v>-10.1044580411554</v>
      </c>
      <c r="K418" s="5">
        <v>-5.30696082181153</v>
      </c>
      <c r="L418" s="5">
        <v>-5.30696082181153</v>
      </c>
      <c r="M418" s="5">
        <v>-5.30696082181153</v>
      </c>
      <c r="N418" s="5">
        <v>-4.7974972193439</v>
      </c>
      <c r="O418" s="5">
        <v>-4.7974972193439</v>
      </c>
      <c r="P418" s="5">
        <v>-4.7974972193439</v>
      </c>
      <c r="Q418" s="5">
        <v>0.0</v>
      </c>
      <c r="R418" s="5">
        <v>0.0</v>
      </c>
      <c r="S418" s="5">
        <v>0.0</v>
      </c>
    </row>
    <row r="419">
      <c r="A419" s="5">
        <v>417.0</v>
      </c>
      <c r="B419" s="6">
        <v>44256.0</v>
      </c>
      <c r="C419" s="5">
        <v>226.94523620139</v>
      </c>
      <c r="D419" s="5">
        <v>179.748839173611</v>
      </c>
      <c r="E419" s="5">
        <v>250.117135532595</v>
      </c>
      <c r="F419" s="5">
        <v>226.94523620139</v>
      </c>
      <c r="G419" s="5">
        <v>226.94523620139</v>
      </c>
      <c r="H419" s="5">
        <v>-14.063440262787</v>
      </c>
      <c r="I419" s="5">
        <v>-14.063440262787</v>
      </c>
      <c r="J419" s="5">
        <v>-14.063440262787</v>
      </c>
      <c r="K419" s="5">
        <v>-3.47492792379348</v>
      </c>
      <c r="L419" s="5">
        <v>-3.47492792379348</v>
      </c>
      <c r="M419" s="5">
        <v>-3.47492792379348</v>
      </c>
      <c r="N419" s="5">
        <v>-10.5885123389935</v>
      </c>
      <c r="O419" s="5">
        <v>-10.5885123389935</v>
      </c>
      <c r="P419" s="5">
        <v>-10.5885123389935</v>
      </c>
      <c r="Q419" s="5">
        <v>0.0</v>
      </c>
      <c r="R419" s="5">
        <v>0.0</v>
      </c>
      <c r="S419" s="5">
        <v>0.0</v>
      </c>
    </row>
    <row r="420">
      <c r="A420" s="5">
        <v>418.0</v>
      </c>
      <c r="B420" s="6">
        <v>44257.0</v>
      </c>
      <c r="C420" s="5">
        <v>227.180391452504</v>
      </c>
      <c r="D420" s="5">
        <v>175.811855213769</v>
      </c>
      <c r="E420" s="5">
        <v>244.628323160073</v>
      </c>
      <c r="F420" s="5">
        <v>227.180391452504</v>
      </c>
      <c r="G420" s="5">
        <v>227.180391452504</v>
      </c>
      <c r="H420" s="5">
        <v>-16.5335924967296</v>
      </c>
      <c r="I420" s="5">
        <v>-16.5335924967296</v>
      </c>
      <c r="J420" s="5">
        <v>-16.5335924967296</v>
      </c>
      <c r="K420" s="5">
        <v>-4.16603470012773</v>
      </c>
      <c r="L420" s="5">
        <v>-4.16603470012773</v>
      </c>
      <c r="M420" s="5">
        <v>-4.16603470012773</v>
      </c>
      <c r="N420" s="5">
        <v>-12.3675577966019</v>
      </c>
      <c r="O420" s="5">
        <v>-12.3675577966019</v>
      </c>
      <c r="P420" s="5">
        <v>-12.3675577966019</v>
      </c>
      <c r="Q420" s="5">
        <v>0.0</v>
      </c>
      <c r="R420" s="5">
        <v>0.0</v>
      </c>
      <c r="S420" s="5">
        <v>0.0</v>
      </c>
    </row>
    <row r="421">
      <c r="A421" s="5">
        <v>419.0</v>
      </c>
      <c r="B421" s="6">
        <v>44258.0</v>
      </c>
      <c r="C421" s="5">
        <v>227.415546703617</v>
      </c>
      <c r="D421" s="5">
        <v>174.519134218794</v>
      </c>
      <c r="E421" s="5">
        <v>245.621137190208</v>
      </c>
      <c r="F421" s="5">
        <v>227.415546703617</v>
      </c>
      <c r="G421" s="5">
        <v>227.415546703617</v>
      </c>
      <c r="H421" s="5">
        <v>-17.9705290600142</v>
      </c>
      <c r="I421" s="5">
        <v>-17.9705290600142</v>
      </c>
      <c r="J421" s="5">
        <v>-17.9705290600142</v>
      </c>
      <c r="K421" s="5">
        <v>-3.94745955477457</v>
      </c>
      <c r="L421" s="5">
        <v>-3.94745955477457</v>
      </c>
      <c r="M421" s="5">
        <v>-3.94745955477457</v>
      </c>
      <c r="N421" s="5">
        <v>-14.0230695052396</v>
      </c>
      <c r="O421" s="5">
        <v>-14.0230695052396</v>
      </c>
      <c r="P421" s="5">
        <v>-14.0230695052396</v>
      </c>
      <c r="Q421" s="5">
        <v>0.0</v>
      </c>
      <c r="R421" s="5">
        <v>0.0</v>
      </c>
      <c r="S421" s="5">
        <v>0.0</v>
      </c>
    </row>
    <row r="422">
      <c r="A422" s="5">
        <v>420.0</v>
      </c>
      <c r="B422" s="6">
        <v>44259.0</v>
      </c>
      <c r="C422" s="5">
        <v>227.650701954731</v>
      </c>
      <c r="D422" s="5">
        <v>170.197547159647</v>
      </c>
      <c r="E422" s="5">
        <v>243.384505113135</v>
      </c>
      <c r="F422" s="5">
        <v>227.650701954731</v>
      </c>
      <c r="G422" s="5">
        <v>227.650701954731</v>
      </c>
      <c r="H422" s="5">
        <v>-20.4256901009405</v>
      </c>
      <c r="I422" s="5">
        <v>-20.4256901009405</v>
      </c>
      <c r="J422" s="5">
        <v>-20.4256901009405</v>
      </c>
      <c r="K422" s="5">
        <v>-4.89578385763732</v>
      </c>
      <c r="L422" s="5">
        <v>-4.89578385763732</v>
      </c>
      <c r="M422" s="5">
        <v>-4.89578385763732</v>
      </c>
      <c r="N422" s="5">
        <v>-15.5299062433031</v>
      </c>
      <c r="O422" s="5">
        <v>-15.5299062433031</v>
      </c>
      <c r="P422" s="5">
        <v>-15.5299062433031</v>
      </c>
      <c r="Q422" s="5">
        <v>0.0</v>
      </c>
      <c r="R422" s="5">
        <v>0.0</v>
      </c>
      <c r="S422" s="5">
        <v>0.0</v>
      </c>
    </row>
    <row r="423">
      <c r="A423" s="5">
        <v>421.0</v>
      </c>
      <c r="B423" s="6">
        <v>44260.0</v>
      </c>
      <c r="C423" s="5">
        <v>227.885857205845</v>
      </c>
      <c r="D423" s="5">
        <v>171.340414738935</v>
      </c>
      <c r="E423" s="5">
        <v>240.490831557132</v>
      </c>
      <c r="F423" s="5">
        <v>227.885857205845</v>
      </c>
      <c r="G423" s="5">
        <v>227.885857205845</v>
      </c>
      <c r="H423" s="5">
        <v>-22.1730728188016</v>
      </c>
      <c r="I423" s="5">
        <v>-22.1730728188016</v>
      </c>
      <c r="J423" s="5">
        <v>-22.1730728188016</v>
      </c>
      <c r="K423" s="5">
        <v>-5.30696082183851</v>
      </c>
      <c r="L423" s="5">
        <v>-5.30696082183851</v>
      </c>
      <c r="M423" s="5">
        <v>-5.30696082183851</v>
      </c>
      <c r="N423" s="5">
        <v>-16.8661119969631</v>
      </c>
      <c r="O423" s="5">
        <v>-16.8661119969631</v>
      </c>
      <c r="P423" s="5">
        <v>-16.8661119969631</v>
      </c>
      <c r="Q423" s="5">
        <v>0.0</v>
      </c>
      <c r="R423" s="5">
        <v>0.0</v>
      </c>
      <c r="S423" s="5">
        <v>0.0</v>
      </c>
    </row>
    <row r="424">
      <c r="A424" s="5">
        <v>422.0</v>
      </c>
      <c r="B424" s="6">
        <v>44263.0</v>
      </c>
      <c r="C424" s="5">
        <v>228.591322959186</v>
      </c>
      <c r="D424" s="5">
        <v>170.983550969976</v>
      </c>
      <c r="E424" s="5">
        <v>243.600871861218</v>
      </c>
      <c r="F424" s="5">
        <v>228.591322959186</v>
      </c>
      <c r="G424" s="5">
        <v>228.591322959186</v>
      </c>
      <c r="H424" s="5">
        <v>-23.1630629031372</v>
      </c>
      <c r="I424" s="5">
        <v>-23.1630629031372</v>
      </c>
      <c r="J424" s="5">
        <v>-23.1630629031372</v>
      </c>
      <c r="K424" s="5">
        <v>-3.47492792380422</v>
      </c>
      <c r="L424" s="5">
        <v>-3.47492792380422</v>
      </c>
      <c r="M424" s="5">
        <v>-3.47492792380422</v>
      </c>
      <c r="N424" s="5">
        <v>-19.688134979333</v>
      </c>
      <c r="O424" s="5">
        <v>-19.688134979333</v>
      </c>
      <c r="P424" s="5">
        <v>-19.688134979333</v>
      </c>
      <c r="Q424" s="5">
        <v>0.0</v>
      </c>
      <c r="R424" s="5">
        <v>0.0</v>
      </c>
      <c r="S424" s="5">
        <v>0.0</v>
      </c>
    </row>
    <row r="425">
      <c r="A425" s="5">
        <v>423.0</v>
      </c>
      <c r="B425" s="6">
        <v>44264.0</v>
      </c>
      <c r="C425" s="5">
        <v>228.8264782103</v>
      </c>
      <c r="D425" s="5">
        <v>167.977126540731</v>
      </c>
      <c r="E425" s="5">
        <v>240.850337555932</v>
      </c>
      <c r="F425" s="5">
        <v>228.8264782103</v>
      </c>
      <c r="G425" s="5">
        <v>228.8264782103</v>
      </c>
      <c r="H425" s="5">
        <v>-24.3660353827989</v>
      </c>
      <c r="I425" s="5">
        <v>-24.3660353827989</v>
      </c>
      <c r="J425" s="5">
        <v>-24.3660353827989</v>
      </c>
      <c r="K425" s="5">
        <v>-4.16603470013071</v>
      </c>
      <c r="L425" s="5">
        <v>-4.16603470013071</v>
      </c>
      <c r="M425" s="5">
        <v>-4.16603470013071</v>
      </c>
      <c r="N425" s="5">
        <v>-20.2000006826682</v>
      </c>
      <c r="O425" s="5">
        <v>-20.2000006826682</v>
      </c>
      <c r="P425" s="5">
        <v>-20.2000006826682</v>
      </c>
      <c r="Q425" s="5">
        <v>0.0</v>
      </c>
      <c r="R425" s="5">
        <v>0.0</v>
      </c>
      <c r="S425" s="5">
        <v>0.0</v>
      </c>
    </row>
    <row r="426">
      <c r="A426" s="5">
        <v>424.0</v>
      </c>
      <c r="B426" s="6">
        <v>44265.0</v>
      </c>
      <c r="C426" s="5">
        <v>229.061633461414</v>
      </c>
      <c r="D426" s="5">
        <v>170.56946612591</v>
      </c>
      <c r="E426" s="5">
        <v>238.679598281059</v>
      </c>
      <c r="F426" s="5">
        <v>229.061633461414</v>
      </c>
      <c r="G426" s="5">
        <v>229.061633461414</v>
      </c>
      <c r="H426" s="5">
        <v>-24.4393232522964</v>
      </c>
      <c r="I426" s="5">
        <v>-24.4393232522964</v>
      </c>
      <c r="J426" s="5">
        <v>-24.4393232522964</v>
      </c>
      <c r="K426" s="5">
        <v>-3.94745955477552</v>
      </c>
      <c r="L426" s="5">
        <v>-3.94745955477552</v>
      </c>
      <c r="M426" s="5">
        <v>-3.94745955477552</v>
      </c>
      <c r="N426" s="5">
        <v>-20.4918636975209</v>
      </c>
      <c r="O426" s="5">
        <v>-20.4918636975209</v>
      </c>
      <c r="P426" s="5">
        <v>-20.4918636975209</v>
      </c>
      <c r="Q426" s="5">
        <v>0.0</v>
      </c>
      <c r="R426" s="5">
        <v>0.0</v>
      </c>
      <c r="S426" s="5">
        <v>0.0</v>
      </c>
    </row>
    <row r="427">
      <c r="A427" s="5">
        <v>425.0</v>
      </c>
      <c r="B427" s="6">
        <v>44266.0</v>
      </c>
      <c r="C427" s="5">
        <v>229.296788712527</v>
      </c>
      <c r="D427" s="5">
        <v>166.324678358779</v>
      </c>
      <c r="E427" s="5">
        <v>237.637693510598</v>
      </c>
      <c r="F427" s="5">
        <v>229.296788712527</v>
      </c>
      <c r="G427" s="5">
        <v>229.296788712527</v>
      </c>
      <c r="H427" s="5">
        <v>-25.4627950802094</v>
      </c>
      <c r="I427" s="5">
        <v>-25.4627950802094</v>
      </c>
      <c r="J427" s="5">
        <v>-25.4627950802094</v>
      </c>
      <c r="K427" s="5">
        <v>-4.89578385764498</v>
      </c>
      <c r="L427" s="5">
        <v>-4.89578385764498</v>
      </c>
      <c r="M427" s="5">
        <v>-4.89578385764498</v>
      </c>
      <c r="N427" s="5">
        <v>-20.5670112225644</v>
      </c>
      <c r="O427" s="5">
        <v>-20.5670112225644</v>
      </c>
      <c r="P427" s="5">
        <v>-20.5670112225644</v>
      </c>
      <c r="Q427" s="5">
        <v>0.0</v>
      </c>
      <c r="R427" s="5">
        <v>0.0</v>
      </c>
      <c r="S427" s="5">
        <v>0.0</v>
      </c>
    </row>
    <row r="428">
      <c r="A428" s="5">
        <v>426.0</v>
      </c>
      <c r="B428" s="6">
        <v>44267.0</v>
      </c>
      <c r="C428" s="5">
        <v>229.531943963641</v>
      </c>
      <c r="D428" s="5">
        <v>168.139372178552</v>
      </c>
      <c r="E428" s="5">
        <v>238.460518633261</v>
      </c>
      <c r="F428" s="5">
        <v>229.531943963641</v>
      </c>
      <c r="G428" s="5">
        <v>229.531943963641</v>
      </c>
      <c r="H428" s="5">
        <v>-25.7399370447902</v>
      </c>
      <c r="I428" s="5">
        <v>-25.7399370447902</v>
      </c>
      <c r="J428" s="5">
        <v>-25.7399370447902</v>
      </c>
      <c r="K428" s="5">
        <v>-5.30696082182828</v>
      </c>
      <c r="L428" s="5">
        <v>-5.30696082182828</v>
      </c>
      <c r="M428" s="5">
        <v>-5.30696082182828</v>
      </c>
      <c r="N428" s="5">
        <v>-20.4329762229619</v>
      </c>
      <c r="O428" s="5">
        <v>-20.4329762229619</v>
      </c>
      <c r="P428" s="5">
        <v>-20.4329762229619</v>
      </c>
      <c r="Q428" s="5">
        <v>0.0</v>
      </c>
      <c r="R428" s="5">
        <v>0.0</v>
      </c>
      <c r="S428" s="5">
        <v>0.0</v>
      </c>
    </row>
    <row r="429">
      <c r="A429" s="5">
        <v>427.0</v>
      </c>
      <c r="B429" s="6">
        <v>44270.0</v>
      </c>
      <c r="C429" s="5">
        <v>230.237409716982</v>
      </c>
      <c r="D429" s="5">
        <v>173.76693959312</v>
      </c>
      <c r="E429" s="5">
        <v>243.353656957284</v>
      </c>
      <c r="F429" s="5">
        <v>230.237409716982</v>
      </c>
      <c r="G429" s="5">
        <v>230.237409716982</v>
      </c>
      <c r="H429" s="5">
        <v>-22.3834991713468</v>
      </c>
      <c r="I429" s="5">
        <v>-22.3834991713468</v>
      </c>
      <c r="J429" s="5">
        <v>-22.3834991713468</v>
      </c>
      <c r="K429" s="5">
        <v>-3.47492792380359</v>
      </c>
      <c r="L429" s="5">
        <v>-3.47492792380359</v>
      </c>
      <c r="M429" s="5">
        <v>-3.47492792380359</v>
      </c>
      <c r="N429" s="5">
        <v>-18.9085712475432</v>
      </c>
      <c r="O429" s="5">
        <v>-18.9085712475432</v>
      </c>
      <c r="P429" s="5">
        <v>-18.9085712475432</v>
      </c>
      <c r="Q429" s="5">
        <v>0.0</v>
      </c>
      <c r="R429" s="5">
        <v>0.0</v>
      </c>
      <c r="S429" s="5">
        <v>0.0</v>
      </c>
    </row>
    <row r="430">
      <c r="A430" s="5">
        <v>428.0</v>
      </c>
      <c r="B430" s="6">
        <v>44271.0</v>
      </c>
      <c r="C430" s="5">
        <v>230.472564968096</v>
      </c>
      <c r="D430" s="5">
        <v>175.7942273202</v>
      </c>
      <c r="E430" s="5">
        <v>242.590097308197</v>
      </c>
      <c r="F430" s="5">
        <v>230.472564968096</v>
      </c>
      <c r="G430" s="5">
        <v>230.472564968096</v>
      </c>
      <c r="H430" s="5">
        <v>-22.2529340196672</v>
      </c>
      <c r="I430" s="5">
        <v>-22.2529340196672</v>
      </c>
      <c r="J430" s="5">
        <v>-22.2529340196672</v>
      </c>
      <c r="K430" s="5">
        <v>-4.16603470012609</v>
      </c>
      <c r="L430" s="5">
        <v>-4.16603470012609</v>
      </c>
      <c r="M430" s="5">
        <v>-4.16603470012609</v>
      </c>
      <c r="N430" s="5">
        <v>-18.0868993195411</v>
      </c>
      <c r="O430" s="5">
        <v>-18.0868993195411</v>
      </c>
      <c r="P430" s="5">
        <v>-18.0868993195411</v>
      </c>
      <c r="Q430" s="5">
        <v>0.0</v>
      </c>
      <c r="R430" s="5">
        <v>0.0</v>
      </c>
      <c r="S430" s="5">
        <v>0.0</v>
      </c>
    </row>
    <row r="431">
      <c r="A431" s="5">
        <v>429.0</v>
      </c>
      <c r="B431" s="6">
        <v>44272.0</v>
      </c>
      <c r="C431" s="5">
        <v>230.70772021921</v>
      </c>
      <c r="D431" s="5">
        <v>172.622931471792</v>
      </c>
      <c r="E431" s="5">
        <v>245.962234733361</v>
      </c>
      <c r="F431" s="5">
        <v>230.70772021921</v>
      </c>
      <c r="G431" s="5">
        <v>230.70772021921</v>
      </c>
      <c r="H431" s="5">
        <v>-21.092602846712</v>
      </c>
      <c r="I431" s="5">
        <v>-21.092602846712</v>
      </c>
      <c r="J431" s="5">
        <v>-21.092602846712</v>
      </c>
      <c r="K431" s="5">
        <v>-3.94745955477186</v>
      </c>
      <c r="L431" s="5">
        <v>-3.94745955477186</v>
      </c>
      <c r="M431" s="5">
        <v>-3.94745955477186</v>
      </c>
      <c r="N431" s="5">
        <v>-17.1451432919402</v>
      </c>
      <c r="O431" s="5">
        <v>-17.1451432919402</v>
      </c>
      <c r="P431" s="5">
        <v>-17.1451432919402</v>
      </c>
      <c r="Q431" s="5">
        <v>0.0</v>
      </c>
      <c r="R431" s="5">
        <v>0.0</v>
      </c>
      <c r="S431" s="5">
        <v>0.0</v>
      </c>
    </row>
    <row r="432">
      <c r="A432" s="5">
        <v>430.0</v>
      </c>
      <c r="B432" s="6">
        <v>44273.0</v>
      </c>
      <c r="C432" s="5">
        <v>230.942875470324</v>
      </c>
      <c r="D432" s="5">
        <v>172.227740601619</v>
      </c>
      <c r="E432" s="5">
        <v>243.243979135966</v>
      </c>
      <c r="F432" s="5">
        <v>230.942875470324</v>
      </c>
      <c r="G432" s="5">
        <v>230.942875470324</v>
      </c>
      <c r="H432" s="5">
        <v>-21.0037527286623</v>
      </c>
      <c r="I432" s="5">
        <v>-21.0037527286623</v>
      </c>
      <c r="J432" s="5">
        <v>-21.0037527286623</v>
      </c>
      <c r="K432" s="5">
        <v>-4.8957838576458</v>
      </c>
      <c r="L432" s="5">
        <v>-4.8957838576458</v>
      </c>
      <c r="M432" s="5">
        <v>-4.8957838576458</v>
      </c>
      <c r="N432" s="5">
        <v>-16.1079688710164</v>
      </c>
      <c r="O432" s="5">
        <v>-16.1079688710164</v>
      </c>
      <c r="P432" s="5">
        <v>-16.1079688710164</v>
      </c>
      <c r="Q432" s="5">
        <v>0.0</v>
      </c>
      <c r="R432" s="5">
        <v>0.0</v>
      </c>
      <c r="S432" s="5">
        <v>0.0</v>
      </c>
    </row>
    <row r="433">
      <c r="A433" s="5">
        <v>431.0</v>
      </c>
      <c r="B433" s="6">
        <v>44274.0</v>
      </c>
      <c r="C433" s="5">
        <v>231.178030721437</v>
      </c>
      <c r="D433" s="5">
        <v>174.788035217632</v>
      </c>
      <c r="E433" s="5">
        <v>245.798204946735</v>
      </c>
      <c r="F433" s="5">
        <v>231.178030721437</v>
      </c>
      <c r="G433" s="5">
        <v>231.178030721437</v>
      </c>
      <c r="H433" s="5">
        <v>-20.3079265745726</v>
      </c>
      <c r="I433" s="5">
        <v>-20.3079265745726</v>
      </c>
      <c r="J433" s="5">
        <v>-20.3079265745726</v>
      </c>
      <c r="K433" s="5">
        <v>-5.30696082181806</v>
      </c>
      <c r="L433" s="5">
        <v>-5.30696082181806</v>
      </c>
      <c r="M433" s="5">
        <v>-5.30696082181806</v>
      </c>
      <c r="N433" s="5">
        <v>-15.0009657527545</v>
      </c>
      <c r="O433" s="5">
        <v>-15.0009657527545</v>
      </c>
      <c r="P433" s="5">
        <v>-15.0009657527545</v>
      </c>
      <c r="Q433" s="5">
        <v>0.0</v>
      </c>
      <c r="R433" s="5">
        <v>0.0</v>
      </c>
      <c r="S433" s="5">
        <v>0.0</v>
      </c>
    </row>
    <row r="434">
      <c r="A434" s="5">
        <v>432.0</v>
      </c>
      <c r="B434" s="6">
        <v>44277.0</v>
      </c>
      <c r="C434" s="5">
        <v>231.883496474779</v>
      </c>
      <c r="D434" s="5">
        <v>181.574604815575</v>
      </c>
      <c r="E434" s="5">
        <v>251.99090486308</v>
      </c>
      <c r="F434" s="5">
        <v>231.883496474779</v>
      </c>
      <c r="G434" s="5">
        <v>231.883496474779</v>
      </c>
      <c r="H434" s="5">
        <v>-14.9928444016356</v>
      </c>
      <c r="I434" s="5">
        <v>-14.9928444016356</v>
      </c>
      <c r="J434" s="5">
        <v>-14.9928444016356</v>
      </c>
      <c r="K434" s="5">
        <v>-3.4749279237808</v>
      </c>
      <c r="L434" s="5">
        <v>-3.4749279237808</v>
      </c>
      <c r="M434" s="5">
        <v>-3.4749279237808</v>
      </c>
      <c r="N434" s="5">
        <v>-11.5179164778548</v>
      </c>
      <c r="O434" s="5">
        <v>-11.5179164778548</v>
      </c>
      <c r="P434" s="5">
        <v>-11.5179164778548</v>
      </c>
      <c r="Q434" s="5">
        <v>0.0</v>
      </c>
      <c r="R434" s="5">
        <v>0.0</v>
      </c>
      <c r="S434" s="5">
        <v>0.0</v>
      </c>
    </row>
    <row r="435">
      <c r="A435" s="5">
        <v>433.0</v>
      </c>
      <c r="B435" s="6">
        <v>44278.0</v>
      </c>
      <c r="C435" s="5">
        <v>232.118651725893</v>
      </c>
      <c r="D435" s="5">
        <v>182.257341640051</v>
      </c>
      <c r="E435" s="5">
        <v>252.95870411646</v>
      </c>
      <c r="F435" s="5">
        <v>232.118651725893</v>
      </c>
      <c r="G435" s="5">
        <v>232.118651725893</v>
      </c>
      <c r="H435" s="5">
        <v>-14.5508344656131</v>
      </c>
      <c r="I435" s="5">
        <v>-14.5508344656131</v>
      </c>
      <c r="J435" s="5">
        <v>-14.5508344656131</v>
      </c>
      <c r="K435" s="5">
        <v>-4.16603470012146</v>
      </c>
      <c r="L435" s="5">
        <v>-4.16603470012146</v>
      </c>
      <c r="M435" s="5">
        <v>-4.16603470012146</v>
      </c>
      <c r="N435" s="5">
        <v>-10.3847997654916</v>
      </c>
      <c r="O435" s="5">
        <v>-10.3847997654916</v>
      </c>
      <c r="P435" s="5">
        <v>-10.3847997654916</v>
      </c>
      <c r="Q435" s="5">
        <v>0.0</v>
      </c>
      <c r="R435" s="5">
        <v>0.0</v>
      </c>
      <c r="S435" s="5">
        <v>0.0</v>
      </c>
    </row>
    <row r="436">
      <c r="A436" s="5">
        <v>434.0</v>
      </c>
      <c r="B436" s="6">
        <v>44279.0</v>
      </c>
      <c r="C436" s="5">
        <v>232.353806977006</v>
      </c>
      <c r="D436" s="5">
        <v>186.842781468115</v>
      </c>
      <c r="E436" s="5">
        <v>255.023992216239</v>
      </c>
      <c r="F436" s="5">
        <v>232.353806977006</v>
      </c>
      <c r="G436" s="5">
        <v>232.353806977006</v>
      </c>
      <c r="H436" s="5">
        <v>-13.2503328026568</v>
      </c>
      <c r="I436" s="5">
        <v>-13.2503328026568</v>
      </c>
      <c r="J436" s="5">
        <v>-13.2503328026568</v>
      </c>
      <c r="K436" s="5">
        <v>-3.94745955477512</v>
      </c>
      <c r="L436" s="5">
        <v>-3.94745955477512</v>
      </c>
      <c r="M436" s="5">
        <v>-3.94745955477512</v>
      </c>
      <c r="N436" s="5">
        <v>-9.30287324788176</v>
      </c>
      <c r="O436" s="5">
        <v>-9.30287324788176</v>
      </c>
      <c r="P436" s="5">
        <v>-9.30287324788176</v>
      </c>
      <c r="Q436" s="5">
        <v>0.0</v>
      </c>
      <c r="R436" s="5">
        <v>0.0</v>
      </c>
      <c r="S436" s="5">
        <v>0.0</v>
      </c>
    </row>
    <row r="437">
      <c r="A437" s="5">
        <v>435.0</v>
      </c>
      <c r="B437" s="6">
        <v>44280.0</v>
      </c>
      <c r="C437" s="5">
        <v>232.58896222812</v>
      </c>
      <c r="D437" s="5">
        <v>182.823802032774</v>
      </c>
      <c r="E437" s="5">
        <v>253.813028484899</v>
      </c>
      <c r="F437" s="5">
        <v>232.58896222812</v>
      </c>
      <c r="G437" s="5">
        <v>232.58896222812</v>
      </c>
      <c r="H437" s="5">
        <v>-13.1870837965103</v>
      </c>
      <c r="I437" s="5">
        <v>-13.1870837965103</v>
      </c>
      <c r="J437" s="5">
        <v>-13.1870837965103</v>
      </c>
      <c r="K437" s="5">
        <v>-4.89578385764662</v>
      </c>
      <c r="L437" s="5">
        <v>-4.89578385764662</v>
      </c>
      <c r="M437" s="5">
        <v>-4.89578385764662</v>
      </c>
      <c r="N437" s="5">
        <v>-8.29129993886372</v>
      </c>
      <c r="O437" s="5">
        <v>-8.29129993886372</v>
      </c>
      <c r="P437" s="5">
        <v>-8.29129993886372</v>
      </c>
      <c r="Q437" s="5">
        <v>0.0</v>
      </c>
      <c r="R437" s="5">
        <v>0.0</v>
      </c>
      <c r="S437" s="5">
        <v>0.0</v>
      </c>
    </row>
    <row r="438">
      <c r="A438" s="5">
        <v>436.0</v>
      </c>
      <c r="B438" s="6">
        <v>44281.0</v>
      </c>
      <c r="C438" s="5">
        <v>232.824117479234</v>
      </c>
      <c r="D438" s="5">
        <v>183.94636993094</v>
      </c>
      <c r="E438" s="5">
        <v>254.198688805612</v>
      </c>
      <c r="F438" s="5">
        <v>232.824117479234</v>
      </c>
      <c r="G438" s="5">
        <v>232.824117479234</v>
      </c>
      <c r="H438" s="5">
        <v>-12.6735799211187</v>
      </c>
      <c r="I438" s="5">
        <v>-12.6735799211187</v>
      </c>
      <c r="J438" s="5">
        <v>-12.6735799211187</v>
      </c>
      <c r="K438" s="5">
        <v>-5.30696082181632</v>
      </c>
      <c r="L438" s="5">
        <v>-5.30696082181632</v>
      </c>
      <c r="M438" s="5">
        <v>-5.30696082181632</v>
      </c>
      <c r="N438" s="5">
        <v>-7.36661909930245</v>
      </c>
      <c r="O438" s="5">
        <v>-7.36661909930245</v>
      </c>
      <c r="P438" s="5">
        <v>-7.36661909930245</v>
      </c>
      <c r="Q438" s="5">
        <v>0.0</v>
      </c>
      <c r="R438" s="5">
        <v>0.0</v>
      </c>
      <c r="S438" s="5">
        <v>0.0</v>
      </c>
    </row>
    <row r="439">
      <c r="A439" s="5">
        <v>437.0</v>
      </c>
      <c r="B439" s="6">
        <v>44284.0</v>
      </c>
      <c r="C439" s="5">
        <v>233.529583232575</v>
      </c>
      <c r="D439" s="5">
        <v>187.260184539483</v>
      </c>
      <c r="E439" s="5">
        <v>259.355267917206</v>
      </c>
      <c r="F439" s="5">
        <v>233.529583232575</v>
      </c>
      <c r="G439" s="5">
        <v>233.529583232575</v>
      </c>
      <c r="H439" s="5">
        <v>-8.71021526641145</v>
      </c>
      <c r="I439" s="5">
        <v>-8.71021526641145</v>
      </c>
      <c r="J439" s="5">
        <v>-8.71021526641145</v>
      </c>
      <c r="K439" s="5">
        <v>-3.47492792378017</v>
      </c>
      <c r="L439" s="5">
        <v>-3.47492792378017</v>
      </c>
      <c r="M439" s="5">
        <v>-3.47492792378017</v>
      </c>
      <c r="N439" s="5">
        <v>-5.23528734263128</v>
      </c>
      <c r="O439" s="5">
        <v>-5.23528734263128</v>
      </c>
      <c r="P439" s="5">
        <v>-5.23528734263128</v>
      </c>
      <c r="Q439" s="5">
        <v>0.0</v>
      </c>
      <c r="R439" s="5">
        <v>0.0</v>
      </c>
      <c r="S439" s="5">
        <v>0.0</v>
      </c>
    </row>
    <row r="440">
      <c r="A440" s="5">
        <v>438.0</v>
      </c>
      <c r="B440" s="6">
        <v>44285.0</v>
      </c>
      <c r="C440" s="5">
        <v>233.764738483689</v>
      </c>
      <c r="D440" s="5">
        <v>189.722101972412</v>
      </c>
      <c r="E440" s="5">
        <v>262.313162767718</v>
      </c>
      <c r="F440" s="5">
        <v>233.764738483689</v>
      </c>
      <c r="G440" s="5">
        <v>233.764738483689</v>
      </c>
      <c r="H440" s="5">
        <v>-8.9301450783193</v>
      </c>
      <c r="I440" s="5">
        <v>-8.9301450783193</v>
      </c>
      <c r="J440" s="5">
        <v>-8.9301450783193</v>
      </c>
      <c r="K440" s="5">
        <v>-4.16603470011684</v>
      </c>
      <c r="L440" s="5">
        <v>-4.16603470011684</v>
      </c>
      <c r="M440" s="5">
        <v>-4.16603470011684</v>
      </c>
      <c r="N440" s="5">
        <v>-4.76411037820245</v>
      </c>
      <c r="O440" s="5">
        <v>-4.76411037820245</v>
      </c>
      <c r="P440" s="5">
        <v>-4.76411037820245</v>
      </c>
      <c r="Q440" s="5">
        <v>0.0</v>
      </c>
      <c r="R440" s="5">
        <v>0.0</v>
      </c>
      <c r="S440" s="5">
        <v>0.0</v>
      </c>
    </row>
    <row r="441">
      <c r="A441" s="5">
        <v>439.0</v>
      </c>
      <c r="B441" s="6">
        <v>44286.0</v>
      </c>
      <c r="C441" s="5">
        <v>233.999893734803</v>
      </c>
      <c r="D441" s="5">
        <v>188.875387851791</v>
      </c>
      <c r="E441" s="5">
        <v>259.962088245024</v>
      </c>
      <c r="F441" s="5">
        <v>233.999893734803</v>
      </c>
      <c r="G441" s="5">
        <v>233.999893734803</v>
      </c>
      <c r="H441" s="5">
        <v>-8.364866589754</v>
      </c>
      <c r="I441" s="5">
        <v>-8.364866589754</v>
      </c>
      <c r="J441" s="5">
        <v>-8.364866589754</v>
      </c>
      <c r="K441" s="5">
        <v>-3.94745955477374</v>
      </c>
      <c r="L441" s="5">
        <v>-3.94745955477374</v>
      </c>
      <c r="M441" s="5">
        <v>-3.94745955477374</v>
      </c>
      <c r="N441" s="5">
        <v>-4.41740703498025</v>
      </c>
      <c r="O441" s="5">
        <v>-4.41740703498025</v>
      </c>
      <c r="P441" s="5">
        <v>-4.41740703498025</v>
      </c>
      <c r="Q441" s="5">
        <v>0.0</v>
      </c>
      <c r="R441" s="5">
        <v>0.0</v>
      </c>
      <c r="S441" s="5">
        <v>0.0</v>
      </c>
    </row>
    <row r="442">
      <c r="A442" s="5">
        <v>440.0</v>
      </c>
      <c r="B442" s="6">
        <v>44287.0</v>
      </c>
      <c r="C442" s="5">
        <v>234.235048985916</v>
      </c>
      <c r="D442" s="5">
        <v>191.337558440844</v>
      </c>
      <c r="E442" s="5">
        <v>261.634469446902</v>
      </c>
      <c r="F442" s="5">
        <v>234.235048985916</v>
      </c>
      <c r="G442" s="5">
        <v>234.235048985916</v>
      </c>
      <c r="H442" s="5">
        <v>-9.0895149444472</v>
      </c>
      <c r="I442" s="5">
        <v>-9.0895149444472</v>
      </c>
      <c r="J442" s="5">
        <v>-9.0895149444472</v>
      </c>
      <c r="K442" s="5">
        <v>-4.89578385765086</v>
      </c>
      <c r="L442" s="5">
        <v>-4.89578385765086</v>
      </c>
      <c r="M442" s="5">
        <v>-4.89578385765086</v>
      </c>
      <c r="N442" s="5">
        <v>-4.19373108679634</v>
      </c>
      <c r="O442" s="5">
        <v>-4.19373108679634</v>
      </c>
      <c r="P442" s="5">
        <v>-4.19373108679634</v>
      </c>
      <c r="Q442" s="5">
        <v>0.0</v>
      </c>
      <c r="R442" s="5">
        <v>0.0</v>
      </c>
      <c r="S442" s="5">
        <v>0.0</v>
      </c>
    </row>
    <row r="443">
      <c r="A443" s="5">
        <v>441.0</v>
      </c>
      <c r="B443" s="6">
        <v>44291.0</v>
      </c>
      <c r="C443" s="5">
        <v>235.175669990371</v>
      </c>
      <c r="D443" s="5">
        <v>192.713225700719</v>
      </c>
      <c r="E443" s="5">
        <v>262.899931766642</v>
      </c>
      <c r="F443" s="5">
        <v>235.175669990371</v>
      </c>
      <c r="G443" s="5">
        <v>235.175669990371</v>
      </c>
      <c r="H443" s="5">
        <v>-7.89145774658917</v>
      </c>
      <c r="I443" s="5">
        <v>-7.89145774658917</v>
      </c>
      <c r="J443" s="5">
        <v>-7.89145774658917</v>
      </c>
      <c r="K443" s="5">
        <v>-3.47492792380228</v>
      </c>
      <c r="L443" s="5">
        <v>-3.47492792380228</v>
      </c>
      <c r="M443" s="5">
        <v>-3.47492792380228</v>
      </c>
      <c r="N443" s="5">
        <v>-4.41652982278688</v>
      </c>
      <c r="O443" s="5">
        <v>-4.41652982278688</v>
      </c>
      <c r="P443" s="5">
        <v>-4.41652982278688</v>
      </c>
      <c r="Q443" s="5">
        <v>0.0</v>
      </c>
      <c r="R443" s="5">
        <v>0.0</v>
      </c>
      <c r="S443" s="5">
        <v>0.0</v>
      </c>
    </row>
    <row r="444">
      <c r="A444" s="5">
        <v>442.0</v>
      </c>
      <c r="B444" s="6">
        <v>44292.0</v>
      </c>
      <c r="C444" s="5">
        <v>235.410825241485</v>
      </c>
      <c r="D444" s="5">
        <v>189.53085581495</v>
      </c>
      <c r="E444" s="5">
        <v>262.966866807984</v>
      </c>
      <c r="F444" s="5">
        <v>235.410825241485</v>
      </c>
      <c r="G444" s="5">
        <v>235.410825241485</v>
      </c>
      <c r="H444" s="5">
        <v>-8.8734202909957</v>
      </c>
      <c r="I444" s="5">
        <v>-8.8734202909957</v>
      </c>
      <c r="J444" s="5">
        <v>-8.8734202909957</v>
      </c>
      <c r="K444" s="5">
        <v>-4.16603470011982</v>
      </c>
      <c r="L444" s="5">
        <v>-4.16603470011982</v>
      </c>
      <c r="M444" s="5">
        <v>-4.16603470011982</v>
      </c>
      <c r="N444" s="5">
        <v>-4.70738559087587</v>
      </c>
      <c r="O444" s="5">
        <v>-4.70738559087587</v>
      </c>
      <c r="P444" s="5">
        <v>-4.70738559087587</v>
      </c>
      <c r="Q444" s="5">
        <v>0.0</v>
      </c>
      <c r="R444" s="5">
        <v>0.0</v>
      </c>
      <c r="S444" s="5">
        <v>0.0</v>
      </c>
    </row>
    <row r="445">
      <c r="A445" s="5">
        <v>443.0</v>
      </c>
      <c r="B445" s="6">
        <v>44293.0</v>
      </c>
      <c r="C445" s="5">
        <v>235.645980451946</v>
      </c>
      <c r="D445" s="5">
        <v>191.504991941617</v>
      </c>
      <c r="E445" s="5">
        <v>260.566951259385</v>
      </c>
      <c r="F445" s="5">
        <v>235.645980451946</v>
      </c>
      <c r="G445" s="5">
        <v>235.645980451946</v>
      </c>
      <c r="H445" s="5">
        <v>-9.01792550004975</v>
      </c>
      <c r="I445" s="5">
        <v>-9.01792550004975</v>
      </c>
      <c r="J445" s="5">
        <v>-9.01792550004975</v>
      </c>
      <c r="K445" s="5">
        <v>-3.94745955477469</v>
      </c>
      <c r="L445" s="5">
        <v>-3.94745955477469</v>
      </c>
      <c r="M445" s="5">
        <v>-3.94745955477469</v>
      </c>
      <c r="N445" s="5">
        <v>-5.07046594527506</v>
      </c>
      <c r="O445" s="5">
        <v>-5.07046594527506</v>
      </c>
      <c r="P445" s="5">
        <v>-5.07046594527506</v>
      </c>
      <c r="Q445" s="5">
        <v>0.0</v>
      </c>
      <c r="R445" s="5">
        <v>0.0</v>
      </c>
      <c r="S445" s="5">
        <v>0.0</v>
      </c>
    </row>
    <row r="446">
      <c r="A446" s="5">
        <v>444.0</v>
      </c>
      <c r="B446" s="6">
        <v>44294.0</v>
      </c>
      <c r="C446" s="5">
        <v>235.881135662407</v>
      </c>
      <c r="D446" s="5">
        <v>191.929250112927</v>
      </c>
      <c r="E446" s="5">
        <v>262.050705478416</v>
      </c>
      <c r="F446" s="5">
        <v>235.881135662407</v>
      </c>
      <c r="G446" s="5">
        <v>235.881135662407</v>
      </c>
      <c r="H446" s="5">
        <v>-10.3897551824628</v>
      </c>
      <c r="I446" s="5">
        <v>-10.3897551824628</v>
      </c>
      <c r="J446" s="5">
        <v>-10.3897551824628</v>
      </c>
      <c r="K446" s="5">
        <v>-4.89578385763604</v>
      </c>
      <c r="L446" s="5">
        <v>-4.89578385763604</v>
      </c>
      <c r="M446" s="5">
        <v>-4.89578385763604</v>
      </c>
      <c r="N446" s="5">
        <v>-5.49397132482679</v>
      </c>
      <c r="O446" s="5">
        <v>-5.49397132482679</v>
      </c>
      <c r="P446" s="5">
        <v>-5.49397132482679</v>
      </c>
      <c r="Q446" s="5">
        <v>0.0</v>
      </c>
      <c r="R446" s="5">
        <v>0.0</v>
      </c>
      <c r="S446" s="5">
        <v>0.0</v>
      </c>
    </row>
    <row r="447">
      <c r="A447" s="5">
        <v>445.0</v>
      </c>
      <c r="B447" s="6">
        <v>44295.0</v>
      </c>
      <c r="C447" s="5">
        <v>236.116290872868</v>
      </c>
      <c r="D447" s="5">
        <v>190.09494246232</v>
      </c>
      <c r="E447" s="5">
        <v>261.537189839522</v>
      </c>
      <c r="F447" s="5">
        <v>236.116290872868</v>
      </c>
      <c r="G447" s="5">
        <v>236.116290872868</v>
      </c>
      <c r="H447" s="5">
        <v>-11.2732329167233</v>
      </c>
      <c r="I447" s="5">
        <v>-11.2732329167233</v>
      </c>
      <c r="J447" s="5">
        <v>-11.2732329167233</v>
      </c>
      <c r="K447" s="5">
        <v>-5.30696082185003</v>
      </c>
      <c r="L447" s="5">
        <v>-5.30696082185003</v>
      </c>
      <c r="M447" s="5">
        <v>-5.30696082185003</v>
      </c>
      <c r="N447" s="5">
        <v>-5.9662720948733</v>
      </c>
      <c r="O447" s="5">
        <v>-5.9662720948733</v>
      </c>
      <c r="P447" s="5">
        <v>-5.9662720948733</v>
      </c>
      <c r="Q447" s="5">
        <v>0.0</v>
      </c>
      <c r="R447" s="5">
        <v>0.0</v>
      </c>
      <c r="S447" s="5">
        <v>0.0</v>
      </c>
    </row>
    <row r="448">
      <c r="A448" s="5">
        <v>446.0</v>
      </c>
      <c r="B448" s="6">
        <v>44298.0</v>
      </c>
      <c r="C448" s="5">
        <v>236.821756504251</v>
      </c>
      <c r="D448" s="5">
        <v>191.093663327991</v>
      </c>
      <c r="E448" s="5">
        <v>262.115367860595</v>
      </c>
      <c r="F448" s="5">
        <v>236.821756504251</v>
      </c>
      <c r="G448" s="5">
        <v>236.821756504251</v>
      </c>
      <c r="H448" s="5">
        <v>-11.0449784330148</v>
      </c>
      <c r="I448" s="5">
        <v>-11.0449784330148</v>
      </c>
      <c r="J448" s="5">
        <v>-11.0449784330148</v>
      </c>
      <c r="K448" s="5">
        <v>-3.47492792380165</v>
      </c>
      <c r="L448" s="5">
        <v>-3.47492792380165</v>
      </c>
      <c r="M448" s="5">
        <v>-3.47492792380165</v>
      </c>
      <c r="N448" s="5">
        <v>-7.57005050921318</v>
      </c>
      <c r="O448" s="5">
        <v>-7.57005050921318</v>
      </c>
      <c r="P448" s="5">
        <v>-7.57005050921318</v>
      </c>
      <c r="Q448" s="5">
        <v>0.0</v>
      </c>
      <c r="R448" s="5">
        <v>0.0</v>
      </c>
      <c r="S448" s="5">
        <v>0.0</v>
      </c>
    </row>
    <row r="449">
      <c r="A449" s="5">
        <v>447.0</v>
      </c>
      <c r="B449" s="6">
        <v>44299.0</v>
      </c>
      <c r="C449" s="5">
        <v>237.056911714712</v>
      </c>
      <c r="D449" s="5">
        <v>188.990669696973</v>
      </c>
      <c r="E449" s="5">
        <v>258.249873846162</v>
      </c>
      <c r="F449" s="5">
        <v>237.056911714712</v>
      </c>
      <c r="G449" s="5">
        <v>237.056911714712</v>
      </c>
      <c r="H449" s="5">
        <v>-12.3033414586567</v>
      </c>
      <c r="I449" s="5">
        <v>-12.3033414586567</v>
      </c>
      <c r="J449" s="5">
        <v>-12.3033414586567</v>
      </c>
      <c r="K449" s="5">
        <v>-4.16603470013113</v>
      </c>
      <c r="L449" s="5">
        <v>-4.16603470013113</v>
      </c>
      <c r="M449" s="5">
        <v>-4.16603470013113</v>
      </c>
      <c r="N449" s="5">
        <v>-8.13730675852561</v>
      </c>
      <c r="O449" s="5">
        <v>-8.13730675852561</v>
      </c>
      <c r="P449" s="5">
        <v>-8.13730675852561</v>
      </c>
      <c r="Q449" s="5">
        <v>0.0</v>
      </c>
      <c r="R449" s="5">
        <v>0.0</v>
      </c>
      <c r="S449" s="5">
        <v>0.0</v>
      </c>
    </row>
    <row r="450">
      <c r="A450" s="5">
        <v>448.0</v>
      </c>
      <c r="B450" s="6">
        <v>44300.0</v>
      </c>
      <c r="C450" s="5">
        <v>237.292066925173</v>
      </c>
      <c r="D450" s="5">
        <v>190.335839387906</v>
      </c>
      <c r="E450" s="5">
        <v>258.348758511126</v>
      </c>
      <c r="F450" s="5">
        <v>237.292066925173</v>
      </c>
      <c r="G450" s="5">
        <v>237.292066925173</v>
      </c>
      <c r="H450" s="5">
        <v>-12.6572191710495</v>
      </c>
      <c r="I450" s="5">
        <v>-12.6572191710495</v>
      </c>
      <c r="J450" s="5">
        <v>-12.6572191710495</v>
      </c>
      <c r="K450" s="5">
        <v>-3.94745955477563</v>
      </c>
      <c r="L450" s="5">
        <v>-3.94745955477563</v>
      </c>
      <c r="M450" s="5">
        <v>-3.94745955477563</v>
      </c>
      <c r="N450" s="5">
        <v>-8.70975961627387</v>
      </c>
      <c r="O450" s="5">
        <v>-8.70975961627387</v>
      </c>
      <c r="P450" s="5">
        <v>-8.70975961627387</v>
      </c>
      <c r="Q450" s="5">
        <v>0.0</v>
      </c>
      <c r="R450" s="5">
        <v>0.0</v>
      </c>
      <c r="S450" s="5">
        <v>0.0</v>
      </c>
    </row>
    <row r="451">
      <c r="A451" s="5">
        <v>449.0</v>
      </c>
      <c r="B451" s="6">
        <v>44301.0</v>
      </c>
      <c r="C451" s="5">
        <v>237.527222135634</v>
      </c>
      <c r="D451" s="5">
        <v>188.966426573836</v>
      </c>
      <c r="E451" s="5">
        <v>257.820827903062</v>
      </c>
      <c r="F451" s="5">
        <v>237.527222135634</v>
      </c>
      <c r="G451" s="5">
        <v>237.527222135634</v>
      </c>
      <c r="H451" s="5">
        <v>-14.1790493021415</v>
      </c>
      <c r="I451" s="5">
        <v>-14.1790493021415</v>
      </c>
      <c r="J451" s="5">
        <v>-14.1790493021415</v>
      </c>
      <c r="K451" s="5">
        <v>-4.8957838576437</v>
      </c>
      <c r="L451" s="5">
        <v>-4.8957838576437</v>
      </c>
      <c r="M451" s="5">
        <v>-4.8957838576437</v>
      </c>
      <c r="N451" s="5">
        <v>-9.28326544449787</v>
      </c>
      <c r="O451" s="5">
        <v>-9.28326544449787</v>
      </c>
      <c r="P451" s="5">
        <v>-9.28326544449787</v>
      </c>
      <c r="Q451" s="5">
        <v>0.0</v>
      </c>
      <c r="R451" s="5">
        <v>0.0</v>
      </c>
      <c r="S451" s="5">
        <v>0.0</v>
      </c>
    </row>
    <row r="452">
      <c r="A452" s="5">
        <v>450.0</v>
      </c>
      <c r="B452" s="6">
        <v>44302.0</v>
      </c>
      <c r="C452" s="5">
        <v>237.762377346095</v>
      </c>
      <c r="D452" s="5">
        <v>185.958506155622</v>
      </c>
      <c r="E452" s="5">
        <v>257.82718808017</v>
      </c>
      <c r="F452" s="5">
        <v>237.762377346095</v>
      </c>
      <c r="G452" s="5">
        <v>237.762377346095</v>
      </c>
      <c r="H452" s="5">
        <v>-15.1624268948059</v>
      </c>
      <c r="I452" s="5">
        <v>-15.1624268948059</v>
      </c>
      <c r="J452" s="5">
        <v>-15.1624268948059</v>
      </c>
      <c r="K452" s="5">
        <v>-5.30696082183132</v>
      </c>
      <c r="L452" s="5">
        <v>-5.30696082183132</v>
      </c>
      <c r="M452" s="5">
        <v>-5.30696082183132</v>
      </c>
      <c r="N452" s="5">
        <v>-9.85546607297461</v>
      </c>
      <c r="O452" s="5">
        <v>-9.85546607297461</v>
      </c>
      <c r="P452" s="5">
        <v>-9.85546607297461</v>
      </c>
      <c r="Q452" s="5">
        <v>0.0</v>
      </c>
      <c r="R452" s="5">
        <v>0.0</v>
      </c>
      <c r="S452" s="5">
        <v>0.0</v>
      </c>
    </row>
    <row r="453">
      <c r="A453" s="5">
        <v>451.0</v>
      </c>
      <c r="B453" s="6">
        <v>44305.0</v>
      </c>
      <c r="C453" s="5">
        <v>238.467842977477</v>
      </c>
      <c r="D453" s="5">
        <v>188.295001215941</v>
      </c>
      <c r="E453" s="5">
        <v>258.171935963835</v>
      </c>
      <c r="F453" s="5">
        <v>238.467842977477</v>
      </c>
      <c r="G453" s="5">
        <v>238.467842977477</v>
      </c>
      <c r="H453" s="5">
        <v>-15.0413945452315</v>
      </c>
      <c r="I453" s="5">
        <v>-15.0413945452315</v>
      </c>
      <c r="J453" s="5">
        <v>-15.0413945452315</v>
      </c>
      <c r="K453" s="5">
        <v>-3.47492792380102</v>
      </c>
      <c r="L453" s="5">
        <v>-3.47492792380102</v>
      </c>
      <c r="M453" s="5">
        <v>-3.47492792380102</v>
      </c>
      <c r="N453" s="5">
        <v>-11.5664666214305</v>
      </c>
      <c r="O453" s="5">
        <v>-11.5664666214305</v>
      </c>
      <c r="P453" s="5">
        <v>-11.5664666214305</v>
      </c>
      <c r="Q453" s="5">
        <v>0.0</v>
      </c>
      <c r="R453" s="5">
        <v>0.0</v>
      </c>
      <c r="S453" s="5">
        <v>0.0</v>
      </c>
    </row>
    <row r="454">
      <c r="A454" s="5">
        <v>452.0</v>
      </c>
      <c r="B454" s="6">
        <v>44306.0</v>
      </c>
      <c r="C454" s="5">
        <v>238.702998187938</v>
      </c>
      <c r="D454" s="5">
        <v>187.522158343124</v>
      </c>
      <c r="E454" s="5">
        <v>258.66163390026</v>
      </c>
      <c r="F454" s="5">
        <v>238.702998187938</v>
      </c>
      <c r="G454" s="5">
        <v>238.702998187938</v>
      </c>
      <c r="H454" s="5">
        <v>-16.3094002688368</v>
      </c>
      <c r="I454" s="5">
        <v>-16.3094002688368</v>
      </c>
      <c r="J454" s="5">
        <v>-16.3094002688368</v>
      </c>
      <c r="K454" s="5">
        <v>-4.1660347001341</v>
      </c>
      <c r="L454" s="5">
        <v>-4.1660347001341</v>
      </c>
      <c r="M454" s="5">
        <v>-4.1660347001341</v>
      </c>
      <c r="N454" s="5">
        <v>-12.1433655687027</v>
      </c>
      <c r="O454" s="5">
        <v>-12.1433655687027</v>
      </c>
      <c r="P454" s="5">
        <v>-12.1433655687027</v>
      </c>
      <c r="Q454" s="5">
        <v>0.0</v>
      </c>
      <c r="R454" s="5">
        <v>0.0</v>
      </c>
      <c r="S454" s="5">
        <v>0.0</v>
      </c>
    </row>
    <row r="455">
      <c r="A455" s="5">
        <v>453.0</v>
      </c>
      <c r="B455" s="6">
        <v>44307.0</v>
      </c>
      <c r="C455" s="5">
        <v>238.938153398399</v>
      </c>
      <c r="D455" s="5">
        <v>187.207481675449</v>
      </c>
      <c r="E455" s="5">
        <v>259.52539384142</v>
      </c>
      <c r="F455" s="5">
        <v>238.938153398399</v>
      </c>
      <c r="G455" s="5">
        <v>238.938153398399</v>
      </c>
      <c r="H455" s="5">
        <v>-16.6783500254897</v>
      </c>
      <c r="I455" s="5">
        <v>-16.6783500254897</v>
      </c>
      <c r="J455" s="5">
        <v>-16.6783500254897</v>
      </c>
      <c r="K455" s="5">
        <v>-3.94745955477657</v>
      </c>
      <c r="L455" s="5">
        <v>-3.94745955477657</v>
      </c>
      <c r="M455" s="5">
        <v>-3.94745955477657</v>
      </c>
      <c r="N455" s="5">
        <v>-12.7308904707132</v>
      </c>
      <c r="O455" s="5">
        <v>-12.7308904707132</v>
      </c>
      <c r="P455" s="5">
        <v>-12.7308904707132</v>
      </c>
      <c r="Q455" s="5">
        <v>0.0</v>
      </c>
      <c r="R455" s="5">
        <v>0.0</v>
      </c>
      <c r="S455" s="5">
        <v>0.0</v>
      </c>
    </row>
    <row r="456">
      <c r="A456" s="5">
        <v>454.0</v>
      </c>
      <c r="B456" s="6">
        <v>44308.0</v>
      </c>
      <c r="C456" s="5">
        <v>239.17330860886</v>
      </c>
      <c r="D456" s="5">
        <v>185.478963150222</v>
      </c>
      <c r="E456" s="5">
        <v>257.986967944326</v>
      </c>
      <c r="F456" s="5">
        <v>239.17330860886</v>
      </c>
      <c r="G456" s="5">
        <v>239.17330860886</v>
      </c>
      <c r="H456" s="5">
        <v>-18.2305491087293</v>
      </c>
      <c r="I456" s="5">
        <v>-18.2305491087293</v>
      </c>
      <c r="J456" s="5">
        <v>-18.2305491087293</v>
      </c>
      <c r="K456" s="5">
        <v>-4.89578385764451</v>
      </c>
      <c r="L456" s="5">
        <v>-4.89578385764451</v>
      </c>
      <c r="M456" s="5">
        <v>-4.89578385764451</v>
      </c>
      <c r="N456" s="5">
        <v>-13.3347652510847</v>
      </c>
      <c r="O456" s="5">
        <v>-13.3347652510847</v>
      </c>
      <c r="P456" s="5">
        <v>-13.3347652510847</v>
      </c>
      <c r="Q456" s="5">
        <v>0.0</v>
      </c>
      <c r="R456" s="5">
        <v>0.0</v>
      </c>
      <c r="S456" s="5">
        <v>0.0</v>
      </c>
    </row>
    <row r="457">
      <c r="A457" s="5">
        <v>455.0</v>
      </c>
      <c r="B457" s="6">
        <v>44309.0</v>
      </c>
      <c r="C457" s="5">
        <v>239.408463819321</v>
      </c>
      <c r="D457" s="5">
        <v>184.596917761062</v>
      </c>
      <c r="E457" s="5">
        <v>257.305339705968</v>
      </c>
      <c r="F457" s="5">
        <v>239.408463819321</v>
      </c>
      <c r="G457" s="5">
        <v>239.408463819321</v>
      </c>
      <c r="H457" s="5">
        <v>-19.2681191979884</v>
      </c>
      <c r="I457" s="5">
        <v>-19.2681191979884</v>
      </c>
      <c r="J457" s="5">
        <v>-19.2681191979884</v>
      </c>
      <c r="K457" s="5">
        <v>-5.30696082182958</v>
      </c>
      <c r="L457" s="5">
        <v>-5.30696082182958</v>
      </c>
      <c r="M457" s="5">
        <v>-5.30696082182958</v>
      </c>
      <c r="N457" s="5">
        <v>-13.9611583761588</v>
      </c>
      <c r="O457" s="5">
        <v>-13.9611583761588</v>
      </c>
      <c r="P457" s="5">
        <v>-13.9611583761588</v>
      </c>
      <c r="Q457" s="5">
        <v>0.0</v>
      </c>
      <c r="R457" s="5">
        <v>0.0</v>
      </c>
      <c r="S457" s="5">
        <v>0.0</v>
      </c>
    </row>
    <row r="458">
      <c r="A458" s="5">
        <v>456.0</v>
      </c>
      <c r="B458" s="6">
        <v>44312.0</v>
      </c>
      <c r="C458" s="5">
        <v>240.113929450704</v>
      </c>
      <c r="D458" s="5">
        <v>186.626449255543</v>
      </c>
      <c r="E458" s="5">
        <v>254.77099067359</v>
      </c>
      <c r="F458" s="5">
        <v>240.113929450704</v>
      </c>
      <c r="G458" s="5">
        <v>240.113929450704</v>
      </c>
      <c r="H458" s="5">
        <v>-19.511656667431</v>
      </c>
      <c r="I458" s="5">
        <v>-19.511656667431</v>
      </c>
      <c r="J458" s="5">
        <v>-19.511656667431</v>
      </c>
      <c r="K458" s="5">
        <v>-3.47492792382314</v>
      </c>
      <c r="L458" s="5">
        <v>-3.47492792382314</v>
      </c>
      <c r="M458" s="5">
        <v>-3.47492792382314</v>
      </c>
      <c r="N458" s="5">
        <v>-16.0367287436079</v>
      </c>
      <c r="O458" s="5">
        <v>-16.0367287436079</v>
      </c>
      <c r="P458" s="5">
        <v>-16.0367287436079</v>
      </c>
      <c r="Q458" s="5">
        <v>0.0</v>
      </c>
      <c r="R458" s="5">
        <v>0.0</v>
      </c>
      <c r="S458" s="5">
        <v>0.0</v>
      </c>
    </row>
    <row r="459">
      <c r="A459" s="5">
        <v>457.0</v>
      </c>
      <c r="B459" s="6">
        <v>44313.0</v>
      </c>
      <c r="C459" s="5">
        <v>240.349084661165</v>
      </c>
      <c r="D459" s="5">
        <v>182.313792737955</v>
      </c>
      <c r="E459" s="5">
        <v>256.211350019318</v>
      </c>
      <c r="F459" s="5">
        <v>240.349084661165</v>
      </c>
      <c r="G459" s="5">
        <v>240.349084661165</v>
      </c>
      <c r="H459" s="5">
        <v>-20.9780384060721</v>
      </c>
      <c r="I459" s="5">
        <v>-20.9780384060721</v>
      </c>
      <c r="J459" s="5">
        <v>-20.9780384060721</v>
      </c>
      <c r="K459" s="5">
        <v>-4.16603470012188</v>
      </c>
      <c r="L459" s="5">
        <v>-4.16603470012188</v>
      </c>
      <c r="M459" s="5">
        <v>-4.16603470012188</v>
      </c>
      <c r="N459" s="5">
        <v>-16.8120037059502</v>
      </c>
      <c r="O459" s="5">
        <v>-16.8120037059502</v>
      </c>
      <c r="P459" s="5">
        <v>-16.8120037059502</v>
      </c>
      <c r="Q459" s="5">
        <v>0.0</v>
      </c>
      <c r="R459" s="5">
        <v>0.0</v>
      </c>
      <c r="S459" s="5">
        <v>0.0</v>
      </c>
    </row>
    <row r="460">
      <c r="A460" s="5">
        <v>458.0</v>
      </c>
      <c r="B460" s="6">
        <v>44314.0</v>
      </c>
      <c r="C460" s="5">
        <v>240.584239871626</v>
      </c>
      <c r="D460" s="5">
        <v>183.053652082401</v>
      </c>
      <c r="E460" s="5">
        <v>255.487987298435</v>
      </c>
      <c r="F460" s="5">
        <v>240.584239871626</v>
      </c>
      <c r="G460" s="5">
        <v>240.584239871626</v>
      </c>
      <c r="H460" s="5">
        <v>-21.5830968780169</v>
      </c>
      <c r="I460" s="5">
        <v>-21.5830968780169</v>
      </c>
      <c r="J460" s="5">
        <v>-21.5830968780169</v>
      </c>
      <c r="K460" s="5">
        <v>-3.94745955477519</v>
      </c>
      <c r="L460" s="5">
        <v>-3.94745955477519</v>
      </c>
      <c r="M460" s="5">
        <v>-3.94745955477519</v>
      </c>
      <c r="N460" s="5">
        <v>-17.6356373232417</v>
      </c>
      <c r="O460" s="5">
        <v>-17.6356373232417</v>
      </c>
      <c r="P460" s="5">
        <v>-17.6356373232417</v>
      </c>
      <c r="Q460" s="5">
        <v>0.0</v>
      </c>
      <c r="R460" s="5">
        <v>0.0</v>
      </c>
      <c r="S460" s="5">
        <v>0.0</v>
      </c>
    </row>
    <row r="461">
      <c r="A461" s="5">
        <v>459.0</v>
      </c>
      <c r="B461" s="6">
        <v>44315.0</v>
      </c>
      <c r="C461" s="5">
        <v>240.819395082087</v>
      </c>
      <c r="D461" s="5">
        <v>180.357321980567</v>
      </c>
      <c r="E461" s="5">
        <v>252.424958801863</v>
      </c>
      <c r="F461" s="5">
        <v>240.819395082087</v>
      </c>
      <c r="G461" s="5">
        <v>240.819395082087</v>
      </c>
      <c r="H461" s="5">
        <v>-23.4054359727985</v>
      </c>
      <c r="I461" s="5">
        <v>-23.4054359727985</v>
      </c>
      <c r="J461" s="5">
        <v>-23.4054359727985</v>
      </c>
      <c r="K461" s="5">
        <v>-4.89578385762969</v>
      </c>
      <c r="L461" s="5">
        <v>-4.89578385762969</v>
      </c>
      <c r="M461" s="5">
        <v>-4.89578385762969</v>
      </c>
      <c r="N461" s="5">
        <v>-18.5096521151688</v>
      </c>
      <c r="O461" s="5">
        <v>-18.5096521151688</v>
      </c>
      <c r="P461" s="5">
        <v>-18.5096521151688</v>
      </c>
      <c r="Q461" s="5">
        <v>0.0</v>
      </c>
      <c r="R461" s="5">
        <v>0.0</v>
      </c>
      <c r="S461" s="5">
        <v>0.0</v>
      </c>
    </row>
    <row r="462">
      <c r="A462" s="5">
        <v>460.0</v>
      </c>
      <c r="B462" s="6">
        <v>44316.0</v>
      </c>
      <c r="C462" s="5">
        <v>241.054550292548</v>
      </c>
      <c r="D462" s="5">
        <v>181.680952629167</v>
      </c>
      <c r="E462" s="5">
        <v>252.361959040182</v>
      </c>
      <c r="F462" s="5">
        <v>241.054550292548</v>
      </c>
      <c r="G462" s="5">
        <v>241.054550292548</v>
      </c>
      <c r="H462" s="5">
        <v>-24.7414177854321</v>
      </c>
      <c r="I462" s="5">
        <v>-24.7414177854321</v>
      </c>
      <c r="J462" s="5">
        <v>-24.7414177854321</v>
      </c>
      <c r="K462" s="5">
        <v>-5.30696082182783</v>
      </c>
      <c r="L462" s="5">
        <v>-5.30696082182783</v>
      </c>
      <c r="M462" s="5">
        <v>-5.30696082182783</v>
      </c>
      <c r="N462" s="5">
        <v>-19.4344569636043</v>
      </c>
      <c r="O462" s="5">
        <v>-19.4344569636043</v>
      </c>
      <c r="P462" s="5">
        <v>-19.4344569636043</v>
      </c>
      <c r="Q462" s="5">
        <v>0.0</v>
      </c>
      <c r="R462" s="5">
        <v>0.0</v>
      </c>
      <c r="S462" s="5">
        <v>0.0</v>
      </c>
    </row>
    <row r="463">
      <c r="A463" s="5">
        <v>461.0</v>
      </c>
      <c r="B463" s="6">
        <v>44319.0</v>
      </c>
      <c r="C463" s="5">
        <v>241.760015923931</v>
      </c>
      <c r="D463" s="5">
        <v>180.620625086187</v>
      </c>
      <c r="E463" s="5">
        <v>250.232029354217</v>
      </c>
      <c r="F463" s="5">
        <v>241.760015923931</v>
      </c>
      <c r="G463" s="5">
        <v>241.760015923931</v>
      </c>
      <c r="H463" s="5">
        <v>-25.9657473045186</v>
      </c>
      <c r="I463" s="5">
        <v>-25.9657473045186</v>
      </c>
      <c r="J463" s="5">
        <v>-25.9657473045186</v>
      </c>
      <c r="K463" s="5">
        <v>-3.4749279238225</v>
      </c>
      <c r="L463" s="5">
        <v>-3.4749279238225</v>
      </c>
      <c r="M463" s="5">
        <v>-3.4749279238225</v>
      </c>
      <c r="N463" s="5">
        <v>-22.4908193806961</v>
      </c>
      <c r="O463" s="5">
        <v>-22.4908193806961</v>
      </c>
      <c r="P463" s="5">
        <v>-22.4908193806961</v>
      </c>
      <c r="Q463" s="5">
        <v>0.0</v>
      </c>
      <c r="R463" s="5">
        <v>0.0</v>
      </c>
      <c r="S463" s="5">
        <v>0.0</v>
      </c>
    </row>
    <row r="464">
      <c r="A464" s="5">
        <v>462.0</v>
      </c>
      <c r="B464" s="6">
        <v>44320.0</v>
      </c>
      <c r="C464" s="5">
        <v>241.995171134391</v>
      </c>
      <c r="D464" s="5">
        <v>177.116650114202</v>
      </c>
      <c r="E464" s="5">
        <v>248.095243150461</v>
      </c>
      <c r="F464" s="5">
        <v>241.995171134391</v>
      </c>
      <c r="G464" s="5">
        <v>241.995171134391</v>
      </c>
      <c r="H464" s="5">
        <v>-27.7527346493447</v>
      </c>
      <c r="I464" s="5">
        <v>-27.7527346493447</v>
      </c>
      <c r="J464" s="5">
        <v>-27.7527346493447</v>
      </c>
      <c r="K464" s="5">
        <v>-4.16603470012486</v>
      </c>
      <c r="L464" s="5">
        <v>-4.16603470012486</v>
      </c>
      <c r="M464" s="5">
        <v>-4.16603470012486</v>
      </c>
      <c r="N464" s="5">
        <v>-23.5866999492198</v>
      </c>
      <c r="O464" s="5">
        <v>-23.5866999492198</v>
      </c>
      <c r="P464" s="5">
        <v>-23.5866999492198</v>
      </c>
      <c r="Q464" s="5">
        <v>0.0</v>
      </c>
      <c r="R464" s="5">
        <v>0.0</v>
      </c>
      <c r="S464" s="5">
        <v>0.0</v>
      </c>
    </row>
    <row r="465">
      <c r="A465" s="5">
        <v>463.0</v>
      </c>
      <c r="B465" s="6">
        <v>44321.0</v>
      </c>
      <c r="C465" s="5">
        <v>242.230326344852</v>
      </c>
      <c r="D465" s="5">
        <v>179.504180529731</v>
      </c>
      <c r="E465" s="5">
        <v>247.018491232832</v>
      </c>
      <c r="F465" s="5">
        <v>242.230326344852</v>
      </c>
      <c r="G465" s="5">
        <v>242.230326344852</v>
      </c>
      <c r="H465" s="5">
        <v>-28.6556201305706</v>
      </c>
      <c r="I465" s="5">
        <v>-28.6556201305706</v>
      </c>
      <c r="J465" s="5">
        <v>-28.6556201305706</v>
      </c>
      <c r="K465" s="5">
        <v>-3.94745955477617</v>
      </c>
      <c r="L465" s="5">
        <v>-3.94745955477617</v>
      </c>
      <c r="M465" s="5">
        <v>-3.94745955477617</v>
      </c>
      <c r="N465" s="5">
        <v>-24.7081605757944</v>
      </c>
      <c r="O465" s="5">
        <v>-24.7081605757944</v>
      </c>
      <c r="P465" s="5">
        <v>-24.7081605757944</v>
      </c>
      <c r="Q465" s="5">
        <v>0.0</v>
      </c>
      <c r="R465" s="5">
        <v>0.0</v>
      </c>
      <c r="S465" s="5">
        <v>0.0</v>
      </c>
    </row>
    <row r="466">
      <c r="A466" s="5">
        <v>464.0</v>
      </c>
      <c r="B466" s="6">
        <v>44322.0</v>
      </c>
      <c r="C466" s="5">
        <v>242.465481555313</v>
      </c>
      <c r="D466" s="5">
        <v>175.027444901129</v>
      </c>
      <c r="E466" s="5">
        <v>246.434279509543</v>
      </c>
      <c r="F466" s="5">
        <v>242.465481555313</v>
      </c>
      <c r="G466" s="5">
        <v>242.465481555313</v>
      </c>
      <c r="H466" s="5">
        <v>-30.740737827134</v>
      </c>
      <c r="I466" s="5">
        <v>-30.740737827134</v>
      </c>
      <c r="J466" s="5">
        <v>-30.740737827134</v>
      </c>
      <c r="K466" s="5">
        <v>-4.89578385763052</v>
      </c>
      <c r="L466" s="5">
        <v>-4.89578385763052</v>
      </c>
      <c r="M466" s="5">
        <v>-4.89578385763052</v>
      </c>
      <c r="N466" s="5">
        <v>-25.8449539695035</v>
      </c>
      <c r="O466" s="5">
        <v>-25.8449539695035</v>
      </c>
      <c r="P466" s="5">
        <v>-25.8449539695035</v>
      </c>
      <c r="Q466" s="5">
        <v>0.0</v>
      </c>
      <c r="R466" s="5">
        <v>0.0</v>
      </c>
      <c r="S466" s="5">
        <v>0.0</v>
      </c>
    </row>
    <row r="467">
      <c r="A467" s="5">
        <v>465.0</v>
      </c>
      <c r="B467" s="6">
        <v>44323.0</v>
      </c>
      <c r="C467" s="5">
        <v>242.700636765774</v>
      </c>
      <c r="D467" s="5">
        <v>173.780550605429</v>
      </c>
      <c r="E467" s="5">
        <v>248.170774995562</v>
      </c>
      <c r="F467" s="5">
        <v>242.700636765774</v>
      </c>
      <c r="G467" s="5">
        <v>242.700636765774</v>
      </c>
      <c r="H467" s="5">
        <v>-32.2924187627945</v>
      </c>
      <c r="I467" s="5">
        <v>-32.2924187627945</v>
      </c>
      <c r="J467" s="5">
        <v>-32.2924187627945</v>
      </c>
      <c r="K467" s="5">
        <v>-5.30696082180913</v>
      </c>
      <c r="L467" s="5">
        <v>-5.30696082180913</v>
      </c>
      <c r="M467" s="5">
        <v>-5.30696082180913</v>
      </c>
      <c r="N467" s="5">
        <v>-26.9854579409853</v>
      </c>
      <c r="O467" s="5">
        <v>-26.9854579409853</v>
      </c>
      <c r="P467" s="5">
        <v>-26.9854579409853</v>
      </c>
      <c r="Q467" s="5">
        <v>0.0</v>
      </c>
      <c r="R467" s="5">
        <v>0.0</v>
      </c>
      <c r="S467" s="5">
        <v>0.0</v>
      </c>
    </row>
    <row r="468">
      <c r="A468" s="5">
        <v>466.0</v>
      </c>
      <c r="B468" s="6">
        <v>44326.0</v>
      </c>
      <c r="C468" s="5">
        <v>243.406102397157</v>
      </c>
      <c r="D468" s="5">
        <v>173.129143521675</v>
      </c>
      <c r="E468" s="5">
        <v>243.52271650766</v>
      </c>
      <c r="F468" s="5">
        <v>243.406102397157</v>
      </c>
      <c r="G468" s="5">
        <v>243.406102397157</v>
      </c>
      <c r="H468" s="5">
        <v>-33.7730364620564</v>
      </c>
      <c r="I468" s="5">
        <v>-33.7730364620564</v>
      </c>
      <c r="J468" s="5">
        <v>-33.7730364620564</v>
      </c>
      <c r="K468" s="5">
        <v>-3.47492792378835</v>
      </c>
      <c r="L468" s="5">
        <v>-3.47492792378835</v>
      </c>
      <c r="M468" s="5">
        <v>-3.47492792378835</v>
      </c>
      <c r="N468" s="5">
        <v>-30.2981085382681</v>
      </c>
      <c r="O468" s="5">
        <v>-30.2981085382681</v>
      </c>
      <c r="P468" s="5">
        <v>-30.2981085382681</v>
      </c>
      <c r="Q468" s="5">
        <v>0.0</v>
      </c>
      <c r="R468" s="5">
        <v>0.0</v>
      </c>
      <c r="S468" s="5">
        <v>0.0</v>
      </c>
    </row>
    <row r="469">
      <c r="A469" s="5">
        <v>467.0</v>
      </c>
      <c r="B469" s="6">
        <v>44327.0</v>
      </c>
      <c r="C469" s="5">
        <v>243.641257607618</v>
      </c>
      <c r="D469" s="5">
        <v>174.16024837304</v>
      </c>
      <c r="E469" s="5">
        <v>242.771636034291</v>
      </c>
      <c r="F469" s="5">
        <v>243.641257607618</v>
      </c>
      <c r="G469" s="5">
        <v>243.641257607618</v>
      </c>
      <c r="H469" s="5">
        <v>-35.4856308795173</v>
      </c>
      <c r="I469" s="5">
        <v>-35.4856308795173</v>
      </c>
      <c r="J469" s="5">
        <v>-35.4856308795173</v>
      </c>
      <c r="K469" s="5">
        <v>-4.16603470012784</v>
      </c>
      <c r="L469" s="5">
        <v>-4.16603470012784</v>
      </c>
      <c r="M469" s="5">
        <v>-4.16603470012784</v>
      </c>
      <c r="N469" s="5">
        <v>-31.3195961793895</v>
      </c>
      <c r="O469" s="5">
        <v>-31.3195961793895</v>
      </c>
      <c r="P469" s="5">
        <v>-31.3195961793895</v>
      </c>
      <c r="Q469" s="5">
        <v>0.0</v>
      </c>
      <c r="R469" s="5">
        <v>0.0</v>
      </c>
      <c r="S469" s="5">
        <v>0.0</v>
      </c>
    </row>
    <row r="470">
      <c r="A470" s="5">
        <v>468.0</v>
      </c>
      <c r="B470" s="6">
        <v>44328.0</v>
      </c>
      <c r="C470" s="5">
        <v>243.876412818079</v>
      </c>
      <c r="D470" s="5">
        <v>173.114689324849</v>
      </c>
      <c r="E470" s="5">
        <v>246.725281896024</v>
      </c>
      <c r="F470" s="5">
        <v>243.876412818079</v>
      </c>
      <c r="G470" s="5">
        <v>243.876412818079</v>
      </c>
      <c r="H470" s="5">
        <v>-36.2238126776755</v>
      </c>
      <c r="I470" s="5">
        <v>-36.2238126776755</v>
      </c>
      <c r="J470" s="5">
        <v>-36.2238126776755</v>
      </c>
      <c r="K470" s="5">
        <v>-3.94745955477479</v>
      </c>
      <c r="L470" s="5">
        <v>-3.94745955477479</v>
      </c>
      <c r="M470" s="5">
        <v>-3.94745955477479</v>
      </c>
      <c r="N470" s="5">
        <v>-32.2763531229007</v>
      </c>
      <c r="O470" s="5">
        <v>-32.2763531229007</v>
      </c>
      <c r="P470" s="5">
        <v>-32.2763531229007</v>
      </c>
      <c r="Q470" s="5">
        <v>0.0</v>
      </c>
      <c r="R470" s="5">
        <v>0.0</v>
      </c>
      <c r="S470" s="5">
        <v>0.0</v>
      </c>
    </row>
    <row r="471">
      <c r="A471" s="5">
        <v>469.0</v>
      </c>
      <c r="B471" s="6">
        <v>44329.0</v>
      </c>
      <c r="C471" s="5">
        <v>244.11156802854</v>
      </c>
      <c r="D471" s="5">
        <v>170.934888467598</v>
      </c>
      <c r="E471" s="5">
        <v>241.858441101572</v>
      </c>
      <c r="F471" s="5">
        <v>244.11156802854</v>
      </c>
      <c r="G471" s="5">
        <v>244.11156802854</v>
      </c>
      <c r="H471" s="5">
        <v>-38.0508145999833</v>
      </c>
      <c r="I471" s="5">
        <v>-38.0508145999833</v>
      </c>
      <c r="J471" s="5">
        <v>-38.0508145999833</v>
      </c>
      <c r="K471" s="5">
        <v>-4.89578385763475</v>
      </c>
      <c r="L471" s="5">
        <v>-4.89578385763475</v>
      </c>
      <c r="M471" s="5">
        <v>-4.89578385763475</v>
      </c>
      <c r="N471" s="5">
        <v>-33.1550307423485</v>
      </c>
      <c r="O471" s="5">
        <v>-33.1550307423485</v>
      </c>
      <c r="P471" s="5">
        <v>-33.1550307423485</v>
      </c>
      <c r="Q471" s="5">
        <v>0.0</v>
      </c>
      <c r="R471" s="5">
        <v>0.0</v>
      </c>
      <c r="S471" s="5">
        <v>0.0</v>
      </c>
    </row>
    <row r="472">
      <c r="A472" s="5">
        <v>470.0</v>
      </c>
      <c r="B472" s="6">
        <v>44330.0</v>
      </c>
      <c r="C472" s="5">
        <v>244.346723239001</v>
      </c>
      <c r="D472" s="5">
        <v>171.937771268878</v>
      </c>
      <c r="E472" s="5">
        <v>240.775866825864</v>
      </c>
      <c r="F472" s="5">
        <v>244.346723239001</v>
      </c>
      <c r="G472" s="5">
        <v>244.346723239001</v>
      </c>
      <c r="H472" s="5">
        <v>-39.2501843016674</v>
      </c>
      <c r="I472" s="5">
        <v>-39.2501843016674</v>
      </c>
      <c r="J472" s="5">
        <v>-39.2501843016674</v>
      </c>
      <c r="K472" s="5">
        <v>-5.30696082180738</v>
      </c>
      <c r="L472" s="5">
        <v>-5.30696082180738</v>
      </c>
      <c r="M472" s="5">
        <v>-5.30696082180738</v>
      </c>
      <c r="N472" s="5">
        <v>-33.94322347986</v>
      </c>
      <c r="O472" s="5">
        <v>-33.94322347986</v>
      </c>
      <c r="P472" s="5">
        <v>-33.94322347986</v>
      </c>
      <c r="Q472" s="5">
        <v>0.0</v>
      </c>
      <c r="R472" s="5">
        <v>0.0</v>
      </c>
      <c r="S472" s="5">
        <v>0.0</v>
      </c>
    </row>
    <row r="473">
      <c r="A473" s="5">
        <v>471.0</v>
      </c>
      <c r="B473" s="6">
        <v>44333.0</v>
      </c>
      <c r="C473" s="5">
        <v>245.052188870384</v>
      </c>
      <c r="D473" s="5">
        <v>172.099265553192</v>
      </c>
      <c r="E473" s="5">
        <v>240.681024876336</v>
      </c>
      <c r="F473" s="5">
        <v>245.052188870384</v>
      </c>
      <c r="G473" s="5">
        <v>245.052188870384</v>
      </c>
      <c r="H473" s="5">
        <v>-39.1365813602564</v>
      </c>
      <c r="I473" s="5">
        <v>-39.1365813602564</v>
      </c>
      <c r="J473" s="5">
        <v>-39.1365813602564</v>
      </c>
      <c r="K473" s="5">
        <v>-3.47492792378771</v>
      </c>
      <c r="L473" s="5">
        <v>-3.47492792378771</v>
      </c>
      <c r="M473" s="5">
        <v>-3.47492792378771</v>
      </c>
      <c r="N473" s="5">
        <v>-35.6616534364686</v>
      </c>
      <c r="O473" s="5">
        <v>-35.6616534364686</v>
      </c>
      <c r="P473" s="5">
        <v>-35.6616534364686</v>
      </c>
      <c r="Q473" s="5">
        <v>0.0</v>
      </c>
      <c r="R473" s="5">
        <v>0.0</v>
      </c>
      <c r="S473" s="5">
        <v>0.0</v>
      </c>
    </row>
    <row r="474">
      <c r="A474" s="5">
        <v>472.0</v>
      </c>
      <c r="B474" s="6">
        <v>44334.0</v>
      </c>
      <c r="C474" s="5">
        <v>245.287344080845</v>
      </c>
      <c r="D474" s="5">
        <v>169.269471677593</v>
      </c>
      <c r="E474" s="5">
        <v>242.024400565571</v>
      </c>
      <c r="F474" s="5">
        <v>245.287344080845</v>
      </c>
      <c r="G474" s="5">
        <v>245.287344080845</v>
      </c>
      <c r="H474" s="5">
        <v>-40.1595196184306</v>
      </c>
      <c r="I474" s="5">
        <v>-40.1595196184306</v>
      </c>
      <c r="J474" s="5">
        <v>-40.1595196184306</v>
      </c>
      <c r="K474" s="5">
        <v>-4.16603470011562</v>
      </c>
      <c r="L474" s="5">
        <v>-4.16603470011562</v>
      </c>
      <c r="M474" s="5">
        <v>-4.16603470011562</v>
      </c>
      <c r="N474" s="5">
        <v>-35.9934849183149</v>
      </c>
      <c r="O474" s="5">
        <v>-35.9934849183149</v>
      </c>
      <c r="P474" s="5">
        <v>-35.9934849183149</v>
      </c>
      <c r="Q474" s="5">
        <v>0.0</v>
      </c>
      <c r="R474" s="5">
        <v>0.0</v>
      </c>
      <c r="S474" s="5">
        <v>0.0</v>
      </c>
    </row>
    <row r="475">
      <c r="A475" s="5">
        <v>473.0</v>
      </c>
      <c r="B475" s="6">
        <v>44335.0</v>
      </c>
      <c r="C475" s="5">
        <v>245.522499291306</v>
      </c>
      <c r="D475" s="5">
        <v>170.719167472024</v>
      </c>
      <c r="E475" s="5">
        <v>242.475025932162</v>
      </c>
      <c r="F475" s="5">
        <v>245.522499291306</v>
      </c>
      <c r="G475" s="5">
        <v>245.522499291306</v>
      </c>
      <c r="H475" s="5">
        <v>-40.144616126783</v>
      </c>
      <c r="I475" s="5">
        <v>-40.144616126783</v>
      </c>
      <c r="J475" s="5">
        <v>-40.144616126783</v>
      </c>
      <c r="K475" s="5">
        <v>-3.94745955477806</v>
      </c>
      <c r="L475" s="5">
        <v>-3.94745955477806</v>
      </c>
      <c r="M475" s="5">
        <v>-3.94745955477806</v>
      </c>
      <c r="N475" s="5">
        <v>-36.1971565720049</v>
      </c>
      <c r="O475" s="5">
        <v>-36.1971565720049</v>
      </c>
      <c r="P475" s="5">
        <v>-36.1971565720049</v>
      </c>
      <c r="Q475" s="5">
        <v>0.0</v>
      </c>
      <c r="R475" s="5">
        <v>0.0</v>
      </c>
      <c r="S475" s="5">
        <v>0.0</v>
      </c>
    </row>
    <row r="476">
      <c r="A476" s="5">
        <v>474.0</v>
      </c>
      <c r="B476" s="6">
        <v>44336.0</v>
      </c>
      <c r="C476" s="5">
        <v>245.757654501767</v>
      </c>
      <c r="D476" s="5">
        <v>168.444567165797</v>
      </c>
      <c r="E476" s="5">
        <v>239.409127858381</v>
      </c>
      <c r="F476" s="5">
        <v>245.757654501767</v>
      </c>
      <c r="G476" s="5">
        <v>245.757654501767</v>
      </c>
      <c r="H476" s="5">
        <v>-41.1672029319835</v>
      </c>
      <c r="I476" s="5">
        <v>-41.1672029319835</v>
      </c>
      <c r="J476" s="5">
        <v>-41.1672029319835</v>
      </c>
      <c r="K476" s="5">
        <v>-4.89578385763899</v>
      </c>
      <c r="L476" s="5">
        <v>-4.89578385763899</v>
      </c>
      <c r="M476" s="5">
        <v>-4.89578385763899</v>
      </c>
      <c r="N476" s="5">
        <v>-36.2714190743446</v>
      </c>
      <c r="O476" s="5">
        <v>-36.2714190743446</v>
      </c>
      <c r="P476" s="5">
        <v>-36.2714190743446</v>
      </c>
      <c r="Q476" s="5">
        <v>0.0</v>
      </c>
      <c r="R476" s="5">
        <v>0.0</v>
      </c>
      <c r="S476" s="5">
        <v>0.0</v>
      </c>
    </row>
    <row r="477">
      <c r="A477" s="5">
        <v>475.0</v>
      </c>
      <c r="B477" s="6">
        <v>44337.0</v>
      </c>
      <c r="C477" s="5">
        <v>245.992809712227</v>
      </c>
      <c r="D477" s="5">
        <v>168.695270849838</v>
      </c>
      <c r="E477" s="5">
        <v>238.028045102799</v>
      </c>
      <c r="F477" s="5">
        <v>245.992809712227</v>
      </c>
      <c r="G477" s="5">
        <v>245.992809712227</v>
      </c>
      <c r="H477" s="5">
        <v>-41.5242908054224</v>
      </c>
      <c r="I477" s="5">
        <v>-41.5242908054224</v>
      </c>
      <c r="J477" s="5">
        <v>-41.5242908054224</v>
      </c>
      <c r="K477" s="5">
        <v>-5.30696082184284</v>
      </c>
      <c r="L477" s="5">
        <v>-5.30696082184284</v>
      </c>
      <c r="M477" s="5">
        <v>-5.30696082184284</v>
      </c>
      <c r="N477" s="5">
        <v>-36.2173299835795</v>
      </c>
      <c r="O477" s="5">
        <v>-36.2173299835795</v>
      </c>
      <c r="P477" s="5">
        <v>-36.2173299835795</v>
      </c>
      <c r="Q477" s="5">
        <v>0.0</v>
      </c>
      <c r="R477" s="5">
        <v>0.0</v>
      </c>
      <c r="S477" s="5">
        <v>0.0</v>
      </c>
    </row>
    <row r="478">
      <c r="A478" s="5">
        <v>476.0</v>
      </c>
      <c r="B478" s="6">
        <v>44340.0</v>
      </c>
      <c r="C478" s="5">
        <v>246.69827534361</v>
      </c>
      <c r="D478" s="5">
        <v>173.880451237176</v>
      </c>
      <c r="E478" s="5">
        <v>245.676737088777</v>
      </c>
      <c r="F478" s="5">
        <v>246.69827534361</v>
      </c>
      <c r="G478" s="5">
        <v>246.69827534361</v>
      </c>
      <c r="H478" s="5">
        <v>-38.8039406576151</v>
      </c>
      <c r="I478" s="5">
        <v>-38.8039406576151</v>
      </c>
      <c r="J478" s="5">
        <v>-38.8039406576151</v>
      </c>
      <c r="K478" s="5">
        <v>-3.47492792379846</v>
      </c>
      <c r="L478" s="5">
        <v>-3.47492792379846</v>
      </c>
      <c r="M478" s="5">
        <v>-3.47492792379846</v>
      </c>
      <c r="N478" s="5">
        <v>-35.3290127338166</v>
      </c>
      <c r="O478" s="5">
        <v>-35.3290127338166</v>
      </c>
      <c r="P478" s="5">
        <v>-35.3290127338166</v>
      </c>
      <c r="Q478" s="5">
        <v>0.0</v>
      </c>
      <c r="R478" s="5">
        <v>0.0</v>
      </c>
      <c r="S478" s="5">
        <v>0.0</v>
      </c>
    </row>
    <row r="479">
      <c r="A479" s="5">
        <v>477.0</v>
      </c>
      <c r="B479" s="6">
        <v>44341.0</v>
      </c>
      <c r="C479" s="5">
        <v>246.933430554071</v>
      </c>
      <c r="D479" s="5">
        <v>174.396956208822</v>
      </c>
      <c r="E479" s="5">
        <v>243.583378710624</v>
      </c>
      <c r="F479" s="5">
        <v>246.933430554071</v>
      </c>
      <c r="G479" s="5">
        <v>246.933430554071</v>
      </c>
      <c r="H479" s="5">
        <v>-38.9818361978326</v>
      </c>
      <c r="I479" s="5">
        <v>-38.9818361978326</v>
      </c>
      <c r="J479" s="5">
        <v>-38.9818361978326</v>
      </c>
      <c r="K479" s="5">
        <v>-4.16603470011859</v>
      </c>
      <c r="L479" s="5">
        <v>-4.16603470011859</v>
      </c>
      <c r="M479" s="5">
        <v>-4.16603470011859</v>
      </c>
      <c r="N479" s="5">
        <v>-34.815801497714</v>
      </c>
      <c r="O479" s="5">
        <v>-34.815801497714</v>
      </c>
      <c r="P479" s="5">
        <v>-34.815801497714</v>
      </c>
      <c r="Q479" s="5">
        <v>0.0</v>
      </c>
      <c r="R479" s="5">
        <v>0.0</v>
      </c>
      <c r="S479" s="5">
        <v>0.0</v>
      </c>
    </row>
    <row r="480">
      <c r="A480" s="5">
        <v>478.0</v>
      </c>
      <c r="B480" s="6">
        <v>44342.0</v>
      </c>
      <c r="C480" s="5">
        <v>247.168585764532</v>
      </c>
      <c r="D480" s="5">
        <v>173.799606291564</v>
      </c>
      <c r="E480" s="5">
        <v>246.041083818089</v>
      </c>
      <c r="F480" s="5">
        <v>247.168585764532</v>
      </c>
      <c r="G480" s="5">
        <v>247.168585764532</v>
      </c>
      <c r="H480" s="5">
        <v>-38.1583396082151</v>
      </c>
      <c r="I480" s="5">
        <v>-38.1583396082151</v>
      </c>
      <c r="J480" s="5">
        <v>-38.1583396082151</v>
      </c>
      <c r="K480" s="5">
        <v>-3.9474595547744</v>
      </c>
      <c r="L480" s="5">
        <v>-3.9474595547744</v>
      </c>
      <c r="M480" s="5">
        <v>-3.9474595547744</v>
      </c>
      <c r="N480" s="5">
        <v>-34.2108800534407</v>
      </c>
      <c r="O480" s="5">
        <v>-34.2108800534407</v>
      </c>
      <c r="P480" s="5">
        <v>-34.2108800534407</v>
      </c>
      <c r="Q480" s="5">
        <v>0.0</v>
      </c>
      <c r="R480" s="5">
        <v>0.0</v>
      </c>
      <c r="S480" s="5">
        <v>0.0</v>
      </c>
    </row>
    <row r="481">
      <c r="A481" s="5">
        <v>479.0</v>
      </c>
      <c r="B481" s="6">
        <v>44343.0</v>
      </c>
      <c r="C481" s="5">
        <v>247.403740974993</v>
      </c>
      <c r="D481" s="5">
        <v>174.395574597754</v>
      </c>
      <c r="E481" s="5">
        <v>242.11722734377</v>
      </c>
      <c r="F481" s="5">
        <v>247.403740974993</v>
      </c>
      <c r="G481" s="5">
        <v>247.403740974993</v>
      </c>
      <c r="H481" s="5">
        <v>-38.4222026646948</v>
      </c>
      <c r="I481" s="5">
        <v>-38.4222026646948</v>
      </c>
      <c r="J481" s="5">
        <v>-38.4222026646948</v>
      </c>
      <c r="K481" s="5">
        <v>-4.89578385764323</v>
      </c>
      <c r="L481" s="5">
        <v>-4.89578385764323</v>
      </c>
      <c r="M481" s="5">
        <v>-4.89578385764323</v>
      </c>
      <c r="N481" s="5">
        <v>-33.5264188070516</v>
      </c>
      <c r="O481" s="5">
        <v>-33.5264188070516</v>
      </c>
      <c r="P481" s="5">
        <v>-33.5264188070516</v>
      </c>
      <c r="Q481" s="5">
        <v>0.0</v>
      </c>
      <c r="R481" s="5">
        <v>0.0</v>
      </c>
      <c r="S481" s="5">
        <v>0.0</v>
      </c>
    </row>
    <row r="482">
      <c r="A482" s="5">
        <v>480.0</v>
      </c>
      <c r="B482" s="6">
        <v>44344.0</v>
      </c>
      <c r="C482" s="5">
        <v>247.638896185454</v>
      </c>
      <c r="D482" s="5">
        <v>174.615385918843</v>
      </c>
      <c r="E482" s="5">
        <v>245.383190203369</v>
      </c>
      <c r="F482" s="5">
        <v>247.638896185454</v>
      </c>
      <c r="G482" s="5">
        <v>247.638896185454</v>
      </c>
      <c r="H482" s="5">
        <v>-38.0824782798053</v>
      </c>
      <c r="I482" s="5">
        <v>-38.0824782798053</v>
      </c>
      <c r="J482" s="5">
        <v>-38.0824782798053</v>
      </c>
      <c r="K482" s="5">
        <v>-5.30696082184109</v>
      </c>
      <c r="L482" s="5">
        <v>-5.30696082184109</v>
      </c>
      <c r="M482" s="5">
        <v>-5.30696082184109</v>
      </c>
      <c r="N482" s="5">
        <v>-32.7755174579642</v>
      </c>
      <c r="O482" s="5">
        <v>-32.7755174579642</v>
      </c>
      <c r="P482" s="5">
        <v>-32.7755174579642</v>
      </c>
      <c r="Q482" s="5">
        <v>0.0</v>
      </c>
      <c r="R482" s="5">
        <v>0.0</v>
      </c>
      <c r="S482" s="5">
        <v>0.0</v>
      </c>
    </row>
    <row r="483">
      <c r="A483" s="5">
        <v>481.0</v>
      </c>
      <c r="B483" s="6">
        <v>44348.0</v>
      </c>
      <c r="C483" s="5">
        <v>248.579517027298</v>
      </c>
      <c r="D483" s="5">
        <v>180.150584343668</v>
      </c>
      <c r="E483" s="5">
        <v>250.609750839695</v>
      </c>
      <c r="F483" s="5">
        <v>248.579517027298</v>
      </c>
      <c r="G483" s="5">
        <v>248.579517027298</v>
      </c>
      <c r="H483" s="5">
        <v>-33.5480457113735</v>
      </c>
      <c r="I483" s="5">
        <v>-33.5480457113735</v>
      </c>
      <c r="J483" s="5">
        <v>-33.5480457113735</v>
      </c>
      <c r="K483" s="5">
        <v>-4.1660347001223</v>
      </c>
      <c r="L483" s="5">
        <v>-4.1660347001223</v>
      </c>
      <c r="M483" s="5">
        <v>-4.1660347001223</v>
      </c>
      <c r="N483" s="5">
        <v>-29.3820110112512</v>
      </c>
      <c r="O483" s="5">
        <v>-29.3820110112512</v>
      </c>
      <c r="P483" s="5">
        <v>-29.3820110112512</v>
      </c>
      <c r="Q483" s="5">
        <v>0.0</v>
      </c>
      <c r="R483" s="5">
        <v>0.0</v>
      </c>
      <c r="S483" s="5">
        <v>0.0</v>
      </c>
    </row>
    <row r="484">
      <c r="A484" s="5">
        <v>482.0</v>
      </c>
      <c r="B484" s="6">
        <v>44349.0</v>
      </c>
      <c r="C484" s="5">
        <v>248.814672237759</v>
      </c>
      <c r="D484" s="5">
        <v>182.035102437017</v>
      </c>
      <c r="E484" s="5">
        <v>254.63400910142</v>
      </c>
      <c r="F484" s="5">
        <v>248.814672237759</v>
      </c>
      <c r="G484" s="5">
        <v>248.814672237759</v>
      </c>
      <c r="H484" s="5">
        <v>-32.4503043225939</v>
      </c>
      <c r="I484" s="5">
        <v>-32.4503043225939</v>
      </c>
      <c r="J484" s="5">
        <v>-32.4503043225939</v>
      </c>
      <c r="K484" s="5">
        <v>-3.94745955477534</v>
      </c>
      <c r="L484" s="5">
        <v>-3.94745955477534</v>
      </c>
      <c r="M484" s="5">
        <v>-3.94745955477534</v>
      </c>
      <c r="N484" s="5">
        <v>-28.5028447678186</v>
      </c>
      <c r="O484" s="5">
        <v>-28.5028447678186</v>
      </c>
      <c r="P484" s="5">
        <v>-28.5028447678186</v>
      </c>
      <c r="Q484" s="5">
        <v>0.0</v>
      </c>
      <c r="R484" s="5">
        <v>0.0</v>
      </c>
      <c r="S484" s="5">
        <v>0.0</v>
      </c>
    </row>
    <row r="485">
      <c r="A485" s="5">
        <v>483.0</v>
      </c>
      <c r="B485" s="6">
        <v>44350.0</v>
      </c>
      <c r="C485" s="5">
        <v>249.049827606765</v>
      </c>
      <c r="D485" s="5">
        <v>181.610099166296</v>
      </c>
      <c r="E485" s="5">
        <v>248.89147070217</v>
      </c>
      <c r="F485" s="5">
        <v>249.049827606765</v>
      </c>
      <c r="G485" s="5">
        <v>249.049827606765</v>
      </c>
      <c r="H485" s="5">
        <v>-32.5311200878914</v>
      </c>
      <c r="I485" s="5">
        <v>-32.5311200878914</v>
      </c>
      <c r="J485" s="5">
        <v>-32.5311200878914</v>
      </c>
      <c r="K485" s="5">
        <v>-4.89578385764405</v>
      </c>
      <c r="L485" s="5">
        <v>-4.89578385764405</v>
      </c>
      <c r="M485" s="5">
        <v>-4.89578385764405</v>
      </c>
      <c r="N485" s="5">
        <v>-27.6353362302473</v>
      </c>
      <c r="O485" s="5">
        <v>-27.6353362302473</v>
      </c>
      <c r="P485" s="5">
        <v>-27.6353362302473</v>
      </c>
      <c r="Q485" s="5">
        <v>0.0</v>
      </c>
      <c r="R485" s="5">
        <v>0.0</v>
      </c>
      <c r="S485" s="5">
        <v>0.0</v>
      </c>
    </row>
    <row r="486">
      <c r="A486" s="5">
        <v>484.0</v>
      </c>
      <c r="B486" s="6">
        <v>44351.0</v>
      </c>
      <c r="C486" s="5">
        <v>249.284982975771</v>
      </c>
      <c r="D486" s="5">
        <v>182.752553285025</v>
      </c>
      <c r="E486" s="5">
        <v>256.140110474376</v>
      </c>
      <c r="F486" s="5">
        <v>249.284982975771</v>
      </c>
      <c r="G486" s="5">
        <v>249.284982975771</v>
      </c>
      <c r="H486" s="5">
        <v>-32.0962302243688</v>
      </c>
      <c r="I486" s="5">
        <v>-32.0962302243688</v>
      </c>
      <c r="J486" s="5">
        <v>-32.0962302243688</v>
      </c>
      <c r="K486" s="5">
        <v>-5.30696082183087</v>
      </c>
      <c r="L486" s="5">
        <v>-5.30696082183087</v>
      </c>
      <c r="M486" s="5">
        <v>-5.30696082183087</v>
      </c>
      <c r="N486" s="5">
        <v>-26.789269402538</v>
      </c>
      <c r="O486" s="5">
        <v>-26.789269402538</v>
      </c>
      <c r="P486" s="5">
        <v>-26.789269402538</v>
      </c>
      <c r="Q486" s="5">
        <v>0.0</v>
      </c>
      <c r="R486" s="5">
        <v>0.0</v>
      </c>
      <c r="S486" s="5">
        <v>0.0</v>
      </c>
    </row>
    <row r="487">
      <c r="A487" s="5">
        <v>485.0</v>
      </c>
      <c r="B487" s="6">
        <v>44354.0</v>
      </c>
      <c r="C487" s="5">
        <v>249.990449082788</v>
      </c>
      <c r="D487" s="5">
        <v>186.680049574231</v>
      </c>
      <c r="E487" s="5">
        <v>259.279259856003</v>
      </c>
      <c r="F487" s="5">
        <v>249.990449082788</v>
      </c>
      <c r="G487" s="5">
        <v>249.990449082788</v>
      </c>
      <c r="H487" s="5">
        <v>-27.9267118885959</v>
      </c>
      <c r="I487" s="5">
        <v>-27.9267118885959</v>
      </c>
      <c r="J487" s="5">
        <v>-27.9267118885959</v>
      </c>
      <c r="K487" s="5">
        <v>-3.47492792381994</v>
      </c>
      <c r="L487" s="5">
        <v>-3.47492792381994</v>
      </c>
      <c r="M487" s="5">
        <v>-3.47492792381994</v>
      </c>
      <c r="N487" s="5">
        <v>-24.451783964776</v>
      </c>
      <c r="O487" s="5">
        <v>-24.451783964776</v>
      </c>
      <c r="P487" s="5">
        <v>-24.451783964776</v>
      </c>
      <c r="Q487" s="5">
        <v>0.0</v>
      </c>
      <c r="R487" s="5">
        <v>0.0</v>
      </c>
      <c r="S487" s="5">
        <v>0.0</v>
      </c>
    </row>
    <row r="488">
      <c r="A488" s="5">
        <v>486.0</v>
      </c>
      <c r="B488" s="6">
        <v>44355.0</v>
      </c>
      <c r="C488" s="5">
        <v>250.225604451794</v>
      </c>
      <c r="D488" s="5">
        <v>187.326471916494</v>
      </c>
      <c r="E488" s="5">
        <v>257.098673427824</v>
      </c>
      <c r="F488" s="5">
        <v>250.225604451794</v>
      </c>
      <c r="G488" s="5">
        <v>250.225604451794</v>
      </c>
      <c r="H488" s="5">
        <v>-27.920046477475</v>
      </c>
      <c r="I488" s="5">
        <v>-27.920046477475</v>
      </c>
      <c r="J488" s="5">
        <v>-27.920046477475</v>
      </c>
      <c r="K488" s="5">
        <v>-4.16603470012528</v>
      </c>
      <c r="L488" s="5">
        <v>-4.16603470012528</v>
      </c>
      <c r="M488" s="5">
        <v>-4.16603470012528</v>
      </c>
      <c r="N488" s="5">
        <v>-23.7540117773497</v>
      </c>
      <c r="O488" s="5">
        <v>-23.7540117773497</v>
      </c>
      <c r="P488" s="5">
        <v>-23.7540117773497</v>
      </c>
      <c r="Q488" s="5">
        <v>0.0</v>
      </c>
      <c r="R488" s="5">
        <v>0.0</v>
      </c>
      <c r="S488" s="5">
        <v>0.0</v>
      </c>
    </row>
    <row r="489">
      <c r="A489" s="5">
        <v>487.0</v>
      </c>
      <c r="B489" s="6">
        <v>44356.0</v>
      </c>
      <c r="C489" s="5">
        <v>250.4607598208</v>
      </c>
      <c r="D489" s="5">
        <v>189.196020173903</v>
      </c>
      <c r="E489" s="5">
        <v>259.626035023477</v>
      </c>
      <c r="F489" s="5">
        <v>250.4607598208</v>
      </c>
      <c r="G489" s="5">
        <v>250.4607598208</v>
      </c>
      <c r="H489" s="5">
        <v>-27.0466675293514</v>
      </c>
      <c r="I489" s="5">
        <v>-27.0466675293514</v>
      </c>
      <c r="J489" s="5">
        <v>-27.0466675293514</v>
      </c>
      <c r="K489" s="5">
        <v>-3.94745955477397</v>
      </c>
      <c r="L489" s="5">
        <v>-3.94745955477397</v>
      </c>
      <c r="M489" s="5">
        <v>-3.94745955477397</v>
      </c>
      <c r="N489" s="5">
        <v>-23.0992079745774</v>
      </c>
      <c r="O489" s="5">
        <v>-23.0992079745774</v>
      </c>
      <c r="P489" s="5">
        <v>-23.0992079745774</v>
      </c>
      <c r="Q489" s="5">
        <v>0.0</v>
      </c>
      <c r="R489" s="5">
        <v>0.0</v>
      </c>
      <c r="S489" s="5">
        <v>0.0</v>
      </c>
    </row>
    <row r="490">
      <c r="A490" s="5">
        <v>488.0</v>
      </c>
      <c r="B490" s="6">
        <v>44357.0</v>
      </c>
      <c r="C490" s="5">
        <v>250.695915189806</v>
      </c>
      <c r="D490" s="5">
        <v>185.175974631021</v>
      </c>
      <c r="E490" s="5">
        <v>261.068986345167</v>
      </c>
      <c r="F490" s="5">
        <v>250.695915189806</v>
      </c>
      <c r="G490" s="5">
        <v>250.695915189806</v>
      </c>
      <c r="H490" s="5">
        <v>-27.3815864837731</v>
      </c>
      <c r="I490" s="5">
        <v>-27.3815864837731</v>
      </c>
      <c r="J490" s="5">
        <v>-27.3815864837731</v>
      </c>
      <c r="K490" s="5">
        <v>-4.89578385765171</v>
      </c>
      <c r="L490" s="5">
        <v>-4.89578385765171</v>
      </c>
      <c r="M490" s="5">
        <v>-4.89578385765171</v>
      </c>
      <c r="N490" s="5">
        <v>-22.4858026261214</v>
      </c>
      <c r="O490" s="5">
        <v>-22.4858026261214</v>
      </c>
      <c r="P490" s="5">
        <v>-22.4858026261214</v>
      </c>
      <c r="Q490" s="5">
        <v>0.0</v>
      </c>
      <c r="R490" s="5">
        <v>0.0</v>
      </c>
      <c r="S490" s="5">
        <v>0.0</v>
      </c>
    </row>
    <row r="491">
      <c r="A491" s="5">
        <v>489.0</v>
      </c>
      <c r="B491" s="6">
        <v>44358.0</v>
      </c>
      <c r="C491" s="5">
        <v>250.931070558812</v>
      </c>
      <c r="D491" s="5">
        <v>189.826518614506</v>
      </c>
      <c r="E491" s="5">
        <v>256.365416296763</v>
      </c>
      <c r="F491" s="5">
        <v>250.931070558812</v>
      </c>
      <c r="G491" s="5">
        <v>250.931070558812</v>
      </c>
      <c r="H491" s="5">
        <v>-27.2173707850177</v>
      </c>
      <c r="I491" s="5">
        <v>-27.2173707850177</v>
      </c>
      <c r="J491" s="5">
        <v>-27.2173707850177</v>
      </c>
      <c r="K491" s="5">
        <v>-5.30696082182064</v>
      </c>
      <c r="L491" s="5">
        <v>-5.30696082182064</v>
      </c>
      <c r="M491" s="5">
        <v>-5.30696082182064</v>
      </c>
      <c r="N491" s="5">
        <v>-21.910409963197</v>
      </c>
      <c r="O491" s="5">
        <v>-21.910409963197</v>
      </c>
      <c r="P491" s="5">
        <v>-21.910409963197</v>
      </c>
      <c r="Q491" s="5">
        <v>0.0</v>
      </c>
      <c r="R491" s="5">
        <v>0.0</v>
      </c>
      <c r="S491" s="5">
        <v>0.0</v>
      </c>
    </row>
    <row r="492">
      <c r="A492" s="5">
        <v>490.0</v>
      </c>
      <c r="B492" s="6">
        <v>44361.0</v>
      </c>
      <c r="C492" s="5">
        <v>251.63653666583</v>
      </c>
      <c r="D492" s="5">
        <v>192.18358130482</v>
      </c>
      <c r="E492" s="5">
        <v>263.179756318122</v>
      </c>
      <c r="F492" s="5">
        <v>251.63653666583</v>
      </c>
      <c r="G492" s="5">
        <v>251.63653666583</v>
      </c>
      <c r="H492" s="5">
        <v>-23.8300786924985</v>
      </c>
      <c r="I492" s="5">
        <v>-23.8300786924985</v>
      </c>
      <c r="J492" s="5">
        <v>-23.8300786924985</v>
      </c>
      <c r="K492" s="5">
        <v>-3.47492792381931</v>
      </c>
      <c r="L492" s="5">
        <v>-3.47492792381931</v>
      </c>
      <c r="M492" s="5">
        <v>-3.47492792381931</v>
      </c>
      <c r="N492" s="5">
        <v>-20.3551507686792</v>
      </c>
      <c r="O492" s="5">
        <v>-20.3551507686792</v>
      </c>
      <c r="P492" s="5">
        <v>-20.3551507686792</v>
      </c>
      <c r="Q492" s="5">
        <v>0.0</v>
      </c>
      <c r="R492" s="5">
        <v>0.0</v>
      </c>
      <c r="S492" s="5">
        <v>0.0</v>
      </c>
    </row>
    <row r="493">
      <c r="A493" s="5">
        <v>491.0</v>
      </c>
      <c r="B493" s="6">
        <v>44362.0</v>
      </c>
      <c r="C493" s="5">
        <v>251.871692034836</v>
      </c>
      <c r="D493" s="5">
        <v>191.645255946711</v>
      </c>
      <c r="E493" s="5">
        <v>265.181524659638</v>
      </c>
      <c r="F493" s="5">
        <v>251.871692034836</v>
      </c>
      <c r="G493" s="5">
        <v>251.871692034836</v>
      </c>
      <c r="H493" s="5">
        <v>-24.0346334344094</v>
      </c>
      <c r="I493" s="5">
        <v>-24.0346334344094</v>
      </c>
      <c r="J493" s="5">
        <v>-24.0346334344094</v>
      </c>
      <c r="K493" s="5">
        <v>-4.16603470012066</v>
      </c>
      <c r="L493" s="5">
        <v>-4.16603470012066</v>
      </c>
      <c r="M493" s="5">
        <v>-4.16603470012066</v>
      </c>
      <c r="N493" s="5">
        <v>-19.8685987342888</v>
      </c>
      <c r="O493" s="5">
        <v>-19.8685987342888</v>
      </c>
      <c r="P493" s="5">
        <v>-19.8685987342888</v>
      </c>
      <c r="Q493" s="5">
        <v>0.0</v>
      </c>
      <c r="R493" s="5">
        <v>0.0</v>
      </c>
      <c r="S493" s="5">
        <v>0.0</v>
      </c>
    </row>
    <row r="494">
      <c r="A494" s="5">
        <v>492.0</v>
      </c>
      <c r="B494" s="6">
        <v>44363.0</v>
      </c>
      <c r="C494" s="5">
        <v>252.106847403842</v>
      </c>
      <c r="D494" s="5">
        <v>195.001953632263</v>
      </c>
      <c r="E494" s="5">
        <v>265.164914638909</v>
      </c>
      <c r="F494" s="5">
        <v>252.106847403842</v>
      </c>
      <c r="G494" s="5">
        <v>252.106847403842</v>
      </c>
      <c r="H494" s="5">
        <v>-23.3308711426136</v>
      </c>
      <c r="I494" s="5">
        <v>-23.3308711426136</v>
      </c>
      <c r="J494" s="5">
        <v>-23.3308711426136</v>
      </c>
      <c r="K494" s="5">
        <v>-3.94745955477259</v>
      </c>
      <c r="L494" s="5">
        <v>-3.94745955477259</v>
      </c>
      <c r="M494" s="5">
        <v>-3.94745955477259</v>
      </c>
      <c r="N494" s="5">
        <v>-19.383411587841</v>
      </c>
      <c r="O494" s="5">
        <v>-19.383411587841</v>
      </c>
      <c r="P494" s="5">
        <v>-19.383411587841</v>
      </c>
      <c r="Q494" s="5">
        <v>0.0</v>
      </c>
      <c r="R494" s="5">
        <v>0.0</v>
      </c>
      <c r="S494" s="5">
        <v>0.0</v>
      </c>
    </row>
    <row r="495">
      <c r="A495" s="5">
        <v>493.0</v>
      </c>
      <c r="B495" s="6">
        <v>44364.0</v>
      </c>
      <c r="C495" s="5">
        <v>252.342002772848</v>
      </c>
      <c r="D495" s="5">
        <v>195.581595103778</v>
      </c>
      <c r="E495" s="5">
        <v>265.017906359912</v>
      </c>
      <c r="F495" s="5">
        <v>252.342002772848</v>
      </c>
      <c r="G495" s="5">
        <v>252.342002772848</v>
      </c>
      <c r="H495" s="5">
        <v>-23.786087437464</v>
      </c>
      <c r="I495" s="5">
        <v>-23.786087437464</v>
      </c>
      <c r="J495" s="5">
        <v>-23.786087437464</v>
      </c>
      <c r="K495" s="5">
        <v>-4.89578385763347</v>
      </c>
      <c r="L495" s="5">
        <v>-4.89578385763347</v>
      </c>
      <c r="M495" s="5">
        <v>-4.89578385763347</v>
      </c>
      <c r="N495" s="5">
        <v>-18.8903035798305</v>
      </c>
      <c r="O495" s="5">
        <v>-18.8903035798305</v>
      </c>
      <c r="P495" s="5">
        <v>-18.8903035798305</v>
      </c>
      <c r="Q495" s="5">
        <v>0.0</v>
      </c>
      <c r="R495" s="5">
        <v>0.0</v>
      </c>
      <c r="S495" s="5">
        <v>0.0</v>
      </c>
    </row>
    <row r="496">
      <c r="A496" s="5">
        <v>494.0</v>
      </c>
      <c r="B496" s="6">
        <v>44365.0</v>
      </c>
      <c r="C496" s="5">
        <v>252.577158141854</v>
      </c>
      <c r="D496" s="5">
        <v>193.287490085457</v>
      </c>
      <c r="E496" s="5">
        <v>263.45353040755</v>
      </c>
      <c r="F496" s="5">
        <v>252.577158141854</v>
      </c>
      <c r="G496" s="5">
        <v>252.577158141854</v>
      </c>
      <c r="H496" s="5">
        <v>-23.6870467172124</v>
      </c>
      <c r="I496" s="5">
        <v>-23.6870467172124</v>
      </c>
      <c r="J496" s="5">
        <v>-23.6870467172124</v>
      </c>
      <c r="K496" s="5">
        <v>-5.30696082184762</v>
      </c>
      <c r="L496" s="5">
        <v>-5.30696082184762</v>
      </c>
      <c r="M496" s="5">
        <v>-5.30696082184762</v>
      </c>
      <c r="N496" s="5">
        <v>-18.3800858953648</v>
      </c>
      <c r="O496" s="5">
        <v>-18.3800858953648</v>
      </c>
      <c r="P496" s="5">
        <v>-18.3800858953648</v>
      </c>
      <c r="Q496" s="5">
        <v>0.0</v>
      </c>
      <c r="R496" s="5">
        <v>0.0</v>
      </c>
      <c r="S496" s="5">
        <v>0.0</v>
      </c>
    </row>
    <row r="497">
      <c r="A497" s="5">
        <v>495.0</v>
      </c>
      <c r="B497" s="6">
        <v>44368.0</v>
      </c>
      <c r="C497" s="5">
        <v>253.282624248872</v>
      </c>
      <c r="D497" s="5">
        <v>198.212040809236</v>
      </c>
      <c r="E497" s="5">
        <v>265.965926277511</v>
      </c>
      <c r="F497" s="5">
        <v>253.282624248872</v>
      </c>
      <c r="G497" s="5">
        <v>253.282624248872</v>
      </c>
      <c r="H497" s="5">
        <v>-20.1379237339563</v>
      </c>
      <c r="I497" s="5">
        <v>-20.1379237339563</v>
      </c>
      <c r="J497" s="5">
        <v>-20.1379237339563</v>
      </c>
      <c r="K497" s="5">
        <v>-3.47492792384142</v>
      </c>
      <c r="L497" s="5">
        <v>-3.47492792384142</v>
      </c>
      <c r="M497" s="5">
        <v>-3.47492792384142</v>
      </c>
      <c r="N497" s="5">
        <v>-16.6629958101148</v>
      </c>
      <c r="O497" s="5">
        <v>-16.6629958101148</v>
      </c>
      <c r="P497" s="5">
        <v>-16.6629958101148</v>
      </c>
      <c r="Q497" s="5">
        <v>0.0</v>
      </c>
      <c r="R497" s="5">
        <v>0.0</v>
      </c>
      <c r="S497" s="5">
        <v>0.0</v>
      </c>
    </row>
    <row r="498">
      <c r="A498" s="5">
        <v>496.0</v>
      </c>
      <c r="B498" s="6">
        <v>44369.0</v>
      </c>
      <c r="C498" s="5">
        <v>253.517779617878</v>
      </c>
      <c r="D498" s="5">
        <v>197.604793733972</v>
      </c>
      <c r="E498" s="5">
        <v>269.085868219026</v>
      </c>
      <c r="F498" s="5">
        <v>253.517779617878</v>
      </c>
      <c r="G498" s="5">
        <v>253.517779617878</v>
      </c>
      <c r="H498" s="5">
        <v>-20.1713126017369</v>
      </c>
      <c r="I498" s="5">
        <v>-20.1713126017369</v>
      </c>
      <c r="J498" s="5">
        <v>-20.1713126017369</v>
      </c>
      <c r="K498" s="5">
        <v>-4.16603470013196</v>
      </c>
      <c r="L498" s="5">
        <v>-4.16603470013196</v>
      </c>
      <c r="M498" s="5">
        <v>-4.16603470013196</v>
      </c>
      <c r="N498" s="5">
        <v>-16.0052779016049</v>
      </c>
      <c r="O498" s="5">
        <v>-16.0052779016049</v>
      </c>
      <c r="P498" s="5">
        <v>-16.0052779016049</v>
      </c>
      <c r="Q498" s="5">
        <v>0.0</v>
      </c>
      <c r="R498" s="5">
        <v>0.0</v>
      </c>
      <c r="S498" s="5">
        <v>0.0</v>
      </c>
    </row>
    <row r="499">
      <c r="A499" s="5">
        <v>497.0</v>
      </c>
      <c r="B499" s="6">
        <v>44370.0</v>
      </c>
      <c r="C499" s="5">
        <v>253.752934986884</v>
      </c>
      <c r="D499" s="5">
        <v>200.10543333867</v>
      </c>
      <c r="E499" s="5">
        <v>268.958105302919</v>
      </c>
      <c r="F499" s="5">
        <v>253.752934986884</v>
      </c>
      <c r="G499" s="5">
        <v>253.752934986884</v>
      </c>
      <c r="H499" s="5">
        <v>-19.2439511595603</v>
      </c>
      <c r="I499" s="5">
        <v>-19.2439511595603</v>
      </c>
      <c r="J499" s="5">
        <v>-19.2439511595603</v>
      </c>
      <c r="K499" s="5">
        <v>-3.94745955477585</v>
      </c>
      <c r="L499" s="5">
        <v>-3.94745955477585</v>
      </c>
      <c r="M499" s="5">
        <v>-3.94745955477585</v>
      </c>
      <c r="N499" s="5">
        <v>-15.2964916047845</v>
      </c>
      <c r="O499" s="5">
        <v>-15.2964916047845</v>
      </c>
      <c r="P499" s="5">
        <v>-15.2964916047845</v>
      </c>
      <c r="Q499" s="5">
        <v>0.0</v>
      </c>
      <c r="R499" s="5">
        <v>0.0</v>
      </c>
      <c r="S499" s="5">
        <v>0.0</v>
      </c>
    </row>
    <row r="500">
      <c r="A500" s="5">
        <v>498.0</v>
      </c>
      <c r="B500" s="6">
        <v>44371.0</v>
      </c>
      <c r="C500" s="5">
        <v>253.98809035589</v>
      </c>
      <c r="D500" s="5">
        <v>201.210925071246</v>
      </c>
      <c r="E500" s="5">
        <v>270.736668001587</v>
      </c>
      <c r="F500" s="5">
        <v>253.98809035589</v>
      </c>
      <c r="G500" s="5">
        <v>253.98809035589</v>
      </c>
      <c r="H500" s="5">
        <v>-19.429709756356</v>
      </c>
      <c r="I500" s="5">
        <v>-19.429709756356</v>
      </c>
      <c r="J500" s="5">
        <v>-19.429709756356</v>
      </c>
      <c r="K500" s="5">
        <v>-4.89578385763771</v>
      </c>
      <c r="L500" s="5">
        <v>-4.89578385763771</v>
      </c>
      <c r="M500" s="5">
        <v>-4.89578385763771</v>
      </c>
      <c r="N500" s="5">
        <v>-14.5339258987182</v>
      </c>
      <c r="O500" s="5">
        <v>-14.5339258987182</v>
      </c>
      <c r="P500" s="5">
        <v>-14.5339258987182</v>
      </c>
      <c r="Q500" s="5">
        <v>0.0</v>
      </c>
      <c r="R500" s="5">
        <v>0.0</v>
      </c>
      <c r="S500" s="5">
        <v>0.0</v>
      </c>
    </row>
    <row r="501">
      <c r="A501" s="5">
        <v>499.0</v>
      </c>
      <c r="B501" s="6">
        <v>44372.0</v>
      </c>
      <c r="C501" s="5">
        <v>254.223245724896</v>
      </c>
      <c r="D501" s="5">
        <v>200.630745477885</v>
      </c>
      <c r="E501" s="5">
        <v>272.349433107625</v>
      </c>
      <c r="F501" s="5">
        <v>254.223245724896</v>
      </c>
      <c r="G501" s="5">
        <v>254.223245724896</v>
      </c>
      <c r="H501" s="5">
        <v>-19.0235523415348</v>
      </c>
      <c r="I501" s="5">
        <v>-19.0235523415348</v>
      </c>
      <c r="J501" s="5">
        <v>-19.0235523415348</v>
      </c>
      <c r="K501" s="5">
        <v>-5.30696082184588</v>
      </c>
      <c r="L501" s="5">
        <v>-5.30696082184588</v>
      </c>
      <c r="M501" s="5">
        <v>-5.30696082184588</v>
      </c>
      <c r="N501" s="5">
        <v>-13.7165915196889</v>
      </c>
      <c r="O501" s="5">
        <v>-13.7165915196889</v>
      </c>
      <c r="P501" s="5">
        <v>-13.7165915196889</v>
      </c>
      <c r="Q501" s="5">
        <v>0.0</v>
      </c>
      <c r="R501" s="5">
        <v>0.0</v>
      </c>
      <c r="S501" s="5">
        <v>0.0</v>
      </c>
    </row>
    <row r="502">
      <c r="A502" s="5">
        <v>500.0</v>
      </c>
      <c r="B502" s="6">
        <v>44375.0</v>
      </c>
      <c r="C502" s="5">
        <v>254.928711831913</v>
      </c>
      <c r="D502" s="5">
        <v>204.837907027323</v>
      </c>
      <c r="E502" s="5">
        <v>276.920231905046</v>
      </c>
      <c r="F502" s="5">
        <v>254.928711831913</v>
      </c>
      <c r="G502" s="5">
        <v>254.928711831913</v>
      </c>
      <c r="H502" s="5">
        <v>-14.4275474603462</v>
      </c>
      <c r="I502" s="5">
        <v>-14.4275474603462</v>
      </c>
      <c r="J502" s="5">
        <v>-14.4275474603462</v>
      </c>
      <c r="K502" s="5">
        <v>-3.47492792379589</v>
      </c>
      <c r="L502" s="5">
        <v>-3.47492792379589</v>
      </c>
      <c r="M502" s="5">
        <v>-3.47492792379589</v>
      </c>
      <c r="N502" s="5">
        <v>-10.9526195365503</v>
      </c>
      <c r="O502" s="5">
        <v>-10.9526195365503</v>
      </c>
      <c r="P502" s="5">
        <v>-10.9526195365503</v>
      </c>
      <c r="Q502" s="5">
        <v>0.0</v>
      </c>
      <c r="R502" s="5">
        <v>0.0</v>
      </c>
      <c r="S502" s="5">
        <v>0.0</v>
      </c>
    </row>
    <row r="503">
      <c r="A503" s="5">
        <v>501.0</v>
      </c>
      <c r="B503" s="6">
        <v>44376.0</v>
      </c>
      <c r="C503" s="5">
        <v>255.163867200919</v>
      </c>
      <c r="D503" s="5">
        <v>205.564526512838</v>
      </c>
      <c r="E503" s="5">
        <v>277.961461966344</v>
      </c>
      <c r="F503" s="5">
        <v>255.163867200919</v>
      </c>
      <c r="G503" s="5">
        <v>255.163867200919</v>
      </c>
      <c r="H503" s="5">
        <v>-14.1074591820661</v>
      </c>
      <c r="I503" s="5">
        <v>-14.1074591820661</v>
      </c>
      <c r="J503" s="5">
        <v>-14.1074591820661</v>
      </c>
      <c r="K503" s="5">
        <v>-4.16603470012734</v>
      </c>
      <c r="L503" s="5">
        <v>-4.16603470012734</v>
      </c>
      <c r="M503" s="5">
        <v>-4.16603470012734</v>
      </c>
      <c r="N503" s="5">
        <v>-9.94142448193883</v>
      </c>
      <c r="O503" s="5">
        <v>-9.94142448193883</v>
      </c>
      <c r="P503" s="5">
        <v>-9.94142448193883</v>
      </c>
      <c r="Q503" s="5">
        <v>0.0</v>
      </c>
      <c r="R503" s="5">
        <v>0.0</v>
      </c>
      <c r="S503" s="5">
        <v>0.0</v>
      </c>
    </row>
    <row r="504">
      <c r="A504" s="5">
        <v>502.0</v>
      </c>
      <c r="B504" s="6">
        <v>44377.0</v>
      </c>
      <c r="C504" s="5">
        <v>255.399022569925</v>
      </c>
      <c r="D504" s="5">
        <v>207.350410969089</v>
      </c>
      <c r="E504" s="5">
        <v>277.467925177078</v>
      </c>
      <c r="F504" s="5">
        <v>255.399022569925</v>
      </c>
      <c r="G504" s="5">
        <v>255.399022569925</v>
      </c>
      <c r="H504" s="5">
        <v>-12.8437165530969</v>
      </c>
      <c r="I504" s="5">
        <v>-12.8437165530969</v>
      </c>
      <c r="J504" s="5">
        <v>-12.8437165530969</v>
      </c>
      <c r="K504" s="5">
        <v>-3.94745955477447</v>
      </c>
      <c r="L504" s="5">
        <v>-3.94745955477447</v>
      </c>
      <c r="M504" s="5">
        <v>-3.94745955477447</v>
      </c>
      <c r="N504" s="5">
        <v>-8.89625699832251</v>
      </c>
      <c r="O504" s="5">
        <v>-8.89625699832251</v>
      </c>
      <c r="P504" s="5">
        <v>-8.89625699832251</v>
      </c>
      <c r="Q504" s="5">
        <v>0.0</v>
      </c>
      <c r="R504" s="5">
        <v>0.0</v>
      </c>
      <c r="S504" s="5">
        <v>0.0</v>
      </c>
    </row>
    <row r="505">
      <c r="A505" s="5">
        <v>503.0</v>
      </c>
      <c r="B505" s="6">
        <v>44378.0</v>
      </c>
      <c r="C505" s="5">
        <v>255.634177938931</v>
      </c>
      <c r="D505" s="5">
        <v>203.809989860625</v>
      </c>
      <c r="E505" s="5">
        <v>278.029395482706</v>
      </c>
      <c r="F505" s="5">
        <v>255.634177938931</v>
      </c>
      <c r="G505" s="5">
        <v>255.634177938931</v>
      </c>
      <c r="H505" s="5">
        <v>-12.7214592816022</v>
      </c>
      <c r="I505" s="5">
        <v>-12.7214592816022</v>
      </c>
      <c r="J505" s="5">
        <v>-12.7214592816022</v>
      </c>
      <c r="K505" s="5">
        <v>-4.89578385763853</v>
      </c>
      <c r="L505" s="5">
        <v>-4.89578385763853</v>
      </c>
      <c r="M505" s="5">
        <v>-4.89578385763853</v>
      </c>
      <c r="N505" s="5">
        <v>-7.82567542396373</v>
      </c>
      <c r="O505" s="5">
        <v>-7.82567542396373</v>
      </c>
      <c r="P505" s="5">
        <v>-7.82567542396373</v>
      </c>
      <c r="Q505" s="5">
        <v>0.0</v>
      </c>
      <c r="R505" s="5">
        <v>0.0</v>
      </c>
      <c r="S505" s="5">
        <v>0.0</v>
      </c>
    </row>
    <row r="506">
      <c r="A506" s="5">
        <v>504.0</v>
      </c>
      <c r="B506" s="6">
        <v>44379.0</v>
      </c>
      <c r="C506" s="5">
        <v>255.869333307937</v>
      </c>
      <c r="D506" s="5">
        <v>207.896198550312</v>
      </c>
      <c r="E506" s="5">
        <v>277.669480745508</v>
      </c>
      <c r="F506" s="5">
        <v>255.869333307937</v>
      </c>
      <c r="G506" s="5">
        <v>255.869333307937</v>
      </c>
      <c r="H506" s="5">
        <v>-12.0462028698076</v>
      </c>
      <c r="I506" s="5">
        <v>-12.0462028698076</v>
      </c>
      <c r="J506" s="5">
        <v>-12.0462028698076</v>
      </c>
      <c r="K506" s="5">
        <v>-5.30696082183565</v>
      </c>
      <c r="L506" s="5">
        <v>-5.30696082183565</v>
      </c>
      <c r="M506" s="5">
        <v>-5.30696082183565</v>
      </c>
      <c r="N506" s="5">
        <v>-6.73924204797203</v>
      </c>
      <c r="O506" s="5">
        <v>-6.73924204797203</v>
      </c>
      <c r="P506" s="5">
        <v>-6.73924204797203</v>
      </c>
      <c r="Q506" s="5">
        <v>0.0</v>
      </c>
      <c r="R506" s="5">
        <v>0.0</v>
      </c>
      <c r="S506" s="5">
        <v>0.0</v>
      </c>
    </row>
    <row r="507">
      <c r="A507" s="5">
        <v>505.0</v>
      </c>
      <c r="B507" s="6">
        <v>44383.0</v>
      </c>
      <c r="C507" s="5">
        <v>256.809954783961</v>
      </c>
      <c r="D507" s="5">
        <v>215.352130466664</v>
      </c>
      <c r="E507" s="5">
        <v>285.98789917645</v>
      </c>
      <c r="F507" s="5">
        <v>256.809954783961</v>
      </c>
      <c r="G507" s="5">
        <v>256.809954783961</v>
      </c>
      <c r="H507" s="5">
        <v>-6.61192493130059</v>
      </c>
      <c r="I507" s="5">
        <v>-6.61192493130059</v>
      </c>
      <c r="J507" s="5">
        <v>-6.61192493130059</v>
      </c>
      <c r="K507" s="5">
        <v>-4.16603470013032</v>
      </c>
      <c r="L507" s="5">
        <v>-4.16603470013032</v>
      </c>
      <c r="M507" s="5">
        <v>-4.16603470013032</v>
      </c>
      <c r="N507" s="5">
        <v>-2.44589023117027</v>
      </c>
      <c r="O507" s="5">
        <v>-2.44589023117027</v>
      </c>
      <c r="P507" s="5">
        <v>-2.44589023117027</v>
      </c>
      <c r="Q507" s="5">
        <v>0.0</v>
      </c>
      <c r="R507" s="5">
        <v>0.0</v>
      </c>
      <c r="S507" s="5">
        <v>0.0</v>
      </c>
    </row>
    <row r="508">
      <c r="A508" s="5">
        <v>506.0</v>
      </c>
      <c r="B508" s="6">
        <v>44384.0</v>
      </c>
      <c r="C508" s="5">
        <v>257.045110152967</v>
      </c>
      <c r="D508" s="5">
        <v>214.19013502543</v>
      </c>
      <c r="E508" s="5">
        <v>289.143005288817</v>
      </c>
      <c r="F508" s="5">
        <v>257.045110152967</v>
      </c>
      <c r="G508" s="5">
        <v>257.045110152967</v>
      </c>
      <c r="H508" s="5">
        <v>-5.38660614701077</v>
      </c>
      <c r="I508" s="5">
        <v>-5.38660614701077</v>
      </c>
      <c r="J508" s="5">
        <v>-5.38660614701077</v>
      </c>
      <c r="K508" s="5">
        <v>-3.94745955477541</v>
      </c>
      <c r="L508" s="5">
        <v>-3.94745955477541</v>
      </c>
      <c r="M508" s="5">
        <v>-3.94745955477541</v>
      </c>
      <c r="N508" s="5">
        <v>-1.43914659223536</v>
      </c>
      <c r="O508" s="5">
        <v>-1.43914659223536</v>
      </c>
      <c r="P508" s="5">
        <v>-1.43914659223536</v>
      </c>
      <c r="Q508" s="5">
        <v>0.0</v>
      </c>
      <c r="R508" s="5">
        <v>0.0</v>
      </c>
      <c r="S508" s="5">
        <v>0.0</v>
      </c>
    </row>
    <row r="509">
      <c r="A509" s="5">
        <v>507.0</v>
      </c>
      <c r="B509" s="6">
        <v>44385.0</v>
      </c>
      <c r="C509" s="5">
        <v>257.280265521973</v>
      </c>
      <c r="D509" s="5">
        <v>217.029677846223</v>
      </c>
      <c r="E509" s="5">
        <v>285.273659467072</v>
      </c>
      <c r="F509" s="5">
        <v>257.280265521973</v>
      </c>
      <c r="G509" s="5">
        <v>257.280265521973</v>
      </c>
      <c r="H509" s="5">
        <v>-5.37488030778718</v>
      </c>
      <c r="I509" s="5">
        <v>-5.37488030778718</v>
      </c>
      <c r="J509" s="5">
        <v>-5.37488030778718</v>
      </c>
      <c r="K509" s="5">
        <v>-4.89578385763935</v>
      </c>
      <c r="L509" s="5">
        <v>-4.89578385763935</v>
      </c>
      <c r="M509" s="5">
        <v>-4.89578385763935</v>
      </c>
      <c r="N509" s="5">
        <v>-0.479096450147827</v>
      </c>
      <c r="O509" s="5">
        <v>-0.479096450147827</v>
      </c>
      <c r="P509" s="5">
        <v>-0.479096450147827</v>
      </c>
      <c r="Q509" s="5">
        <v>0.0</v>
      </c>
      <c r="R509" s="5">
        <v>0.0</v>
      </c>
      <c r="S509" s="5">
        <v>0.0</v>
      </c>
    </row>
    <row r="510">
      <c r="A510" s="5">
        <v>508.0</v>
      </c>
      <c r="B510" s="6">
        <v>44386.0</v>
      </c>
      <c r="C510" s="5">
        <v>257.515420890979</v>
      </c>
      <c r="D510" s="5">
        <v>218.496641667982</v>
      </c>
      <c r="E510" s="5">
        <v>288.651884176768</v>
      </c>
      <c r="F510" s="5">
        <v>257.515420890979</v>
      </c>
      <c r="G510" s="5">
        <v>257.515420890979</v>
      </c>
      <c r="H510" s="5">
        <v>-4.88128509553193</v>
      </c>
      <c r="I510" s="5">
        <v>-4.88128509553193</v>
      </c>
      <c r="J510" s="5">
        <v>-4.88128509553193</v>
      </c>
      <c r="K510" s="5">
        <v>-5.30696082183391</v>
      </c>
      <c r="L510" s="5">
        <v>-5.30696082183391</v>
      </c>
      <c r="M510" s="5">
        <v>-5.30696082183391</v>
      </c>
      <c r="N510" s="5">
        <v>0.425675726301972</v>
      </c>
      <c r="O510" s="5">
        <v>0.425675726301972</v>
      </c>
      <c r="P510" s="5">
        <v>0.425675726301972</v>
      </c>
      <c r="Q510" s="5">
        <v>0.0</v>
      </c>
      <c r="R510" s="5">
        <v>0.0</v>
      </c>
      <c r="S510" s="5">
        <v>0.0</v>
      </c>
    </row>
    <row r="511">
      <c r="A511" s="5">
        <v>509.0</v>
      </c>
      <c r="B511" s="6">
        <v>44389.0</v>
      </c>
      <c r="C511" s="5">
        <v>258.220886997997</v>
      </c>
      <c r="D511" s="5">
        <v>222.03886729726</v>
      </c>
      <c r="E511" s="5">
        <v>293.933709662378</v>
      </c>
      <c r="F511" s="5">
        <v>258.220886997997</v>
      </c>
      <c r="G511" s="5">
        <v>258.220886997997</v>
      </c>
      <c r="H511" s="5">
        <v>-0.733296927139116</v>
      </c>
      <c r="I511" s="5">
        <v>-0.733296927139116</v>
      </c>
      <c r="J511" s="5">
        <v>-0.733296927139116</v>
      </c>
      <c r="K511" s="5">
        <v>-3.47492792381737</v>
      </c>
      <c r="L511" s="5">
        <v>-3.47492792381737</v>
      </c>
      <c r="M511" s="5">
        <v>-3.47492792381737</v>
      </c>
      <c r="N511" s="5">
        <v>2.74163099667826</v>
      </c>
      <c r="O511" s="5">
        <v>2.74163099667826</v>
      </c>
      <c r="P511" s="5">
        <v>2.74163099667826</v>
      </c>
      <c r="Q511" s="5">
        <v>0.0</v>
      </c>
      <c r="R511" s="5">
        <v>0.0</v>
      </c>
      <c r="S511" s="5">
        <v>0.0</v>
      </c>
    </row>
    <row r="512">
      <c r="A512" s="5">
        <v>510.0</v>
      </c>
      <c r="B512" s="6">
        <v>44390.0</v>
      </c>
      <c r="C512" s="5">
        <v>258.456042367003</v>
      </c>
      <c r="D512" s="5">
        <v>221.918783558604</v>
      </c>
      <c r="E512" s="5">
        <v>293.065761138351</v>
      </c>
      <c r="F512" s="5">
        <v>258.456042367003</v>
      </c>
      <c r="G512" s="5">
        <v>258.456042367003</v>
      </c>
      <c r="H512" s="5">
        <v>-0.799963889002905</v>
      </c>
      <c r="I512" s="5">
        <v>-0.799963889002905</v>
      </c>
      <c r="J512" s="5">
        <v>-0.799963889002905</v>
      </c>
      <c r="K512" s="5">
        <v>-4.16603470012569</v>
      </c>
      <c r="L512" s="5">
        <v>-4.16603470012569</v>
      </c>
      <c r="M512" s="5">
        <v>-4.16603470012569</v>
      </c>
      <c r="N512" s="5">
        <v>3.36607081112279</v>
      </c>
      <c r="O512" s="5">
        <v>3.36607081112279</v>
      </c>
      <c r="P512" s="5">
        <v>3.36607081112279</v>
      </c>
      <c r="Q512" s="5">
        <v>0.0</v>
      </c>
      <c r="R512" s="5">
        <v>0.0</v>
      </c>
      <c r="S512" s="5">
        <v>0.0</v>
      </c>
    </row>
    <row r="513">
      <c r="A513" s="5">
        <v>511.0</v>
      </c>
      <c r="B513" s="6">
        <v>44391.0</v>
      </c>
      <c r="C513" s="5">
        <v>258.691197736009</v>
      </c>
      <c r="D513" s="5">
        <v>223.704241279132</v>
      </c>
      <c r="E513" s="5">
        <v>294.859583729429</v>
      </c>
      <c r="F513" s="5">
        <v>258.691197736009</v>
      </c>
      <c r="G513" s="5">
        <v>258.691197736009</v>
      </c>
      <c r="H513" s="5">
        <v>-0.0340356051506182</v>
      </c>
      <c r="I513" s="5">
        <v>-0.0340356051506182</v>
      </c>
      <c r="J513" s="5">
        <v>-0.0340356051506182</v>
      </c>
      <c r="K513" s="5">
        <v>-3.94745955477408</v>
      </c>
      <c r="L513" s="5">
        <v>-3.94745955477408</v>
      </c>
      <c r="M513" s="5">
        <v>-3.94745955477408</v>
      </c>
      <c r="N513" s="5">
        <v>3.91342394962346</v>
      </c>
      <c r="O513" s="5">
        <v>3.91342394962346</v>
      </c>
      <c r="P513" s="5">
        <v>3.91342394962346</v>
      </c>
      <c r="Q513" s="5">
        <v>0.0</v>
      </c>
      <c r="R513" s="5">
        <v>0.0</v>
      </c>
      <c r="S513" s="5">
        <v>0.0</v>
      </c>
    </row>
    <row r="514">
      <c r="A514" s="5">
        <v>512.0</v>
      </c>
      <c r="B514" s="6">
        <v>44392.0</v>
      </c>
      <c r="C514" s="5">
        <v>258.926353105015</v>
      </c>
      <c r="D514" s="5">
        <v>223.872758775842</v>
      </c>
      <c r="E514" s="5">
        <v>294.101809426591</v>
      </c>
      <c r="F514" s="5">
        <v>258.926353105015</v>
      </c>
      <c r="G514" s="5">
        <v>258.926353105015</v>
      </c>
      <c r="H514" s="5">
        <v>-0.511583454332399</v>
      </c>
      <c r="I514" s="5">
        <v>-0.511583454332399</v>
      </c>
      <c r="J514" s="5">
        <v>-0.511583454332399</v>
      </c>
      <c r="K514" s="5">
        <v>-4.89578385763137</v>
      </c>
      <c r="L514" s="5">
        <v>-4.89578385763137</v>
      </c>
      <c r="M514" s="5">
        <v>-4.89578385763137</v>
      </c>
      <c r="N514" s="5">
        <v>4.38420040329897</v>
      </c>
      <c r="O514" s="5">
        <v>4.38420040329897</v>
      </c>
      <c r="P514" s="5">
        <v>4.38420040329897</v>
      </c>
      <c r="Q514" s="5">
        <v>0.0</v>
      </c>
      <c r="R514" s="5">
        <v>0.0</v>
      </c>
      <c r="S514" s="5">
        <v>0.0</v>
      </c>
    </row>
    <row r="515">
      <c r="A515" s="5">
        <v>513.0</v>
      </c>
      <c r="B515" s="6">
        <v>44393.0</v>
      </c>
      <c r="C515" s="5">
        <v>259.161508474021</v>
      </c>
      <c r="D515" s="5">
        <v>224.457971497523</v>
      </c>
      <c r="E515" s="5">
        <v>292.655594192302</v>
      </c>
      <c r="F515" s="5">
        <v>259.161508474021</v>
      </c>
      <c r="G515" s="5">
        <v>259.161508474021</v>
      </c>
      <c r="H515" s="5">
        <v>-0.526438048874879</v>
      </c>
      <c r="I515" s="5">
        <v>-0.526438048874879</v>
      </c>
      <c r="J515" s="5">
        <v>-0.526438048874879</v>
      </c>
      <c r="K515" s="5">
        <v>-5.3069608218152</v>
      </c>
      <c r="L515" s="5">
        <v>-5.3069608218152</v>
      </c>
      <c r="M515" s="5">
        <v>-5.3069608218152</v>
      </c>
      <c r="N515" s="5">
        <v>4.78052277294032</v>
      </c>
      <c r="O515" s="5">
        <v>4.78052277294032</v>
      </c>
      <c r="P515" s="5">
        <v>4.78052277294032</v>
      </c>
      <c r="Q515" s="5">
        <v>0.0</v>
      </c>
      <c r="R515" s="5">
        <v>0.0</v>
      </c>
      <c r="S515" s="5">
        <v>0.0</v>
      </c>
    </row>
    <row r="516">
      <c r="A516" s="5">
        <v>514.0</v>
      </c>
      <c r="B516" s="6">
        <v>44396.0</v>
      </c>
      <c r="C516" s="5">
        <v>259.866974581038</v>
      </c>
      <c r="D516" s="5">
        <v>224.205676680076</v>
      </c>
      <c r="E516" s="5">
        <v>298.924238984036</v>
      </c>
      <c r="F516" s="5">
        <v>259.866974581038</v>
      </c>
      <c r="G516" s="5">
        <v>259.866974581038</v>
      </c>
      <c r="H516" s="5">
        <v>2.09083212310003</v>
      </c>
      <c r="I516" s="5">
        <v>2.09083212310003</v>
      </c>
      <c r="J516" s="5">
        <v>2.09083212310003</v>
      </c>
      <c r="K516" s="5">
        <v>-3.47492792378322</v>
      </c>
      <c r="L516" s="5">
        <v>-3.47492792378322</v>
      </c>
      <c r="M516" s="5">
        <v>-3.47492792378322</v>
      </c>
      <c r="N516" s="5">
        <v>5.56576004688325</v>
      </c>
      <c r="O516" s="5">
        <v>5.56576004688325</v>
      </c>
      <c r="P516" s="5">
        <v>5.56576004688325</v>
      </c>
      <c r="Q516" s="5">
        <v>0.0</v>
      </c>
      <c r="R516" s="5">
        <v>0.0</v>
      </c>
      <c r="S516" s="5">
        <v>0.0</v>
      </c>
    </row>
    <row r="517">
      <c r="A517" s="5">
        <v>515.0</v>
      </c>
      <c r="B517" s="6">
        <v>44397.0</v>
      </c>
      <c r="C517" s="5">
        <v>260.102129950044</v>
      </c>
      <c r="D517" s="5">
        <v>227.755647832446</v>
      </c>
      <c r="E517" s="5">
        <v>295.083808051071</v>
      </c>
      <c r="F517" s="5">
        <v>260.102129950044</v>
      </c>
      <c r="G517" s="5">
        <v>260.102129950044</v>
      </c>
      <c r="H517" s="5">
        <v>1.54730297630475</v>
      </c>
      <c r="I517" s="5">
        <v>1.54730297630475</v>
      </c>
      <c r="J517" s="5">
        <v>1.54730297630475</v>
      </c>
      <c r="K517" s="5">
        <v>-4.16603470012867</v>
      </c>
      <c r="L517" s="5">
        <v>-4.16603470012867</v>
      </c>
      <c r="M517" s="5">
        <v>-4.16603470012867</v>
      </c>
      <c r="N517" s="5">
        <v>5.71333767643343</v>
      </c>
      <c r="O517" s="5">
        <v>5.71333767643343</v>
      </c>
      <c r="P517" s="5">
        <v>5.71333767643343</v>
      </c>
      <c r="Q517" s="5">
        <v>0.0</v>
      </c>
      <c r="R517" s="5">
        <v>0.0</v>
      </c>
      <c r="S517" s="5">
        <v>0.0</v>
      </c>
    </row>
    <row r="518">
      <c r="A518" s="5">
        <v>516.0</v>
      </c>
      <c r="B518" s="6">
        <v>44398.0</v>
      </c>
      <c r="C518" s="5">
        <v>260.33728531905</v>
      </c>
      <c r="D518" s="5">
        <v>226.149021515891</v>
      </c>
      <c r="E518" s="5">
        <v>297.029966604059</v>
      </c>
      <c r="F518" s="5">
        <v>260.33728531905</v>
      </c>
      <c r="G518" s="5">
        <v>260.33728531905</v>
      </c>
      <c r="H518" s="5">
        <v>1.86887453846889</v>
      </c>
      <c r="I518" s="5">
        <v>1.86887453846889</v>
      </c>
      <c r="J518" s="5">
        <v>1.86887453846889</v>
      </c>
      <c r="K518" s="5">
        <v>-3.94745955477502</v>
      </c>
      <c r="L518" s="5">
        <v>-3.94745955477502</v>
      </c>
      <c r="M518" s="5">
        <v>-3.94745955477502</v>
      </c>
      <c r="N518" s="5">
        <v>5.81633409324391</v>
      </c>
      <c r="O518" s="5">
        <v>5.81633409324391</v>
      </c>
      <c r="P518" s="5">
        <v>5.81633409324391</v>
      </c>
      <c r="Q518" s="5">
        <v>0.0</v>
      </c>
      <c r="R518" s="5">
        <v>0.0</v>
      </c>
      <c r="S518" s="5">
        <v>0.0</v>
      </c>
    </row>
    <row r="519">
      <c r="A519" s="5">
        <v>517.0</v>
      </c>
      <c r="B519" s="6">
        <v>44399.0</v>
      </c>
      <c r="C519" s="5">
        <v>260.572440688056</v>
      </c>
      <c r="D519" s="5">
        <v>227.942037056591</v>
      </c>
      <c r="E519" s="5">
        <v>297.263759183046</v>
      </c>
      <c r="F519" s="5">
        <v>260.572440688056</v>
      </c>
      <c r="G519" s="5">
        <v>260.572440688056</v>
      </c>
      <c r="H519" s="5">
        <v>0.987338169843266</v>
      </c>
      <c r="I519" s="5">
        <v>0.987338169843266</v>
      </c>
      <c r="J519" s="5">
        <v>0.987338169843266</v>
      </c>
      <c r="K519" s="5">
        <v>-4.89578385763561</v>
      </c>
      <c r="L519" s="5">
        <v>-4.89578385763561</v>
      </c>
      <c r="M519" s="5">
        <v>-4.89578385763561</v>
      </c>
      <c r="N519" s="5">
        <v>5.88312202747887</v>
      </c>
      <c r="O519" s="5">
        <v>5.88312202747887</v>
      </c>
      <c r="P519" s="5">
        <v>5.88312202747887</v>
      </c>
      <c r="Q519" s="5">
        <v>0.0</v>
      </c>
      <c r="R519" s="5">
        <v>0.0</v>
      </c>
      <c r="S519" s="5">
        <v>0.0</v>
      </c>
    </row>
    <row r="520">
      <c r="A520" s="5">
        <v>518.0</v>
      </c>
      <c r="B520" s="6">
        <v>44400.0</v>
      </c>
      <c r="C520" s="5">
        <v>260.807596057062</v>
      </c>
      <c r="D520" s="5">
        <v>224.733231332551</v>
      </c>
      <c r="E520" s="5">
        <v>298.103401526157</v>
      </c>
      <c r="F520" s="5">
        <v>260.807596057062</v>
      </c>
      <c r="G520" s="5">
        <v>260.807596057062</v>
      </c>
      <c r="H520" s="5">
        <v>0.615331722086752</v>
      </c>
      <c r="I520" s="5">
        <v>0.615331722086752</v>
      </c>
      <c r="J520" s="5">
        <v>0.615331722086752</v>
      </c>
      <c r="K520" s="5">
        <v>-5.30696082181346</v>
      </c>
      <c r="L520" s="5">
        <v>-5.30696082181346</v>
      </c>
      <c r="M520" s="5">
        <v>-5.30696082181346</v>
      </c>
      <c r="N520" s="5">
        <v>5.92229254390021</v>
      </c>
      <c r="O520" s="5">
        <v>5.92229254390021</v>
      </c>
      <c r="P520" s="5">
        <v>5.92229254390021</v>
      </c>
      <c r="Q520" s="5">
        <v>0.0</v>
      </c>
      <c r="R520" s="5">
        <v>0.0</v>
      </c>
      <c r="S520" s="5">
        <v>0.0</v>
      </c>
    </row>
    <row r="521">
      <c r="A521" s="5">
        <v>519.0</v>
      </c>
      <c r="B521" s="6">
        <v>44403.0</v>
      </c>
      <c r="C521" s="5">
        <v>261.51306216408</v>
      </c>
      <c r="D521" s="5">
        <v>228.360134348027</v>
      </c>
      <c r="E521" s="5">
        <v>298.308862845448</v>
      </c>
      <c r="F521" s="5">
        <v>261.51306216408</v>
      </c>
      <c r="G521" s="5">
        <v>261.51306216408</v>
      </c>
      <c r="H521" s="5">
        <v>2.482944285641</v>
      </c>
      <c r="I521" s="5">
        <v>2.482944285641</v>
      </c>
      <c r="J521" s="5">
        <v>2.482944285641</v>
      </c>
      <c r="K521" s="5">
        <v>-3.47492792379396</v>
      </c>
      <c r="L521" s="5">
        <v>-3.47492792379396</v>
      </c>
      <c r="M521" s="5">
        <v>-3.47492792379396</v>
      </c>
      <c r="N521" s="5">
        <v>5.95787220943496</v>
      </c>
      <c r="O521" s="5">
        <v>5.95787220943496</v>
      </c>
      <c r="P521" s="5">
        <v>5.95787220943496</v>
      </c>
      <c r="Q521" s="5">
        <v>0.0</v>
      </c>
      <c r="R521" s="5">
        <v>0.0</v>
      </c>
      <c r="S521" s="5">
        <v>0.0</v>
      </c>
    </row>
    <row r="522">
      <c r="A522" s="5">
        <v>520.0</v>
      </c>
      <c r="B522" s="6">
        <v>44404.0</v>
      </c>
      <c r="C522" s="5">
        <v>261.748217533086</v>
      </c>
      <c r="D522" s="5">
        <v>227.37748952044</v>
      </c>
      <c r="E522" s="5">
        <v>299.306471784776</v>
      </c>
      <c r="F522" s="5">
        <v>261.748217533086</v>
      </c>
      <c r="G522" s="5">
        <v>261.748217533086</v>
      </c>
      <c r="H522" s="5">
        <v>1.80192122378441</v>
      </c>
      <c r="I522" s="5">
        <v>1.80192122378441</v>
      </c>
      <c r="J522" s="5">
        <v>1.80192122378441</v>
      </c>
      <c r="K522" s="5">
        <v>-4.16603470011645</v>
      </c>
      <c r="L522" s="5">
        <v>-4.16603470011645</v>
      </c>
      <c r="M522" s="5">
        <v>-4.16603470011645</v>
      </c>
      <c r="N522" s="5">
        <v>5.96795592390087</v>
      </c>
      <c r="O522" s="5">
        <v>5.96795592390087</v>
      </c>
      <c r="P522" s="5">
        <v>5.96795592390087</v>
      </c>
      <c r="Q522" s="5">
        <v>0.0</v>
      </c>
      <c r="R522" s="5">
        <v>0.0</v>
      </c>
      <c r="S522" s="5">
        <v>0.0</v>
      </c>
    </row>
    <row r="523">
      <c r="A523" s="5">
        <v>521.0</v>
      </c>
      <c r="B523" s="6">
        <v>44405.0</v>
      </c>
      <c r="C523" s="5">
        <v>261.983372902092</v>
      </c>
      <c r="D523" s="5">
        <v>230.998905314528</v>
      </c>
      <c r="E523" s="5">
        <v>298.61369085891</v>
      </c>
      <c r="F523" s="5">
        <v>261.983372902092</v>
      </c>
      <c r="G523" s="5">
        <v>261.983372902092</v>
      </c>
      <c r="H523" s="5">
        <v>2.04053464176153</v>
      </c>
      <c r="I523" s="5">
        <v>2.04053464176153</v>
      </c>
      <c r="J523" s="5">
        <v>2.04053464176153</v>
      </c>
      <c r="K523" s="5">
        <v>-3.94745955477364</v>
      </c>
      <c r="L523" s="5">
        <v>-3.94745955477364</v>
      </c>
      <c r="M523" s="5">
        <v>-3.94745955477364</v>
      </c>
      <c r="N523" s="5">
        <v>5.98799419653517</v>
      </c>
      <c r="O523" s="5">
        <v>5.98799419653517</v>
      </c>
      <c r="P523" s="5">
        <v>5.98799419653517</v>
      </c>
      <c r="Q523" s="5">
        <v>0.0</v>
      </c>
      <c r="R523" s="5">
        <v>0.0</v>
      </c>
      <c r="S523" s="5">
        <v>0.0</v>
      </c>
    </row>
    <row r="524">
      <c r="A524" s="5">
        <v>522.0</v>
      </c>
      <c r="B524" s="6">
        <v>44406.0</v>
      </c>
      <c r="C524" s="5">
        <v>262.218528271098</v>
      </c>
      <c r="D524" s="5">
        <v>227.255729887383</v>
      </c>
      <c r="E524" s="5">
        <v>297.476174205243</v>
      </c>
      <c r="F524" s="5">
        <v>262.218528271098</v>
      </c>
      <c r="G524" s="5">
        <v>262.218528271098</v>
      </c>
      <c r="H524" s="5">
        <v>1.12720480019906</v>
      </c>
      <c r="I524" s="5">
        <v>1.12720480019906</v>
      </c>
      <c r="J524" s="5">
        <v>1.12720480019906</v>
      </c>
      <c r="K524" s="5">
        <v>-4.89578385763643</v>
      </c>
      <c r="L524" s="5">
        <v>-4.89578385763643</v>
      </c>
      <c r="M524" s="5">
        <v>-4.89578385763643</v>
      </c>
      <c r="N524" s="5">
        <v>6.02298865783549</v>
      </c>
      <c r="O524" s="5">
        <v>6.02298865783549</v>
      </c>
      <c r="P524" s="5">
        <v>6.02298865783549</v>
      </c>
      <c r="Q524" s="5">
        <v>0.0</v>
      </c>
      <c r="R524" s="5">
        <v>0.0</v>
      </c>
      <c r="S524" s="5">
        <v>0.0</v>
      </c>
    </row>
    <row r="525">
      <c r="A525" s="5">
        <v>523.0</v>
      </c>
      <c r="B525" s="6">
        <v>44407.0</v>
      </c>
      <c r="C525" s="5">
        <v>262.453683640104</v>
      </c>
      <c r="D525" s="5">
        <v>229.577354823512</v>
      </c>
      <c r="E525" s="5">
        <v>299.284923919015</v>
      </c>
      <c r="F525" s="5">
        <v>262.453683640104</v>
      </c>
      <c r="G525" s="5">
        <v>262.453683640104</v>
      </c>
      <c r="H525" s="5">
        <v>0.769816001187749</v>
      </c>
      <c r="I525" s="5">
        <v>0.769816001187749</v>
      </c>
      <c r="J525" s="5">
        <v>0.769816001187749</v>
      </c>
      <c r="K525" s="5">
        <v>-5.30696082184891</v>
      </c>
      <c r="L525" s="5">
        <v>-5.30696082184891</v>
      </c>
      <c r="M525" s="5">
        <v>-5.30696082184891</v>
      </c>
      <c r="N525" s="5">
        <v>6.07677682303666</v>
      </c>
      <c r="O525" s="5">
        <v>6.07677682303666</v>
      </c>
      <c r="P525" s="5">
        <v>6.07677682303666</v>
      </c>
      <c r="Q525" s="5">
        <v>0.0</v>
      </c>
      <c r="R525" s="5">
        <v>0.0</v>
      </c>
      <c r="S525" s="5">
        <v>0.0</v>
      </c>
    </row>
    <row r="526">
      <c r="A526" s="5">
        <v>524.0</v>
      </c>
      <c r="B526" s="6">
        <v>44410.0</v>
      </c>
      <c r="C526" s="5">
        <v>263.519829948483</v>
      </c>
      <c r="D526" s="5">
        <v>232.282654635383</v>
      </c>
      <c r="E526" s="5">
        <v>302.002872958888</v>
      </c>
      <c r="F526" s="5">
        <v>263.519829948483</v>
      </c>
      <c r="G526" s="5">
        <v>263.519829948483</v>
      </c>
      <c r="H526" s="5">
        <v>2.89597602982125</v>
      </c>
      <c r="I526" s="5">
        <v>2.89597602982125</v>
      </c>
      <c r="J526" s="5">
        <v>2.89597602982125</v>
      </c>
      <c r="K526" s="5">
        <v>-3.4749279238047</v>
      </c>
      <c r="L526" s="5">
        <v>-3.4749279238047</v>
      </c>
      <c r="M526" s="5">
        <v>-3.4749279238047</v>
      </c>
      <c r="N526" s="5">
        <v>6.37090395362596</v>
      </c>
      <c r="O526" s="5">
        <v>6.37090395362596</v>
      </c>
      <c r="P526" s="5">
        <v>6.37090395362596</v>
      </c>
      <c r="Q526" s="5">
        <v>0.0</v>
      </c>
      <c r="R526" s="5">
        <v>0.0</v>
      </c>
      <c r="S526" s="5">
        <v>0.0</v>
      </c>
    </row>
    <row r="527">
      <c r="A527" s="5">
        <v>525.0</v>
      </c>
      <c r="B527" s="6">
        <v>44411.0</v>
      </c>
      <c r="C527" s="5">
        <v>263.875212051277</v>
      </c>
      <c r="D527" s="5">
        <v>230.037404091101</v>
      </c>
      <c r="E527" s="5">
        <v>302.419955785129</v>
      </c>
      <c r="F527" s="5">
        <v>263.875212051277</v>
      </c>
      <c r="G527" s="5">
        <v>263.875212051277</v>
      </c>
      <c r="H527" s="5">
        <v>2.34781957105532</v>
      </c>
      <c r="I527" s="5">
        <v>2.34781957105532</v>
      </c>
      <c r="J527" s="5">
        <v>2.34781957105532</v>
      </c>
      <c r="K527" s="5">
        <v>-4.16603470011943</v>
      </c>
      <c r="L527" s="5">
        <v>-4.16603470011943</v>
      </c>
      <c r="M527" s="5">
        <v>-4.16603470011943</v>
      </c>
      <c r="N527" s="5">
        <v>6.51385427117475</v>
      </c>
      <c r="O527" s="5">
        <v>6.51385427117475</v>
      </c>
      <c r="P527" s="5">
        <v>6.51385427117475</v>
      </c>
      <c r="Q527" s="5">
        <v>0.0</v>
      </c>
      <c r="R527" s="5">
        <v>0.0</v>
      </c>
      <c r="S527" s="5">
        <v>0.0</v>
      </c>
    </row>
    <row r="528">
      <c r="A528" s="5">
        <v>526.0</v>
      </c>
      <c r="B528" s="6">
        <v>44412.0</v>
      </c>
      <c r="C528" s="5">
        <v>264.23059415407</v>
      </c>
      <c r="D528" s="5">
        <v>233.856809734167</v>
      </c>
      <c r="E528" s="5">
        <v>299.162397186981</v>
      </c>
      <c r="F528" s="5">
        <v>264.23059415407</v>
      </c>
      <c r="G528" s="5">
        <v>264.23059415407</v>
      </c>
      <c r="H528" s="5">
        <v>2.72937546672893</v>
      </c>
      <c r="I528" s="5">
        <v>2.72937546672893</v>
      </c>
      <c r="J528" s="5">
        <v>2.72937546672893</v>
      </c>
      <c r="K528" s="5">
        <v>-3.94745955477458</v>
      </c>
      <c r="L528" s="5">
        <v>-3.94745955477458</v>
      </c>
      <c r="M528" s="5">
        <v>-3.94745955477458</v>
      </c>
      <c r="N528" s="5">
        <v>6.67683502150351</v>
      </c>
      <c r="O528" s="5">
        <v>6.67683502150351</v>
      </c>
      <c r="P528" s="5">
        <v>6.67683502150351</v>
      </c>
      <c r="Q528" s="5">
        <v>0.0</v>
      </c>
      <c r="R528" s="5">
        <v>0.0</v>
      </c>
      <c r="S528" s="5">
        <v>0.0</v>
      </c>
    </row>
    <row r="529">
      <c r="A529" s="5">
        <v>527.0</v>
      </c>
      <c r="B529" s="6">
        <v>44413.0</v>
      </c>
      <c r="C529" s="5">
        <v>264.585976256863</v>
      </c>
      <c r="D529" s="5">
        <v>229.818256484683</v>
      </c>
      <c r="E529" s="5">
        <v>303.476739528789</v>
      </c>
      <c r="F529" s="5">
        <v>264.585976256863</v>
      </c>
      <c r="G529" s="5">
        <v>264.585976256863</v>
      </c>
      <c r="H529" s="5">
        <v>1.96122057877148</v>
      </c>
      <c r="I529" s="5">
        <v>1.96122057877148</v>
      </c>
      <c r="J529" s="5">
        <v>1.96122057877148</v>
      </c>
      <c r="K529" s="5">
        <v>-4.89578385763725</v>
      </c>
      <c r="L529" s="5">
        <v>-4.89578385763725</v>
      </c>
      <c r="M529" s="5">
        <v>-4.89578385763725</v>
      </c>
      <c r="N529" s="5">
        <v>6.85700443640873</v>
      </c>
      <c r="O529" s="5">
        <v>6.85700443640873</v>
      </c>
      <c r="P529" s="5">
        <v>6.85700443640873</v>
      </c>
      <c r="Q529" s="5">
        <v>0.0</v>
      </c>
      <c r="R529" s="5">
        <v>0.0</v>
      </c>
      <c r="S529" s="5">
        <v>0.0</v>
      </c>
    </row>
    <row r="530">
      <c r="A530" s="5">
        <v>528.0</v>
      </c>
      <c r="B530" s="6">
        <v>44414.0</v>
      </c>
      <c r="C530" s="5">
        <v>264.941358359656</v>
      </c>
      <c r="D530" s="5">
        <v>231.500247034329</v>
      </c>
      <c r="E530" s="5">
        <v>304.232305589729</v>
      </c>
      <c r="F530" s="5">
        <v>264.941358359656</v>
      </c>
      <c r="G530" s="5">
        <v>264.941358359656</v>
      </c>
      <c r="H530" s="5">
        <v>1.74387108106454</v>
      </c>
      <c r="I530" s="5">
        <v>1.74387108106454</v>
      </c>
      <c r="J530" s="5">
        <v>1.74387108106454</v>
      </c>
      <c r="K530" s="5">
        <v>-5.30696082183869</v>
      </c>
      <c r="L530" s="5">
        <v>-5.30696082183869</v>
      </c>
      <c r="M530" s="5">
        <v>-5.30696082183869</v>
      </c>
      <c r="N530" s="5">
        <v>7.05083190290324</v>
      </c>
      <c r="O530" s="5">
        <v>7.05083190290324</v>
      </c>
      <c r="P530" s="5">
        <v>7.05083190290324</v>
      </c>
      <c r="Q530" s="5">
        <v>0.0</v>
      </c>
      <c r="R530" s="5">
        <v>0.0</v>
      </c>
      <c r="S530" s="5">
        <v>0.0</v>
      </c>
    </row>
    <row r="531">
      <c r="A531" s="5">
        <v>529.0</v>
      </c>
      <c r="B531" s="6">
        <v>44417.0</v>
      </c>
      <c r="C531" s="5">
        <v>266.007504668036</v>
      </c>
      <c r="D531" s="5">
        <v>236.756139976975</v>
      </c>
      <c r="E531" s="5">
        <v>304.928448070065</v>
      </c>
      <c r="F531" s="5">
        <v>266.007504668036</v>
      </c>
      <c r="G531" s="5">
        <v>266.007504668036</v>
      </c>
      <c r="H531" s="5">
        <v>4.19803622585747</v>
      </c>
      <c r="I531" s="5">
        <v>4.19803622585747</v>
      </c>
      <c r="J531" s="5">
        <v>4.19803622585747</v>
      </c>
      <c r="K531" s="5">
        <v>-3.47492792380407</v>
      </c>
      <c r="L531" s="5">
        <v>-3.47492792380407</v>
      </c>
      <c r="M531" s="5">
        <v>-3.47492792380407</v>
      </c>
      <c r="N531" s="5">
        <v>7.67296414966154</v>
      </c>
      <c r="O531" s="5">
        <v>7.67296414966154</v>
      </c>
      <c r="P531" s="5">
        <v>7.67296414966154</v>
      </c>
      <c r="Q531" s="5">
        <v>0.0</v>
      </c>
      <c r="R531" s="5">
        <v>0.0</v>
      </c>
      <c r="S531" s="5">
        <v>0.0</v>
      </c>
    </row>
    <row r="532">
      <c r="A532" s="5">
        <v>530.0</v>
      </c>
      <c r="B532" s="6">
        <v>44418.0</v>
      </c>
      <c r="C532" s="5">
        <v>266.362886770829</v>
      </c>
      <c r="D532" s="5">
        <v>235.202426643324</v>
      </c>
      <c r="E532" s="5">
        <v>304.170310273719</v>
      </c>
      <c r="F532" s="5">
        <v>266.362886770829</v>
      </c>
      <c r="G532" s="5">
        <v>266.362886770829</v>
      </c>
      <c r="H532" s="5">
        <v>3.71364188131981</v>
      </c>
      <c r="I532" s="5">
        <v>3.71364188131981</v>
      </c>
      <c r="J532" s="5">
        <v>3.71364188131981</v>
      </c>
      <c r="K532" s="5">
        <v>-4.16603470013073</v>
      </c>
      <c r="L532" s="5">
        <v>-4.16603470013073</v>
      </c>
      <c r="M532" s="5">
        <v>-4.16603470013073</v>
      </c>
      <c r="N532" s="5">
        <v>7.87967658145055</v>
      </c>
      <c r="O532" s="5">
        <v>7.87967658145055</v>
      </c>
      <c r="P532" s="5">
        <v>7.87967658145055</v>
      </c>
      <c r="Q532" s="5">
        <v>0.0</v>
      </c>
      <c r="R532" s="5">
        <v>0.0</v>
      </c>
      <c r="S532" s="5">
        <v>0.0</v>
      </c>
    </row>
    <row r="533">
      <c r="A533" s="5">
        <v>531.0</v>
      </c>
      <c r="B533" s="6">
        <v>44419.0</v>
      </c>
      <c r="C533" s="5">
        <v>266.718268873622</v>
      </c>
      <c r="D533" s="5">
        <v>235.967999154661</v>
      </c>
      <c r="E533" s="5">
        <v>304.72797743129</v>
      </c>
      <c r="F533" s="5">
        <v>266.718268873622</v>
      </c>
      <c r="G533" s="5">
        <v>266.718268873622</v>
      </c>
      <c r="H533" s="5">
        <v>4.13204143514486</v>
      </c>
      <c r="I533" s="5">
        <v>4.13204143514486</v>
      </c>
      <c r="J533" s="5">
        <v>4.13204143514486</v>
      </c>
      <c r="K533" s="5">
        <v>-3.9474595547732</v>
      </c>
      <c r="L533" s="5">
        <v>-3.9474595547732</v>
      </c>
      <c r="M533" s="5">
        <v>-3.9474595547732</v>
      </c>
      <c r="N533" s="5">
        <v>8.07950098991807</v>
      </c>
      <c r="O533" s="5">
        <v>8.07950098991807</v>
      </c>
      <c r="P533" s="5">
        <v>8.07950098991807</v>
      </c>
      <c r="Q533" s="5">
        <v>0.0</v>
      </c>
      <c r="R533" s="5">
        <v>0.0</v>
      </c>
      <c r="S533" s="5">
        <v>0.0</v>
      </c>
    </row>
    <row r="534">
      <c r="A534" s="5">
        <v>532.0</v>
      </c>
      <c r="B534" s="6">
        <v>44420.0</v>
      </c>
      <c r="C534" s="5">
        <v>267.073650976415</v>
      </c>
      <c r="D534" s="5">
        <v>236.642870537422</v>
      </c>
      <c r="E534" s="5">
        <v>310.22188995394</v>
      </c>
      <c r="F534" s="5">
        <v>267.073650976415</v>
      </c>
      <c r="G534" s="5">
        <v>267.073650976415</v>
      </c>
      <c r="H534" s="5">
        <v>3.37348885699404</v>
      </c>
      <c r="I534" s="5">
        <v>3.37348885699404</v>
      </c>
      <c r="J534" s="5">
        <v>3.37348885699404</v>
      </c>
      <c r="K534" s="5">
        <v>-4.89578385764148</v>
      </c>
      <c r="L534" s="5">
        <v>-4.89578385764148</v>
      </c>
      <c r="M534" s="5">
        <v>-4.89578385764148</v>
      </c>
      <c r="N534" s="5">
        <v>8.26927271463552</v>
      </c>
      <c r="O534" s="5">
        <v>8.26927271463552</v>
      </c>
      <c r="P534" s="5">
        <v>8.26927271463552</v>
      </c>
      <c r="Q534" s="5">
        <v>0.0</v>
      </c>
      <c r="R534" s="5">
        <v>0.0</v>
      </c>
      <c r="S534" s="5">
        <v>0.0</v>
      </c>
    </row>
    <row r="535">
      <c r="A535" s="5">
        <v>533.0</v>
      </c>
      <c r="B535" s="6">
        <v>44421.0</v>
      </c>
      <c r="C535" s="5">
        <v>267.429033079208</v>
      </c>
      <c r="D535" s="5">
        <v>235.006889669026</v>
      </c>
      <c r="E535" s="5">
        <v>305.870996287404</v>
      </c>
      <c r="F535" s="5">
        <v>267.429033079208</v>
      </c>
      <c r="G535" s="5">
        <v>267.429033079208</v>
      </c>
      <c r="H535" s="5">
        <v>3.13963277171952</v>
      </c>
      <c r="I535" s="5">
        <v>3.13963277171952</v>
      </c>
      <c r="J535" s="5">
        <v>3.13963277171952</v>
      </c>
      <c r="K535" s="5">
        <v>-5.30696082182846</v>
      </c>
      <c r="L535" s="5">
        <v>-5.30696082182846</v>
      </c>
      <c r="M535" s="5">
        <v>-5.30696082182846</v>
      </c>
      <c r="N535" s="5">
        <v>8.44659359354798</v>
      </c>
      <c r="O535" s="5">
        <v>8.44659359354798</v>
      </c>
      <c r="P535" s="5">
        <v>8.44659359354798</v>
      </c>
      <c r="Q535" s="5">
        <v>0.0</v>
      </c>
      <c r="R535" s="5">
        <v>0.0</v>
      </c>
      <c r="S535" s="5">
        <v>0.0</v>
      </c>
    </row>
    <row r="536">
      <c r="A536" s="5">
        <v>534.0</v>
      </c>
      <c r="B536" s="6">
        <v>44424.0</v>
      </c>
      <c r="C536" s="5">
        <v>268.495179387588</v>
      </c>
      <c r="D536" s="5">
        <v>240.851756097012</v>
      </c>
      <c r="E536" s="5">
        <v>309.048764215217</v>
      </c>
      <c r="F536" s="5">
        <v>268.495179387588</v>
      </c>
      <c r="G536" s="5">
        <v>268.495179387588</v>
      </c>
      <c r="H536" s="5">
        <v>5.41917160996712</v>
      </c>
      <c r="I536" s="5">
        <v>5.41917160996712</v>
      </c>
      <c r="J536" s="5">
        <v>5.41917160996712</v>
      </c>
      <c r="K536" s="5">
        <v>-3.47492792380344</v>
      </c>
      <c r="L536" s="5">
        <v>-3.47492792380344</v>
      </c>
      <c r="M536" s="5">
        <v>-3.47492792380344</v>
      </c>
      <c r="N536" s="5">
        <v>8.89409953377056</v>
      </c>
      <c r="O536" s="5">
        <v>8.89409953377056</v>
      </c>
      <c r="P536" s="5">
        <v>8.89409953377056</v>
      </c>
      <c r="Q536" s="5">
        <v>0.0</v>
      </c>
      <c r="R536" s="5">
        <v>0.0</v>
      </c>
      <c r="S536" s="5">
        <v>0.0</v>
      </c>
    </row>
    <row r="537">
      <c r="A537" s="5">
        <v>535.0</v>
      </c>
      <c r="B537" s="6">
        <v>44425.0</v>
      </c>
      <c r="C537" s="5">
        <v>268.850561490381</v>
      </c>
      <c r="D537" s="5">
        <v>239.789621702237</v>
      </c>
      <c r="E537" s="5">
        <v>311.066690554638</v>
      </c>
      <c r="F537" s="5">
        <v>268.850561490381</v>
      </c>
      <c r="G537" s="5">
        <v>268.850561490381</v>
      </c>
      <c r="H537" s="5">
        <v>4.85112005752086</v>
      </c>
      <c r="I537" s="5">
        <v>4.85112005752086</v>
      </c>
      <c r="J537" s="5">
        <v>4.85112005752086</v>
      </c>
      <c r="K537" s="5">
        <v>-4.16603470012611</v>
      </c>
      <c r="L537" s="5">
        <v>-4.16603470012611</v>
      </c>
      <c r="M537" s="5">
        <v>-4.16603470012611</v>
      </c>
      <c r="N537" s="5">
        <v>9.01715475764698</v>
      </c>
      <c r="O537" s="5">
        <v>9.01715475764698</v>
      </c>
      <c r="P537" s="5">
        <v>9.01715475764698</v>
      </c>
      <c r="Q537" s="5">
        <v>0.0</v>
      </c>
      <c r="R537" s="5">
        <v>0.0</v>
      </c>
      <c r="S537" s="5">
        <v>0.0</v>
      </c>
    </row>
    <row r="538">
      <c r="A538" s="5">
        <v>536.0</v>
      </c>
      <c r="B538" s="6">
        <v>44426.0</v>
      </c>
      <c r="C538" s="5">
        <v>269.205943593174</v>
      </c>
      <c r="D538" s="5">
        <v>240.51560603081</v>
      </c>
      <c r="E538" s="5">
        <v>308.405549057409</v>
      </c>
      <c r="F538" s="5">
        <v>269.205943593174</v>
      </c>
      <c r="G538" s="5">
        <v>269.205943593174</v>
      </c>
      <c r="H538" s="5">
        <v>5.18342830906257</v>
      </c>
      <c r="I538" s="5">
        <v>5.18342830906257</v>
      </c>
      <c r="J538" s="5">
        <v>5.18342830906257</v>
      </c>
      <c r="K538" s="5">
        <v>-3.94745955477651</v>
      </c>
      <c r="L538" s="5">
        <v>-3.94745955477651</v>
      </c>
      <c r="M538" s="5">
        <v>-3.94745955477651</v>
      </c>
      <c r="N538" s="5">
        <v>9.13088786383908</v>
      </c>
      <c r="O538" s="5">
        <v>9.13088786383908</v>
      </c>
      <c r="P538" s="5">
        <v>9.13088786383908</v>
      </c>
      <c r="Q538" s="5">
        <v>0.0</v>
      </c>
      <c r="R538" s="5">
        <v>0.0</v>
      </c>
      <c r="S538" s="5">
        <v>0.0</v>
      </c>
    </row>
    <row r="539">
      <c r="A539" s="5">
        <v>537.0</v>
      </c>
      <c r="B539" s="6">
        <v>44427.0</v>
      </c>
      <c r="C539" s="5">
        <v>269.561325695967</v>
      </c>
      <c r="D539" s="5">
        <v>237.456907851178</v>
      </c>
      <c r="E539" s="5">
        <v>308.862416279833</v>
      </c>
      <c r="F539" s="5">
        <v>269.561325695967</v>
      </c>
      <c r="G539" s="5">
        <v>269.561325695967</v>
      </c>
      <c r="H539" s="5">
        <v>4.3433002324344</v>
      </c>
      <c r="I539" s="5">
        <v>4.3433002324344</v>
      </c>
      <c r="J539" s="5">
        <v>4.3433002324344</v>
      </c>
      <c r="K539" s="5">
        <v>-4.89578385764572</v>
      </c>
      <c r="L539" s="5">
        <v>-4.89578385764572</v>
      </c>
      <c r="M539" s="5">
        <v>-4.89578385764572</v>
      </c>
      <c r="N539" s="5">
        <v>9.23908409008012</v>
      </c>
      <c r="O539" s="5">
        <v>9.23908409008012</v>
      </c>
      <c r="P539" s="5">
        <v>9.23908409008012</v>
      </c>
      <c r="Q539" s="5">
        <v>0.0</v>
      </c>
      <c r="R539" s="5">
        <v>0.0</v>
      </c>
      <c r="S539" s="5">
        <v>0.0</v>
      </c>
    </row>
    <row r="540">
      <c r="A540" s="5">
        <v>538.0</v>
      </c>
      <c r="B540" s="6">
        <v>44428.0</v>
      </c>
      <c r="C540" s="5">
        <v>269.916707798761</v>
      </c>
      <c r="D540" s="5">
        <v>237.063428470895</v>
      </c>
      <c r="E540" s="5">
        <v>309.045865852066</v>
      </c>
      <c r="F540" s="5">
        <v>269.916707798761</v>
      </c>
      <c r="G540" s="5">
        <v>269.916707798761</v>
      </c>
      <c r="H540" s="5">
        <v>4.03945747279255</v>
      </c>
      <c r="I540" s="5">
        <v>4.03945747279255</v>
      </c>
      <c r="J540" s="5">
        <v>4.03945747279255</v>
      </c>
      <c r="K540" s="5">
        <v>-5.30696082182672</v>
      </c>
      <c r="L540" s="5">
        <v>-5.30696082182672</v>
      </c>
      <c r="M540" s="5">
        <v>-5.30696082182672</v>
      </c>
      <c r="N540" s="5">
        <v>9.34641829461927</v>
      </c>
      <c r="O540" s="5">
        <v>9.34641829461927</v>
      </c>
      <c r="P540" s="5">
        <v>9.34641829461927</v>
      </c>
      <c r="Q540" s="5">
        <v>0.0</v>
      </c>
      <c r="R540" s="5">
        <v>0.0</v>
      </c>
      <c r="S540" s="5">
        <v>0.0</v>
      </c>
    </row>
    <row r="541">
      <c r="A541" s="5">
        <v>539.0</v>
      </c>
      <c r="B541" s="6">
        <v>44431.0</v>
      </c>
      <c r="C541" s="5">
        <v>270.98285410714</v>
      </c>
      <c r="D541" s="5">
        <v>242.63235054213</v>
      </c>
      <c r="E541" s="5">
        <v>311.711258465245</v>
      </c>
      <c r="F541" s="5">
        <v>270.98285410714</v>
      </c>
      <c r="G541" s="5">
        <v>270.98285410714</v>
      </c>
      <c r="H541" s="5">
        <v>6.24489598700202</v>
      </c>
      <c r="I541" s="5">
        <v>6.24489598700202</v>
      </c>
      <c r="J541" s="5">
        <v>6.24489598700202</v>
      </c>
      <c r="K541" s="5">
        <v>-3.47492792381418</v>
      </c>
      <c r="L541" s="5">
        <v>-3.47492792381418</v>
      </c>
      <c r="M541" s="5">
        <v>-3.47492792381418</v>
      </c>
      <c r="N541" s="5">
        <v>9.71982391081621</v>
      </c>
      <c r="O541" s="5">
        <v>9.71982391081621</v>
      </c>
      <c r="P541" s="5">
        <v>9.71982391081621</v>
      </c>
      <c r="Q541" s="5">
        <v>0.0</v>
      </c>
      <c r="R541" s="5">
        <v>0.0</v>
      </c>
      <c r="S541" s="5">
        <v>0.0</v>
      </c>
    </row>
    <row r="542">
      <c r="A542" s="5">
        <v>540.0</v>
      </c>
      <c r="B542" s="6">
        <v>44432.0</v>
      </c>
      <c r="C542" s="5">
        <v>271.338236209933</v>
      </c>
      <c r="D542" s="5">
        <v>241.21594550178</v>
      </c>
      <c r="E542" s="5">
        <v>313.037556307076</v>
      </c>
      <c r="F542" s="5">
        <v>271.338236209933</v>
      </c>
      <c r="G542" s="5">
        <v>271.338236209933</v>
      </c>
      <c r="H542" s="5">
        <v>5.71604718049594</v>
      </c>
      <c r="I542" s="5">
        <v>5.71604718049594</v>
      </c>
      <c r="J542" s="5">
        <v>5.71604718049594</v>
      </c>
      <c r="K542" s="5">
        <v>-4.16603470012149</v>
      </c>
      <c r="L542" s="5">
        <v>-4.16603470012149</v>
      </c>
      <c r="M542" s="5">
        <v>-4.16603470012149</v>
      </c>
      <c r="N542" s="5">
        <v>9.88208188061743</v>
      </c>
      <c r="O542" s="5">
        <v>9.88208188061743</v>
      </c>
      <c r="P542" s="5">
        <v>9.88208188061743</v>
      </c>
      <c r="Q542" s="5">
        <v>0.0</v>
      </c>
      <c r="R542" s="5">
        <v>0.0</v>
      </c>
      <c r="S542" s="5">
        <v>0.0</v>
      </c>
    </row>
    <row r="543">
      <c r="A543" s="5">
        <v>541.0</v>
      </c>
      <c r="B543" s="6">
        <v>44433.0</v>
      </c>
      <c r="C543" s="5">
        <v>271.693618312727</v>
      </c>
      <c r="D543" s="5">
        <v>244.927991069992</v>
      </c>
      <c r="E543" s="5">
        <v>310.951481071214</v>
      </c>
      <c r="F543" s="5">
        <v>271.693618312727</v>
      </c>
      <c r="G543" s="5">
        <v>271.693618312727</v>
      </c>
      <c r="H543" s="5">
        <v>6.12614886845538</v>
      </c>
      <c r="I543" s="5">
        <v>6.12614886845538</v>
      </c>
      <c r="J543" s="5">
        <v>6.12614886845538</v>
      </c>
      <c r="K543" s="5">
        <v>-3.94745955477513</v>
      </c>
      <c r="L543" s="5">
        <v>-3.94745955477513</v>
      </c>
      <c r="M543" s="5">
        <v>-3.94745955477513</v>
      </c>
      <c r="N543" s="5">
        <v>10.0736084232305</v>
      </c>
      <c r="O543" s="5">
        <v>10.0736084232305</v>
      </c>
      <c r="P543" s="5">
        <v>10.0736084232305</v>
      </c>
      <c r="Q543" s="5">
        <v>0.0</v>
      </c>
      <c r="R543" s="5">
        <v>0.0</v>
      </c>
      <c r="S543" s="5">
        <v>0.0</v>
      </c>
    </row>
    <row r="544">
      <c r="A544" s="5">
        <v>542.0</v>
      </c>
      <c r="B544" s="6">
        <v>44434.0</v>
      </c>
      <c r="C544" s="5">
        <v>272.04900041552</v>
      </c>
      <c r="D544" s="5">
        <v>240.688639250967</v>
      </c>
      <c r="E544" s="5">
        <v>313.837646574839</v>
      </c>
      <c r="F544" s="5">
        <v>272.04900041552</v>
      </c>
      <c r="G544" s="5">
        <v>272.04900041552</v>
      </c>
      <c r="H544" s="5">
        <v>5.40432150374475</v>
      </c>
      <c r="I544" s="5">
        <v>5.40432150374475</v>
      </c>
      <c r="J544" s="5">
        <v>5.40432150374475</v>
      </c>
      <c r="K544" s="5">
        <v>-4.8957838576309</v>
      </c>
      <c r="L544" s="5">
        <v>-4.8957838576309</v>
      </c>
      <c r="M544" s="5">
        <v>-4.8957838576309</v>
      </c>
      <c r="N544" s="5">
        <v>10.3001053613756</v>
      </c>
      <c r="O544" s="5">
        <v>10.3001053613756</v>
      </c>
      <c r="P544" s="5">
        <v>10.3001053613756</v>
      </c>
      <c r="Q544" s="5">
        <v>0.0</v>
      </c>
      <c r="R544" s="5">
        <v>0.0</v>
      </c>
      <c r="S544" s="5">
        <v>0.0</v>
      </c>
    </row>
    <row r="545">
      <c r="A545" s="5">
        <v>543.0</v>
      </c>
      <c r="B545" s="6">
        <v>44435.0</v>
      </c>
      <c r="C545" s="5">
        <v>272.404382518313</v>
      </c>
      <c r="D545" s="5">
        <v>241.610996545679</v>
      </c>
      <c r="E545" s="5">
        <v>313.359337608476</v>
      </c>
      <c r="F545" s="5">
        <v>272.404382518313</v>
      </c>
      <c r="G545" s="5">
        <v>272.404382518313</v>
      </c>
      <c r="H545" s="5">
        <v>5.25959346646862</v>
      </c>
      <c r="I545" s="5">
        <v>5.25959346646862</v>
      </c>
      <c r="J545" s="5">
        <v>5.25959346646862</v>
      </c>
      <c r="K545" s="5">
        <v>-5.30696082182497</v>
      </c>
      <c r="L545" s="5">
        <v>-5.30696082182497</v>
      </c>
      <c r="M545" s="5">
        <v>-5.30696082182497</v>
      </c>
      <c r="N545" s="5">
        <v>10.5665542882936</v>
      </c>
      <c r="O545" s="5">
        <v>10.5665542882936</v>
      </c>
      <c r="P545" s="5">
        <v>10.5665542882936</v>
      </c>
      <c r="Q545" s="5">
        <v>0.0</v>
      </c>
      <c r="R545" s="5">
        <v>0.0</v>
      </c>
      <c r="S545" s="5">
        <v>0.0</v>
      </c>
    </row>
    <row r="546">
      <c r="A546" s="5">
        <v>544.0</v>
      </c>
      <c r="B546" s="6">
        <v>44438.0</v>
      </c>
      <c r="C546" s="5">
        <v>273.470528826692</v>
      </c>
      <c r="D546" s="5">
        <v>247.306685637304</v>
      </c>
      <c r="E546" s="5">
        <v>318.970427642431</v>
      </c>
      <c r="F546" s="5">
        <v>273.470528826692</v>
      </c>
      <c r="G546" s="5">
        <v>273.470528826692</v>
      </c>
      <c r="H546" s="5">
        <v>8.16452589849174</v>
      </c>
      <c r="I546" s="5">
        <v>8.16452589849174</v>
      </c>
      <c r="J546" s="5">
        <v>8.16452589849174</v>
      </c>
      <c r="K546" s="5">
        <v>-3.47492792382492</v>
      </c>
      <c r="L546" s="5">
        <v>-3.47492792382492</v>
      </c>
      <c r="M546" s="5">
        <v>-3.47492792382492</v>
      </c>
      <c r="N546" s="5">
        <v>11.6394538223166</v>
      </c>
      <c r="O546" s="5">
        <v>11.6394538223166</v>
      </c>
      <c r="P546" s="5">
        <v>11.6394538223166</v>
      </c>
      <c r="Q546" s="5">
        <v>0.0</v>
      </c>
      <c r="R546" s="5">
        <v>0.0</v>
      </c>
      <c r="S546" s="5">
        <v>0.0</v>
      </c>
    </row>
    <row r="547">
      <c r="A547" s="5">
        <v>545.0</v>
      </c>
      <c r="B547" s="6">
        <v>44439.0</v>
      </c>
      <c r="C547" s="5">
        <v>273.825910929486</v>
      </c>
      <c r="D547" s="5">
        <v>246.084700160346</v>
      </c>
      <c r="E547" s="5">
        <v>315.799363671848</v>
      </c>
      <c r="F547" s="5">
        <v>273.825910929486</v>
      </c>
      <c r="G547" s="5">
        <v>273.825910929486</v>
      </c>
      <c r="H547" s="5">
        <v>7.92670642116505</v>
      </c>
      <c r="I547" s="5">
        <v>7.92670642116505</v>
      </c>
      <c r="J547" s="5">
        <v>7.92670642116505</v>
      </c>
      <c r="K547" s="5">
        <v>-4.16603470012447</v>
      </c>
      <c r="L547" s="5">
        <v>-4.16603470012447</v>
      </c>
      <c r="M547" s="5">
        <v>-4.16603470012447</v>
      </c>
      <c r="N547" s="5">
        <v>12.0927411212895</v>
      </c>
      <c r="O547" s="5">
        <v>12.0927411212895</v>
      </c>
      <c r="P547" s="5">
        <v>12.0927411212895</v>
      </c>
      <c r="Q547" s="5">
        <v>0.0</v>
      </c>
      <c r="R547" s="5">
        <v>0.0</v>
      </c>
      <c r="S547" s="5">
        <v>0.0</v>
      </c>
    </row>
    <row r="548">
      <c r="A548" s="5">
        <v>546.0</v>
      </c>
      <c r="B548" s="6">
        <v>44440.0</v>
      </c>
      <c r="C548" s="5">
        <v>274.181293032279</v>
      </c>
      <c r="D548" s="5">
        <v>248.670597298946</v>
      </c>
      <c r="E548" s="5">
        <v>318.384758309146</v>
      </c>
      <c r="F548" s="5">
        <v>274.181293032279</v>
      </c>
      <c r="G548" s="5">
        <v>274.181293032279</v>
      </c>
      <c r="H548" s="5">
        <v>8.6446501545126</v>
      </c>
      <c r="I548" s="5">
        <v>8.6446501545126</v>
      </c>
      <c r="J548" s="5">
        <v>8.6446501545126</v>
      </c>
      <c r="K548" s="5">
        <v>-3.94745955477607</v>
      </c>
      <c r="L548" s="5">
        <v>-3.94745955477607</v>
      </c>
      <c r="M548" s="5">
        <v>-3.94745955477607</v>
      </c>
      <c r="N548" s="5">
        <v>12.5921097092886</v>
      </c>
      <c r="O548" s="5">
        <v>12.5921097092886</v>
      </c>
      <c r="P548" s="5">
        <v>12.5921097092886</v>
      </c>
      <c r="Q548" s="5">
        <v>0.0</v>
      </c>
      <c r="R548" s="5">
        <v>0.0</v>
      </c>
      <c r="S548" s="5">
        <v>0.0</v>
      </c>
    </row>
    <row r="549">
      <c r="A549" s="5">
        <v>547.0</v>
      </c>
      <c r="B549" s="6">
        <v>44441.0</v>
      </c>
      <c r="C549" s="5">
        <v>274.536675135072</v>
      </c>
      <c r="D549" s="5">
        <v>244.840500548106</v>
      </c>
      <c r="E549" s="5">
        <v>315.886604191745</v>
      </c>
      <c r="F549" s="5">
        <v>274.536675135072</v>
      </c>
      <c r="G549" s="5">
        <v>274.536675135072</v>
      </c>
      <c r="H549" s="5">
        <v>8.23811920743105</v>
      </c>
      <c r="I549" s="5">
        <v>8.23811920743105</v>
      </c>
      <c r="J549" s="5">
        <v>8.23811920743105</v>
      </c>
      <c r="K549" s="5">
        <v>-4.89578385763172</v>
      </c>
      <c r="L549" s="5">
        <v>-4.89578385763172</v>
      </c>
      <c r="M549" s="5">
        <v>-4.89578385763172</v>
      </c>
      <c r="N549" s="5">
        <v>13.1339030650627</v>
      </c>
      <c r="O549" s="5">
        <v>13.1339030650627</v>
      </c>
      <c r="P549" s="5">
        <v>13.1339030650627</v>
      </c>
      <c r="Q549" s="5">
        <v>0.0</v>
      </c>
      <c r="R549" s="5">
        <v>0.0</v>
      </c>
      <c r="S549" s="5">
        <v>0.0</v>
      </c>
    </row>
    <row r="550">
      <c r="A550" s="5">
        <v>548.0</v>
      </c>
      <c r="B550" s="6">
        <v>44442.0</v>
      </c>
      <c r="C550" s="5">
        <v>274.892057237865</v>
      </c>
      <c r="D550" s="5">
        <v>247.218070747569</v>
      </c>
      <c r="E550" s="5">
        <v>317.7118727122</v>
      </c>
      <c r="F550" s="5">
        <v>274.892057237865</v>
      </c>
      <c r="G550" s="5">
        <v>274.892057237865</v>
      </c>
      <c r="H550" s="5">
        <v>8.40571295458186</v>
      </c>
      <c r="I550" s="5">
        <v>8.40571295458186</v>
      </c>
      <c r="J550" s="5">
        <v>8.40571295458186</v>
      </c>
      <c r="K550" s="5">
        <v>-5.30696082181475</v>
      </c>
      <c r="L550" s="5">
        <v>-5.30696082181475</v>
      </c>
      <c r="M550" s="5">
        <v>-5.30696082181475</v>
      </c>
      <c r="N550" s="5">
        <v>13.7126737763966</v>
      </c>
      <c r="O550" s="5">
        <v>13.7126737763966</v>
      </c>
      <c r="P550" s="5">
        <v>13.7126737763966</v>
      </c>
      <c r="Q550" s="5">
        <v>0.0</v>
      </c>
      <c r="R550" s="5">
        <v>0.0</v>
      </c>
      <c r="S550" s="5">
        <v>0.0</v>
      </c>
    </row>
    <row r="551">
      <c r="A551" s="5">
        <v>549.0</v>
      </c>
      <c r="B551" s="6">
        <v>44446.0</v>
      </c>
      <c r="C551" s="5">
        <v>276.313585649038</v>
      </c>
      <c r="D551" s="5">
        <v>250.565678558037</v>
      </c>
      <c r="E551" s="5">
        <v>324.293313670443</v>
      </c>
      <c r="F551" s="5">
        <v>276.313585649038</v>
      </c>
      <c r="G551" s="5">
        <v>276.313585649038</v>
      </c>
      <c r="H551" s="5">
        <v>12.0635362567025</v>
      </c>
      <c r="I551" s="5">
        <v>12.0635362567025</v>
      </c>
      <c r="J551" s="5">
        <v>12.0635362567025</v>
      </c>
      <c r="K551" s="5">
        <v>-4.16603470012744</v>
      </c>
      <c r="L551" s="5">
        <v>-4.16603470012744</v>
      </c>
      <c r="M551" s="5">
        <v>-4.16603470012744</v>
      </c>
      <c r="N551" s="5">
        <v>16.2295709568299</v>
      </c>
      <c r="O551" s="5">
        <v>16.2295709568299</v>
      </c>
      <c r="P551" s="5">
        <v>16.2295709568299</v>
      </c>
      <c r="Q551" s="5">
        <v>0.0</v>
      </c>
      <c r="R551" s="5">
        <v>0.0</v>
      </c>
      <c r="S551" s="5">
        <v>0.0</v>
      </c>
    </row>
    <row r="552">
      <c r="A552" s="5">
        <v>550.0</v>
      </c>
      <c r="B552" s="6">
        <v>44447.0</v>
      </c>
      <c r="C552" s="5">
        <v>276.668967751831</v>
      </c>
      <c r="D552" s="5">
        <v>255.734484868067</v>
      </c>
      <c r="E552" s="5">
        <v>323.872584030602</v>
      </c>
      <c r="F552" s="5">
        <v>276.668967751831</v>
      </c>
      <c r="G552" s="5">
        <v>276.668967751831</v>
      </c>
      <c r="H552" s="5">
        <v>12.9071340009514</v>
      </c>
      <c r="I552" s="5">
        <v>12.9071340009514</v>
      </c>
      <c r="J552" s="5">
        <v>12.9071340009514</v>
      </c>
      <c r="K552" s="5">
        <v>-3.94745955477469</v>
      </c>
      <c r="L552" s="5">
        <v>-3.94745955477469</v>
      </c>
      <c r="M552" s="5">
        <v>-3.94745955477469</v>
      </c>
      <c r="N552" s="5">
        <v>16.8545935557261</v>
      </c>
      <c r="O552" s="5">
        <v>16.8545935557261</v>
      </c>
      <c r="P552" s="5">
        <v>16.8545935557261</v>
      </c>
      <c r="Q552" s="5">
        <v>0.0</v>
      </c>
      <c r="R552" s="5">
        <v>0.0</v>
      </c>
      <c r="S552" s="5">
        <v>0.0</v>
      </c>
    </row>
    <row r="553">
      <c r="A553" s="5">
        <v>551.0</v>
      </c>
      <c r="B553" s="6">
        <v>44448.0</v>
      </c>
      <c r="C553" s="5">
        <v>277.024349854624</v>
      </c>
      <c r="D553" s="5">
        <v>256.388356624884</v>
      </c>
      <c r="E553" s="5">
        <v>327.087697307112</v>
      </c>
      <c r="F553" s="5">
        <v>277.024349854624</v>
      </c>
      <c r="G553" s="5">
        <v>277.024349854624</v>
      </c>
      <c r="H553" s="5">
        <v>12.5564911598874</v>
      </c>
      <c r="I553" s="5">
        <v>12.5564911598874</v>
      </c>
      <c r="J553" s="5">
        <v>12.5564911598874</v>
      </c>
      <c r="K553" s="5">
        <v>-4.89578385763938</v>
      </c>
      <c r="L553" s="5">
        <v>-4.89578385763938</v>
      </c>
      <c r="M553" s="5">
        <v>-4.89578385763938</v>
      </c>
      <c r="N553" s="5">
        <v>17.4522750175268</v>
      </c>
      <c r="O553" s="5">
        <v>17.4522750175268</v>
      </c>
      <c r="P553" s="5">
        <v>17.4522750175268</v>
      </c>
      <c r="Q553" s="5">
        <v>0.0</v>
      </c>
      <c r="R553" s="5">
        <v>0.0</v>
      </c>
      <c r="S553" s="5">
        <v>0.0</v>
      </c>
    </row>
    <row r="554">
      <c r="A554" s="5">
        <v>552.0</v>
      </c>
      <c r="B554" s="6">
        <v>44449.0</v>
      </c>
      <c r="C554" s="5">
        <v>277.379731957417</v>
      </c>
      <c r="D554" s="5">
        <v>253.245169896788</v>
      </c>
      <c r="E554" s="5">
        <v>324.923328117438</v>
      </c>
      <c r="F554" s="5">
        <v>277.379731957417</v>
      </c>
      <c r="G554" s="5">
        <v>277.379731957417</v>
      </c>
      <c r="H554" s="5">
        <v>12.7017442487539</v>
      </c>
      <c r="I554" s="5">
        <v>12.7017442487539</v>
      </c>
      <c r="J554" s="5">
        <v>12.7017442487539</v>
      </c>
      <c r="K554" s="5">
        <v>-5.30696082180452</v>
      </c>
      <c r="L554" s="5">
        <v>-5.30696082180452</v>
      </c>
      <c r="M554" s="5">
        <v>-5.30696082180452</v>
      </c>
      <c r="N554" s="5">
        <v>18.0087050705584</v>
      </c>
      <c r="O554" s="5">
        <v>18.0087050705584</v>
      </c>
      <c r="P554" s="5">
        <v>18.0087050705584</v>
      </c>
      <c r="Q554" s="5">
        <v>0.0</v>
      </c>
      <c r="R554" s="5">
        <v>0.0</v>
      </c>
      <c r="S554" s="5">
        <v>0.0</v>
      </c>
    </row>
    <row r="555">
      <c r="A555" s="5">
        <v>553.0</v>
      </c>
      <c r="B555" s="6">
        <v>44452.0</v>
      </c>
      <c r="C555" s="5">
        <v>278.445878265797</v>
      </c>
      <c r="D555" s="5">
        <v>256.781060931167</v>
      </c>
      <c r="E555" s="5">
        <v>331.341373681267</v>
      </c>
      <c r="F555" s="5">
        <v>278.445878265797</v>
      </c>
      <c r="G555" s="5">
        <v>278.445878265797</v>
      </c>
      <c r="H555" s="5">
        <v>15.8176863353802</v>
      </c>
      <c r="I555" s="5">
        <v>15.8176863353802</v>
      </c>
      <c r="J555" s="5">
        <v>15.8176863353802</v>
      </c>
      <c r="K555" s="5">
        <v>-3.47492792379013</v>
      </c>
      <c r="L555" s="5">
        <v>-3.47492792379013</v>
      </c>
      <c r="M555" s="5">
        <v>-3.47492792379013</v>
      </c>
      <c r="N555" s="5">
        <v>19.2926142591703</v>
      </c>
      <c r="O555" s="5">
        <v>19.2926142591703</v>
      </c>
      <c r="P555" s="5">
        <v>19.2926142591703</v>
      </c>
      <c r="Q555" s="5">
        <v>0.0</v>
      </c>
      <c r="R555" s="5">
        <v>0.0</v>
      </c>
      <c r="S555" s="5">
        <v>0.0</v>
      </c>
    </row>
    <row r="556">
      <c r="A556" s="5">
        <v>554.0</v>
      </c>
      <c r="B556" s="6">
        <v>44453.0</v>
      </c>
      <c r="C556" s="5">
        <v>278.80126036859</v>
      </c>
      <c r="D556" s="5">
        <v>259.353075934222</v>
      </c>
      <c r="E556" s="5">
        <v>329.453611838281</v>
      </c>
      <c r="F556" s="5">
        <v>278.80126036859</v>
      </c>
      <c r="G556" s="5">
        <v>278.80126036859</v>
      </c>
      <c r="H556" s="5">
        <v>15.3831809231871</v>
      </c>
      <c r="I556" s="5">
        <v>15.3831809231871</v>
      </c>
      <c r="J556" s="5">
        <v>15.3831809231871</v>
      </c>
      <c r="K556" s="5">
        <v>-4.16603470013115</v>
      </c>
      <c r="L556" s="5">
        <v>-4.16603470013115</v>
      </c>
      <c r="M556" s="5">
        <v>-4.16603470013115</v>
      </c>
      <c r="N556" s="5">
        <v>19.5492156233183</v>
      </c>
      <c r="O556" s="5">
        <v>19.5492156233183</v>
      </c>
      <c r="P556" s="5">
        <v>19.5492156233183</v>
      </c>
      <c r="Q556" s="5">
        <v>0.0</v>
      </c>
      <c r="R556" s="5">
        <v>0.0</v>
      </c>
      <c r="S556" s="5">
        <v>0.0</v>
      </c>
    </row>
    <row r="557">
      <c r="A557" s="5">
        <v>555.0</v>
      </c>
      <c r="B557" s="6">
        <v>44454.0</v>
      </c>
      <c r="C557" s="5">
        <v>279.156642471383</v>
      </c>
      <c r="D557" s="5">
        <v>261.535477010185</v>
      </c>
      <c r="E557" s="5">
        <v>331.413573740696</v>
      </c>
      <c r="F557" s="5">
        <v>279.156642471383</v>
      </c>
      <c r="G557" s="5">
        <v>279.156642471383</v>
      </c>
      <c r="H557" s="5">
        <v>15.7540489382519</v>
      </c>
      <c r="I557" s="5">
        <v>15.7540489382519</v>
      </c>
      <c r="J557" s="5">
        <v>15.7540489382519</v>
      </c>
      <c r="K557" s="5">
        <v>-3.94745955477563</v>
      </c>
      <c r="L557" s="5">
        <v>-3.94745955477563</v>
      </c>
      <c r="M557" s="5">
        <v>-3.94745955477563</v>
      </c>
      <c r="N557" s="5">
        <v>19.7015084930275</v>
      </c>
      <c r="O557" s="5">
        <v>19.7015084930275</v>
      </c>
      <c r="P557" s="5">
        <v>19.7015084930275</v>
      </c>
      <c r="Q557" s="5">
        <v>0.0</v>
      </c>
      <c r="R557" s="5">
        <v>0.0</v>
      </c>
      <c r="S557" s="5">
        <v>0.0</v>
      </c>
    </row>
    <row r="558">
      <c r="A558" s="5">
        <v>556.0</v>
      </c>
      <c r="B558" s="6">
        <v>44455.0</v>
      </c>
      <c r="C558" s="5">
        <v>279.512024574177</v>
      </c>
      <c r="D558" s="5">
        <v>258.44884126936</v>
      </c>
      <c r="E558" s="5">
        <v>328.368296799979</v>
      </c>
      <c r="F558" s="5">
        <v>279.512024574177</v>
      </c>
      <c r="G558" s="5">
        <v>279.512024574177</v>
      </c>
      <c r="H558" s="5">
        <v>14.8449668770154</v>
      </c>
      <c r="I558" s="5">
        <v>14.8449668770154</v>
      </c>
      <c r="J558" s="5">
        <v>14.8449668770154</v>
      </c>
      <c r="K558" s="5">
        <v>-4.8957838576402</v>
      </c>
      <c r="L558" s="5">
        <v>-4.8957838576402</v>
      </c>
      <c r="M558" s="5">
        <v>-4.8957838576402</v>
      </c>
      <c r="N558" s="5">
        <v>19.7407507346556</v>
      </c>
      <c r="O558" s="5">
        <v>19.7407507346556</v>
      </c>
      <c r="P558" s="5">
        <v>19.7407507346556</v>
      </c>
      <c r="Q558" s="5">
        <v>0.0</v>
      </c>
      <c r="R558" s="5">
        <v>0.0</v>
      </c>
      <c r="S558" s="5">
        <v>0.0</v>
      </c>
    </row>
    <row r="559">
      <c r="A559" s="5">
        <v>557.0</v>
      </c>
      <c r="B559" s="6">
        <v>44456.0</v>
      </c>
      <c r="C559" s="5">
        <v>279.86740667697</v>
      </c>
      <c r="D559" s="5">
        <v>257.55144803842</v>
      </c>
      <c r="E559" s="5">
        <v>329.172670947142</v>
      </c>
      <c r="F559" s="5">
        <v>279.86740667697</v>
      </c>
      <c r="G559" s="5">
        <v>279.86740667697</v>
      </c>
      <c r="H559" s="5">
        <v>14.3532929686861</v>
      </c>
      <c r="I559" s="5">
        <v>14.3532929686861</v>
      </c>
      <c r="J559" s="5">
        <v>14.3532929686861</v>
      </c>
      <c r="K559" s="5">
        <v>-5.30696082183998</v>
      </c>
      <c r="L559" s="5">
        <v>-5.30696082183998</v>
      </c>
      <c r="M559" s="5">
        <v>-5.30696082183998</v>
      </c>
      <c r="N559" s="5">
        <v>19.6602537905261</v>
      </c>
      <c r="O559" s="5">
        <v>19.6602537905261</v>
      </c>
      <c r="P559" s="5">
        <v>19.6602537905261</v>
      </c>
      <c r="Q559" s="5">
        <v>0.0</v>
      </c>
      <c r="R559" s="5">
        <v>0.0</v>
      </c>
      <c r="S559" s="5">
        <v>0.0</v>
      </c>
    </row>
    <row r="560">
      <c r="A560" s="5">
        <v>558.0</v>
      </c>
      <c r="B560" s="6">
        <v>44459.0</v>
      </c>
      <c r="C560" s="5">
        <v>280.933552985349</v>
      </c>
      <c r="D560" s="5">
        <v>259.524707854167</v>
      </c>
      <c r="E560" s="5">
        <v>329.924544144372</v>
      </c>
      <c r="F560" s="5">
        <v>280.933552985349</v>
      </c>
      <c r="G560" s="5">
        <v>280.933552985349</v>
      </c>
      <c r="H560" s="5">
        <v>15.1941867340948</v>
      </c>
      <c r="I560" s="5">
        <v>15.1941867340948</v>
      </c>
      <c r="J560" s="5">
        <v>15.1941867340948</v>
      </c>
      <c r="K560" s="5">
        <v>-3.47492792381224</v>
      </c>
      <c r="L560" s="5">
        <v>-3.47492792381224</v>
      </c>
      <c r="M560" s="5">
        <v>-3.47492792381224</v>
      </c>
      <c r="N560" s="5">
        <v>18.669114657907</v>
      </c>
      <c r="O560" s="5">
        <v>18.669114657907</v>
      </c>
      <c r="P560" s="5">
        <v>18.669114657907</v>
      </c>
      <c r="Q560" s="5">
        <v>0.0</v>
      </c>
      <c r="R560" s="5">
        <v>0.0</v>
      </c>
      <c r="S560" s="5">
        <v>0.0</v>
      </c>
    </row>
    <row r="561">
      <c r="A561" s="5">
        <v>559.0</v>
      </c>
      <c r="B561" s="6">
        <v>44460.0</v>
      </c>
      <c r="C561" s="5">
        <v>281.288935088143</v>
      </c>
      <c r="D561" s="5">
        <v>257.75246870569</v>
      </c>
      <c r="E561" s="5">
        <v>329.610063067426</v>
      </c>
      <c r="F561" s="5">
        <v>281.288935088143</v>
      </c>
      <c r="G561" s="5">
        <v>281.288935088143</v>
      </c>
      <c r="H561" s="5">
        <v>13.9253823098422</v>
      </c>
      <c r="I561" s="5">
        <v>13.9253823098422</v>
      </c>
      <c r="J561" s="5">
        <v>13.9253823098422</v>
      </c>
      <c r="K561" s="5">
        <v>-4.16603470011893</v>
      </c>
      <c r="L561" s="5">
        <v>-4.16603470011893</v>
      </c>
      <c r="M561" s="5">
        <v>-4.16603470011893</v>
      </c>
      <c r="N561" s="5">
        <v>18.0914170099612</v>
      </c>
      <c r="O561" s="5">
        <v>18.0914170099612</v>
      </c>
      <c r="P561" s="5">
        <v>18.0914170099612</v>
      </c>
      <c r="Q561" s="5">
        <v>0.0</v>
      </c>
      <c r="R561" s="5">
        <v>0.0</v>
      </c>
      <c r="S561" s="5">
        <v>0.0</v>
      </c>
    </row>
    <row r="562">
      <c r="A562" s="5">
        <v>560.0</v>
      </c>
      <c r="B562" s="6">
        <v>44461.0</v>
      </c>
      <c r="C562" s="5">
        <v>281.644317190936</v>
      </c>
      <c r="D562" s="5">
        <v>259.350000600673</v>
      </c>
      <c r="E562" s="5">
        <v>331.067986266557</v>
      </c>
      <c r="F562" s="5">
        <v>281.644317190936</v>
      </c>
      <c r="G562" s="5">
        <v>281.644317190936</v>
      </c>
      <c r="H562" s="5">
        <v>13.4506014102303</v>
      </c>
      <c r="I562" s="5">
        <v>13.4506014102303</v>
      </c>
      <c r="J562" s="5">
        <v>13.4506014102303</v>
      </c>
      <c r="K562" s="5">
        <v>-3.9474595547743</v>
      </c>
      <c r="L562" s="5">
        <v>-3.9474595547743</v>
      </c>
      <c r="M562" s="5">
        <v>-3.9474595547743</v>
      </c>
      <c r="N562" s="5">
        <v>17.3980609650046</v>
      </c>
      <c r="O562" s="5">
        <v>17.3980609650046</v>
      </c>
      <c r="P562" s="5">
        <v>17.3980609650046</v>
      </c>
      <c r="Q562" s="5">
        <v>0.0</v>
      </c>
      <c r="R562" s="5">
        <v>0.0</v>
      </c>
      <c r="S562" s="5">
        <v>0.0</v>
      </c>
    </row>
    <row r="563">
      <c r="A563" s="5">
        <v>561.0</v>
      </c>
      <c r="B563" s="6">
        <v>44462.0</v>
      </c>
      <c r="C563" s="5">
        <v>281.999699293729</v>
      </c>
      <c r="D563" s="5">
        <v>261.604827872637</v>
      </c>
      <c r="E563" s="5">
        <v>329.479872658412</v>
      </c>
      <c r="F563" s="5">
        <v>281.999699293729</v>
      </c>
      <c r="G563" s="5">
        <v>281.999699293729</v>
      </c>
      <c r="H563" s="5">
        <v>11.7020386647513</v>
      </c>
      <c r="I563" s="5">
        <v>11.7020386647513</v>
      </c>
      <c r="J563" s="5">
        <v>11.7020386647513</v>
      </c>
      <c r="K563" s="5">
        <v>-4.89578385764444</v>
      </c>
      <c r="L563" s="5">
        <v>-4.89578385764444</v>
      </c>
      <c r="M563" s="5">
        <v>-4.89578385764444</v>
      </c>
      <c r="N563" s="5">
        <v>16.5978225223957</v>
      </c>
      <c r="O563" s="5">
        <v>16.5978225223957</v>
      </c>
      <c r="P563" s="5">
        <v>16.5978225223957</v>
      </c>
      <c r="Q563" s="5">
        <v>0.0</v>
      </c>
      <c r="R563" s="5">
        <v>0.0</v>
      </c>
      <c r="S563" s="5">
        <v>0.0</v>
      </c>
    </row>
    <row r="564">
      <c r="A564" s="5">
        <v>562.0</v>
      </c>
      <c r="B564" s="6">
        <v>44463.0</v>
      </c>
      <c r="C564" s="5">
        <v>282.355081396522</v>
      </c>
      <c r="D564" s="5">
        <v>256.1182877835</v>
      </c>
      <c r="E564" s="5">
        <v>328.884025602416</v>
      </c>
      <c r="F564" s="5">
        <v>282.355081396522</v>
      </c>
      <c r="G564" s="5">
        <v>282.355081396522</v>
      </c>
      <c r="H564" s="5">
        <v>10.3949981089745</v>
      </c>
      <c r="I564" s="5">
        <v>10.3949981089745</v>
      </c>
      <c r="J564" s="5">
        <v>10.3949981089745</v>
      </c>
      <c r="K564" s="5">
        <v>-5.30696082183824</v>
      </c>
      <c r="L564" s="5">
        <v>-5.30696082183824</v>
      </c>
      <c r="M564" s="5">
        <v>-5.30696082183824</v>
      </c>
      <c r="N564" s="5">
        <v>15.7019589308128</v>
      </c>
      <c r="O564" s="5">
        <v>15.7019589308128</v>
      </c>
      <c r="P564" s="5">
        <v>15.7019589308128</v>
      </c>
      <c r="Q564" s="5">
        <v>0.0</v>
      </c>
      <c r="R564" s="5">
        <v>0.0</v>
      </c>
      <c r="S564" s="5">
        <v>0.0</v>
      </c>
    </row>
    <row r="565">
      <c r="A565" s="5">
        <v>563.0</v>
      </c>
      <c r="B565" s="6">
        <v>44466.0</v>
      </c>
      <c r="C565" s="5">
        <v>283.421227704902</v>
      </c>
      <c r="D565" s="5">
        <v>254.169285574739</v>
      </c>
      <c r="E565" s="5">
        <v>326.066682432891</v>
      </c>
      <c r="F565" s="5">
        <v>283.421227704902</v>
      </c>
      <c r="G565" s="5">
        <v>283.421227704902</v>
      </c>
      <c r="H565" s="5">
        <v>9.11057878921774</v>
      </c>
      <c r="I565" s="5">
        <v>9.11057878921774</v>
      </c>
      <c r="J565" s="5">
        <v>9.11057878921774</v>
      </c>
      <c r="K565" s="5">
        <v>-3.47492792381161</v>
      </c>
      <c r="L565" s="5">
        <v>-3.47492792381161</v>
      </c>
      <c r="M565" s="5">
        <v>-3.47492792381161</v>
      </c>
      <c r="N565" s="5">
        <v>12.5855067130293</v>
      </c>
      <c r="O565" s="5">
        <v>12.5855067130293</v>
      </c>
      <c r="P565" s="5">
        <v>12.5855067130293</v>
      </c>
      <c r="Q565" s="5">
        <v>0.0</v>
      </c>
      <c r="R565" s="5">
        <v>0.0</v>
      </c>
      <c r="S565" s="5">
        <v>0.0</v>
      </c>
    </row>
    <row r="566">
      <c r="A566" s="5">
        <v>564.0</v>
      </c>
      <c r="B566" s="6">
        <v>44467.0</v>
      </c>
      <c r="C566" s="5">
        <v>283.776609825317</v>
      </c>
      <c r="D566" s="5">
        <v>256.583277368631</v>
      </c>
      <c r="E566" s="5">
        <v>326.106628998516</v>
      </c>
      <c r="F566" s="5">
        <v>283.776609825317</v>
      </c>
      <c r="G566" s="5">
        <v>283.776609825317</v>
      </c>
      <c r="H566" s="5">
        <v>7.29457992665205</v>
      </c>
      <c r="I566" s="5">
        <v>7.29457992665205</v>
      </c>
      <c r="J566" s="5">
        <v>7.29457992665205</v>
      </c>
      <c r="K566" s="5">
        <v>-4.16603470012191</v>
      </c>
      <c r="L566" s="5">
        <v>-4.16603470012191</v>
      </c>
      <c r="M566" s="5">
        <v>-4.16603470012191</v>
      </c>
      <c r="N566" s="5">
        <v>11.4606146267739</v>
      </c>
      <c r="O566" s="5">
        <v>11.4606146267739</v>
      </c>
      <c r="P566" s="5">
        <v>11.4606146267739</v>
      </c>
      <c r="Q566" s="5">
        <v>0.0</v>
      </c>
      <c r="R566" s="5">
        <v>0.0</v>
      </c>
      <c r="S566" s="5">
        <v>0.0</v>
      </c>
    </row>
    <row r="567">
      <c r="A567" s="5">
        <v>565.0</v>
      </c>
      <c r="B567" s="6">
        <v>44468.0</v>
      </c>
      <c r="C567" s="5">
        <v>284.131991945733</v>
      </c>
      <c r="D567" s="5">
        <v>252.065696799907</v>
      </c>
      <c r="E567" s="5">
        <v>326.425873220428</v>
      </c>
      <c r="F567" s="5">
        <v>284.131991945733</v>
      </c>
      <c r="G567" s="5">
        <v>284.131991945733</v>
      </c>
      <c r="H567" s="5">
        <v>6.37663049759777</v>
      </c>
      <c r="I567" s="5">
        <v>6.37663049759777</v>
      </c>
      <c r="J567" s="5">
        <v>6.37663049759777</v>
      </c>
      <c r="K567" s="5">
        <v>-3.94745955477524</v>
      </c>
      <c r="L567" s="5">
        <v>-3.94745955477524</v>
      </c>
      <c r="M567" s="5">
        <v>-3.94745955477524</v>
      </c>
      <c r="N567" s="5">
        <v>10.324090052373</v>
      </c>
      <c r="O567" s="5">
        <v>10.324090052373</v>
      </c>
      <c r="P567" s="5">
        <v>10.324090052373</v>
      </c>
      <c r="Q567" s="5">
        <v>0.0</v>
      </c>
      <c r="R567" s="5">
        <v>0.0</v>
      </c>
      <c r="S567" s="5">
        <v>0.0</v>
      </c>
    </row>
    <row r="568">
      <c r="A568" s="5">
        <v>566.0</v>
      </c>
      <c r="B568" s="6">
        <v>44469.0</v>
      </c>
      <c r="C568" s="5">
        <v>284.487374066148</v>
      </c>
      <c r="D568" s="5">
        <v>251.8918931193</v>
      </c>
      <c r="E568" s="5">
        <v>324.190796342583</v>
      </c>
      <c r="F568" s="5">
        <v>284.487374066148</v>
      </c>
      <c r="G568" s="5">
        <v>284.487374066148</v>
      </c>
      <c r="H568" s="5">
        <v>4.29987166637603</v>
      </c>
      <c r="I568" s="5">
        <v>4.29987166637603</v>
      </c>
      <c r="J568" s="5">
        <v>4.29987166637603</v>
      </c>
      <c r="K568" s="5">
        <v>-4.89578385764526</v>
      </c>
      <c r="L568" s="5">
        <v>-4.89578385764526</v>
      </c>
      <c r="M568" s="5">
        <v>-4.89578385764526</v>
      </c>
      <c r="N568" s="5">
        <v>9.1956555240213</v>
      </c>
      <c r="O568" s="5">
        <v>9.1956555240213</v>
      </c>
      <c r="P568" s="5">
        <v>9.1956555240213</v>
      </c>
      <c r="Q568" s="5">
        <v>0.0</v>
      </c>
      <c r="R568" s="5">
        <v>0.0</v>
      </c>
      <c r="S568" s="5">
        <v>0.0</v>
      </c>
    </row>
    <row r="569">
      <c r="A569" s="5">
        <v>567.0</v>
      </c>
      <c r="B569" s="6">
        <v>44470.0</v>
      </c>
      <c r="C569" s="5">
        <v>284.842756186563</v>
      </c>
      <c r="D569" s="5">
        <v>252.244742949531</v>
      </c>
      <c r="E569" s="5">
        <v>323.442386233213</v>
      </c>
      <c r="F569" s="5">
        <v>284.842756186563</v>
      </c>
      <c r="G569" s="5">
        <v>284.842756186563</v>
      </c>
      <c r="H569" s="5">
        <v>2.78801695966614</v>
      </c>
      <c r="I569" s="5">
        <v>2.78801695966614</v>
      </c>
      <c r="J569" s="5">
        <v>2.78801695966614</v>
      </c>
      <c r="K569" s="5">
        <v>-5.30696082181953</v>
      </c>
      <c r="L569" s="5">
        <v>-5.30696082181953</v>
      </c>
      <c r="M569" s="5">
        <v>-5.30696082181953</v>
      </c>
      <c r="N569" s="5">
        <v>8.09497778148567</v>
      </c>
      <c r="O569" s="5">
        <v>8.09497778148567</v>
      </c>
      <c r="P569" s="5">
        <v>8.09497778148567</v>
      </c>
      <c r="Q569" s="5">
        <v>0.0</v>
      </c>
      <c r="R569" s="5">
        <v>0.0</v>
      </c>
      <c r="S569" s="5">
        <v>0.0</v>
      </c>
    </row>
    <row r="570">
      <c r="A570" s="5">
        <v>568.0</v>
      </c>
      <c r="B570" s="6">
        <v>44473.0</v>
      </c>
      <c r="C570" s="5">
        <v>285.90890254781</v>
      </c>
      <c r="D570" s="5">
        <v>252.942382201792</v>
      </c>
      <c r="E570" s="5">
        <v>322.931112786025</v>
      </c>
      <c r="F570" s="5">
        <v>285.90890254781</v>
      </c>
      <c r="G570" s="5">
        <v>285.90890254781</v>
      </c>
      <c r="H570" s="5">
        <v>1.67063208536577</v>
      </c>
      <c r="I570" s="5">
        <v>1.67063208536577</v>
      </c>
      <c r="J570" s="5">
        <v>1.67063208536577</v>
      </c>
      <c r="K570" s="5">
        <v>-3.47492792382235</v>
      </c>
      <c r="L570" s="5">
        <v>-3.47492792382235</v>
      </c>
      <c r="M570" s="5">
        <v>-3.47492792382235</v>
      </c>
      <c r="N570" s="5">
        <v>5.14556000918813</v>
      </c>
      <c r="O570" s="5">
        <v>5.14556000918813</v>
      </c>
      <c r="P570" s="5">
        <v>5.14556000918813</v>
      </c>
      <c r="Q570" s="5">
        <v>0.0</v>
      </c>
      <c r="R570" s="5">
        <v>0.0</v>
      </c>
      <c r="S570" s="5">
        <v>0.0</v>
      </c>
    </row>
    <row r="571">
      <c r="A571" s="5">
        <v>569.0</v>
      </c>
      <c r="B571" s="6">
        <v>44474.0</v>
      </c>
      <c r="C571" s="5">
        <v>286.264284668225</v>
      </c>
      <c r="D571" s="5">
        <v>251.390826951604</v>
      </c>
      <c r="E571" s="5">
        <v>320.94089479118</v>
      </c>
      <c r="F571" s="5">
        <v>286.264284668225</v>
      </c>
      <c r="G571" s="5">
        <v>286.264284668225</v>
      </c>
      <c r="H571" s="5">
        <v>0.169319071851895</v>
      </c>
      <c r="I571" s="5">
        <v>0.169319071851895</v>
      </c>
      <c r="J571" s="5">
        <v>0.169319071851895</v>
      </c>
      <c r="K571" s="5">
        <v>-4.16603470012488</v>
      </c>
      <c r="L571" s="5">
        <v>-4.16603470012488</v>
      </c>
      <c r="M571" s="5">
        <v>-4.16603470012488</v>
      </c>
      <c r="N571" s="5">
        <v>4.33535377197678</v>
      </c>
      <c r="O571" s="5">
        <v>4.33535377197678</v>
      </c>
      <c r="P571" s="5">
        <v>4.33535377197678</v>
      </c>
      <c r="Q571" s="5">
        <v>0.0</v>
      </c>
      <c r="R571" s="5">
        <v>0.0</v>
      </c>
      <c r="S571" s="5">
        <v>0.0</v>
      </c>
    </row>
    <row r="572">
      <c r="A572" s="5">
        <v>570.0</v>
      </c>
      <c r="B572" s="6">
        <v>44475.0</v>
      </c>
      <c r="C572" s="5">
        <v>286.619666788641</v>
      </c>
      <c r="D572" s="5">
        <v>250.147632619928</v>
      </c>
      <c r="E572" s="5">
        <v>321.935746459451</v>
      </c>
      <c r="F572" s="5">
        <v>286.619666788641</v>
      </c>
      <c r="G572" s="5">
        <v>286.619666788641</v>
      </c>
      <c r="H572" s="5">
        <v>-0.312863786885582</v>
      </c>
      <c r="I572" s="5">
        <v>-0.312863786885582</v>
      </c>
      <c r="J572" s="5">
        <v>-0.312863786885582</v>
      </c>
      <c r="K572" s="5">
        <v>-3.94745955477386</v>
      </c>
      <c r="L572" s="5">
        <v>-3.94745955477386</v>
      </c>
      <c r="M572" s="5">
        <v>-3.94745955477386</v>
      </c>
      <c r="N572" s="5">
        <v>3.63459576788828</v>
      </c>
      <c r="O572" s="5">
        <v>3.63459576788828</v>
      </c>
      <c r="P572" s="5">
        <v>3.63459576788828</v>
      </c>
      <c r="Q572" s="5">
        <v>0.0</v>
      </c>
      <c r="R572" s="5">
        <v>0.0</v>
      </c>
      <c r="S572" s="5">
        <v>0.0</v>
      </c>
    </row>
    <row r="573">
      <c r="A573" s="5">
        <v>571.0</v>
      </c>
      <c r="B573" s="6">
        <v>44476.0</v>
      </c>
      <c r="C573" s="5">
        <v>286.975048909056</v>
      </c>
      <c r="D573" s="5">
        <v>253.413174372625</v>
      </c>
      <c r="E573" s="5">
        <v>321.852623621734</v>
      </c>
      <c r="F573" s="5">
        <v>286.975048909056</v>
      </c>
      <c r="G573" s="5">
        <v>286.975048909056</v>
      </c>
      <c r="H573" s="5">
        <v>-1.84224840963283</v>
      </c>
      <c r="I573" s="5">
        <v>-1.84224840963283</v>
      </c>
      <c r="J573" s="5">
        <v>-1.84224840963283</v>
      </c>
      <c r="K573" s="5">
        <v>-4.8957838576495</v>
      </c>
      <c r="L573" s="5">
        <v>-4.8957838576495</v>
      </c>
      <c r="M573" s="5">
        <v>-4.8957838576495</v>
      </c>
      <c r="N573" s="5">
        <v>3.05353544801666</v>
      </c>
      <c r="O573" s="5">
        <v>3.05353544801666</v>
      </c>
      <c r="P573" s="5">
        <v>3.05353544801666</v>
      </c>
      <c r="Q573" s="5">
        <v>0.0</v>
      </c>
      <c r="R573" s="5">
        <v>0.0</v>
      </c>
      <c r="S573" s="5">
        <v>0.0</v>
      </c>
    </row>
    <row r="574">
      <c r="A574" s="5">
        <v>572.0</v>
      </c>
      <c r="B574" s="6">
        <v>44477.0</v>
      </c>
      <c r="C574" s="5">
        <v>287.330431029472</v>
      </c>
      <c r="D574" s="5">
        <v>250.343176725261</v>
      </c>
      <c r="E574" s="5">
        <v>318.577164361599</v>
      </c>
      <c r="F574" s="5">
        <v>287.330431029472</v>
      </c>
      <c r="G574" s="5">
        <v>287.330431029472</v>
      </c>
      <c r="H574" s="5">
        <v>-2.70726186523102</v>
      </c>
      <c r="I574" s="5">
        <v>-2.70726186523102</v>
      </c>
      <c r="J574" s="5">
        <v>-2.70726186523102</v>
      </c>
      <c r="K574" s="5">
        <v>-5.30696082186347</v>
      </c>
      <c r="L574" s="5">
        <v>-5.30696082186347</v>
      </c>
      <c r="M574" s="5">
        <v>-5.30696082186347</v>
      </c>
      <c r="N574" s="5">
        <v>2.59969895663244</v>
      </c>
      <c r="O574" s="5">
        <v>2.59969895663244</v>
      </c>
      <c r="P574" s="5">
        <v>2.59969895663244</v>
      </c>
      <c r="Q574" s="5">
        <v>0.0</v>
      </c>
      <c r="R574" s="5">
        <v>0.0</v>
      </c>
      <c r="S574" s="5">
        <v>0.0</v>
      </c>
    </row>
    <row r="575">
      <c r="A575" s="5">
        <v>573.0</v>
      </c>
      <c r="B575" s="6">
        <v>44480.0</v>
      </c>
      <c r="C575" s="5">
        <v>288.396577390718</v>
      </c>
      <c r="D575" s="5">
        <v>251.54484056015</v>
      </c>
      <c r="E575" s="5">
        <v>323.417140094224</v>
      </c>
      <c r="F575" s="5">
        <v>288.396577390718</v>
      </c>
      <c r="G575" s="5">
        <v>288.396577390718</v>
      </c>
      <c r="H575" s="5">
        <v>-1.44197568957781</v>
      </c>
      <c r="I575" s="5">
        <v>-1.44197568957781</v>
      </c>
      <c r="J575" s="5">
        <v>-1.44197568957781</v>
      </c>
      <c r="K575" s="5">
        <v>-3.47492792378819</v>
      </c>
      <c r="L575" s="5">
        <v>-3.47492792378819</v>
      </c>
      <c r="M575" s="5">
        <v>-3.47492792378819</v>
      </c>
      <c r="N575" s="5">
        <v>2.03295223421038</v>
      </c>
      <c r="O575" s="5">
        <v>2.03295223421038</v>
      </c>
      <c r="P575" s="5">
        <v>2.03295223421038</v>
      </c>
      <c r="Q575" s="5">
        <v>0.0</v>
      </c>
      <c r="R575" s="5">
        <v>0.0</v>
      </c>
      <c r="S575" s="5">
        <v>0.0</v>
      </c>
    </row>
    <row r="576">
      <c r="A576" s="5">
        <v>574.0</v>
      </c>
      <c r="B576" s="6">
        <v>44481.0</v>
      </c>
      <c r="C576" s="5">
        <v>288.751959511133</v>
      </c>
      <c r="D576" s="5">
        <v>250.379974358362</v>
      </c>
      <c r="E576" s="5">
        <v>322.104094751788</v>
      </c>
      <c r="F576" s="5">
        <v>288.751959511133</v>
      </c>
      <c r="G576" s="5">
        <v>288.751959511133</v>
      </c>
      <c r="H576" s="5">
        <v>-2.06149419306825</v>
      </c>
      <c r="I576" s="5">
        <v>-2.06149419306825</v>
      </c>
      <c r="J576" s="5">
        <v>-2.06149419306825</v>
      </c>
      <c r="K576" s="5">
        <v>-4.16603470012026</v>
      </c>
      <c r="L576" s="5">
        <v>-4.16603470012026</v>
      </c>
      <c r="M576" s="5">
        <v>-4.16603470012026</v>
      </c>
      <c r="N576" s="5">
        <v>2.10454050705201</v>
      </c>
      <c r="O576" s="5">
        <v>2.10454050705201</v>
      </c>
      <c r="P576" s="5">
        <v>2.10454050705201</v>
      </c>
      <c r="Q576" s="5">
        <v>0.0</v>
      </c>
      <c r="R576" s="5">
        <v>0.0</v>
      </c>
      <c r="S576" s="5">
        <v>0.0</v>
      </c>
    </row>
    <row r="577">
      <c r="A577" s="5">
        <v>575.0</v>
      </c>
      <c r="B577" s="6">
        <v>44482.0</v>
      </c>
      <c r="C577" s="5">
        <v>289.107341631549</v>
      </c>
      <c r="D577" s="5">
        <v>251.726925256461</v>
      </c>
      <c r="E577" s="5">
        <v>322.252667035763</v>
      </c>
      <c r="F577" s="5">
        <v>289.107341631549</v>
      </c>
      <c r="G577" s="5">
        <v>289.107341631549</v>
      </c>
      <c r="H577" s="5">
        <v>-1.65050317716846</v>
      </c>
      <c r="I577" s="5">
        <v>-1.65050317716846</v>
      </c>
      <c r="J577" s="5">
        <v>-1.65050317716846</v>
      </c>
      <c r="K577" s="5">
        <v>-3.94745955477712</v>
      </c>
      <c r="L577" s="5">
        <v>-3.94745955477712</v>
      </c>
      <c r="M577" s="5">
        <v>-3.94745955477712</v>
      </c>
      <c r="N577" s="5">
        <v>2.29695637760866</v>
      </c>
      <c r="O577" s="5">
        <v>2.29695637760866</v>
      </c>
      <c r="P577" s="5">
        <v>2.29695637760866</v>
      </c>
      <c r="Q577" s="5">
        <v>0.0</v>
      </c>
      <c r="R577" s="5">
        <v>0.0</v>
      </c>
      <c r="S577" s="5">
        <v>0.0</v>
      </c>
    </row>
    <row r="578">
      <c r="A578" s="5">
        <v>576.0</v>
      </c>
      <c r="B578" s="6">
        <v>44483.0</v>
      </c>
      <c r="C578" s="5">
        <v>289.462723751964</v>
      </c>
      <c r="D578" s="5">
        <v>252.263121995135</v>
      </c>
      <c r="E578" s="5">
        <v>324.234726277008</v>
      </c>
      <c r="F578" s="5">
        <v>289.462723751964</v>
      </c>
      <c r="G578" s="5">
        <v>289.462723751964</v>
      </c>
      <c r="H578" s="5">
        <v>-2.29521561307152</v>
      </c>
      <c r="I578" s="5">
        <v>-2.29521561307152</v>
      </c>
      <c r="J578" s="5">
        <v>-2.29521561307152</v>
      </c>
      <c r="K578" s="5">
        <v>-4.89578385763468</v>
      </c>
      <c r="L578" s="5">
        <v>-4.89578385763468</v>
      </c>
      <c r="M578" s="5">
        <v>-4.89578385763468</v>
      </c>
      <c r="N578" s="5">
        <v>2.60056824456315</v>
      </c>
      <c r="O578" s="5">
        <v>2.60056824456315</v>
      </c>
      <c r="P578" s="5">
        <v>2.60056824456315</v>
      </c>
      <c r="Q578" s="5">
        <v>0.0</v>
      </c>
      <c r="R578" s="5">
        <v>0.0</v>
      </c>
      <c r="S578" s="5">
        <v>0.0</v>
      </c>
    </row>
    <row r="579">
      <c r="A579" s="5">
        <v>577.0</v>
      </c>
      <c r="B579" s="6">
        <v>44484.0</v>
      </c>
      <c r="C579" s="5">
        <v>289.81810587238</v>
      </c>
      <c r="D579" s="5">
        <v>252.502969864095</v>
      </c>
      <c r="E579" s="5">
        <v>323.067543061569</v>
      </c>
      <c r="F579" s="5">
        <v>289.81810587238</v>
      </c>
      <c r="G579" s="5">
        <v>289.81810587238</v>
      </c>
      <c r="H579" s="5">
        <v>-2.30349980876096</v>
      </c>
      <c r="I579" s="5">
        <v>-2.30349980876096</v>
      </c>
      <c r="J579" s="5">
        <v>-2.30349980876096</v>
      </c>
      <c r="K579" s="5">
        <v>-5.30696082184476</v>
      </c>
      <c r="L579" s="5">
        <v>-5.30696082184476</v>
      </c>
      <c r="M579" s="5">
        <v>-5.30696082184476</v>
      </c>
      <c r="N579" s="5">
        <v>3.0034610130838</v>
      </c>
      <c r="O579" s="5">
        <v>3.0034610130838</v>
      </c>
      <c r="P579" s="5">
        <v>3.0034610130838</v>
      </c>
      <c r="Q579" s="5">
        <v>0.0</v>
      </c>
      <c r="R579" s="5">
        <v>0.0</v>
      </c>
      <c r="S579" s="5">
        <v>0.0</v>
      </c>
    </row>
    <row r="580">
      <c r="A580" s="5">
        <v>578.0</v>
      </c>
      <c r="B580" s="6">
        <v>44487.0</v>
      </c>
      <c r="C580" s="5">
        <v>290.884252233626</v>
      </c>
      <c r="D580" s="5">
        <v>255.958919433146</v>
      </c>
      <c r="E580" s="5">
        <v>326.185397996696</v>
      </c>
      <c r="F580" s="5">
        <v>290.884252233626</v>
      </c>
      <c r="G580" s="5">
        <v>290.884252233626</v>
      </c>
      <c r="H580" s="5">
        <v>1.18709869662698</v>
      </c>
      <c r="I580" s="5">
        <v>1.18709869662698</v>
      </c>
      <c r="J580" s="5">
        <v>1.18709869662698</v>
      </c>
      <c r="K580" s="5">
        <v>-3.47492792379894</v>
      </c>
      <c r="L580" s="5">
        <v>-3.47492792379894</v>
      </c>
      <c r="M580" s="5">
        <v>-3.47492792379894</v>
      </c>
      <c r="N580" s="5">
        <v>4.66202662042592</v>
      </c>
      <c r="O580" s="5">
        <v>4.66202662042592</v>
      </c>
      <c r="P580" s="5">
        <v>4.66202662042592</v>
      </c>
      <c r="Q580" s="5">
        <v>0.0</v>
      </c>
      <c r="R580" s="5">
        <v>0.0</v>
      </c>
      <c r="S580" s="5">
        <v>0.0</v>
      </c>
    </row>
    <row r="581">
      <c r="A581" s="5">
        <v>579.0</v>
      </c>
      <c r="B581" s="6">
        <v>44488.0</v>
      </c>
      <c r="C581" s="5">
        <v>291.239634354042</v>
      </c>
      <c r="D581" s="5">
        <v>255.971521175783</v>
      </c>
      <c r="E581" s="5">
        <v>327.882884333698</v>
      </c>
      <c r="F581" s="5">
        <v>291.239634354042</v>
      </c>
      <c r="G581" s="5">
        <v>291.239634354042</v>
      </c>
      <c r="H581" s="5">
        <v>1.14427404358624</v>
      </c>
      <c r="I581" s="5">
        <v>1.14427404358624</v>
      </c>
      <c r="J581" s="5">
        <v>1.14427404358624</v>
      </c>
      <c r="K581" s="5">
        <v>-4.16603470013917</v>
      </c>
      <c r="L581" s="5">
        <v>-4.16603470013917</v>
      </c>
      <c r="M581" s="5">
        <v>-4.16603470013917</v>
      </c>
      <c r="N581" s="5">
        <v>5.31030874372541</v>
      </c>
      <c r="O581" s="5">
        <v>5.31030874372541</v>
      </c>
      <c r="P581" s="5">
        <v>5.31030874372541</v>
      </c>
      <c r="Q581" s="5">
        <v>0.0</v>
      </c>
      <c r="R581" s="5">
        <v>0.0</v>
      </c>
      <c r="S581" s="5">
        <v>0.0</v>
      </c>
    </row>
    <row r="582">
      <c r="A582" s="5">
        <v>580.0</v>
      </c>
      <c r="B582" s="6">
        <v>44489.0</v>
      </c>
      <c r="C582" s="5">
        <v>291.595016474457</v>
      </c>
      <c r="D582" s="5">
        <v>256.890222567151</v>
      </c>
      <c r="E582" s="5">
        <v>327.998144136205</v>
      </c>
      <c r="F582" s="5">
        <v>291.595016474457</v>
      </c>
      <c r="G582" s="5">
        <v>291.595016474457</v>
      </c>
      <c r="H582" s="5">
        <v>2.03021616340708</v>
      </c>
      <c r="I582" s="5">
        <v>2.03021616340708</v>
      </c>
      <c r="J582" s="5">
        <v>2.03021616340708</v>
      </c>
      <c r="K582" s="5">
        <v>-3.94745955477574</v>
      </c>
      <c r="L582" s="5">
        <v>-3.94745955477574</v>
      </c>
      <c r="M582" s="5">
        <v>-3.94745955477574</v>
      </c>
      <c r="N582" s="5">
        <v>5.97767571818283</v>
      </c>
      <c r="O582" s="5">
        <v>5.97767571818283</v>
      </c>
      <c r="P582" s="5">
        <v>5.97767571818283</v>
      </c>
      <c r="Q582" s="5">
        <v>0.0</v>
      </c>
      <c r="R582" s="5">
        <v>0.0</v>
      </c>
      <c r="S582" s="5">
        <v>0.0</v>
      </c>
    </row>
    <row r="583">
      <c r="A583" s="5">
        <v>581.0</v>
      </c>
      <c r="B583" s="6">
        <v>44490.0</v>
      </c>
      <c r="C583" s="5">
        <v>291.950398594872</v>
      </c>
      <c r="D583" s="5">
        <v>259.131176116935</v>
      </c>
      <c r="E583" s="5">
        <v>328.691077641534</v>
      </c>
      <c r="F583" s="5">
        <v>291.950398594872</v>
      </c>
      <c r="G583" s="5">
        <v>291.950398594872</v>
      </c>
      <c r="H583" s="5">
        <v>1.75134808616778</v>
      </c>
      <c r="I583" s="5">
        <v>1.75134808616778</v>
      </c>
      <c r="J583" s="5">
        <v>1.75134808616778</v>
      </c>
      <c r="K583" s="5">
        <v>-4.89578385763892</v>
      </c>
      <c r="L583" s="5">
        <v>-4.89578385763892</v>
      </c>
      <c r="M583" s="5">
        <v>-4.89578385763892</v>
      </c>
      <c r="N583" s="5">
        <v>6.6471319438067</v>
      </c>
      <c r="O583" s="5">
        <v>6.6471319438067</v>
      </c>
      <c r="P583" s="5">
        <v>6.6471319438067</v>
      </c>
      <c r="Q583" s="5">
        <v>0.0</v>
      </c>
      <c r="R583" s="5">
        <v>0.0</v>
      </c>
      <c r="S583" s="5">
        <v>0.0</v>
      </c>
    </row>
    <row r="584">
      <c r="A584" s="5">
        <v>582.0</v>
      </c>
      <c r="B584" s="6">
        <v>44491.0</v>
      </c>
      <c r="C584" s="5">
        <v>292.305780715288</v>
      </c>
      <c r="D584" s="5">
        <v>256.826899208769</v>
      </c>
      <c r="E584" s="5">
        <v>328.334742955199</v>
      </c>
      <c r="F584" s="5">
        <v>292.305780715288</v>
      </c>
      <c r="G584" s="5">
        <v>292.305780715288</v>
      </c>
      <c r="H584" s="5">
        <v>1.99549759264143</v>
      </c>
      <c r="I584" s="5">
        <v>1.99549759264143</v>
      </c>
      <c r="J584" s="5">
        <v>1.99549759264143</v>
      </c>
      <c r="K584" s="5">
        <v>-5.30696082184302</v>
      </c>
      <c r="L584" s="5">
        <v>-5.30696082184302</v>
      </c>
      <c r="M584" s="5">
        <v>-5.30696082184302</v>
      </c>
      <c r="N584" s="5">
        <v>7.30245841448445</v>
      </c>
      <c r="O584" s="5">
        <v>7.30245841448445</v>
      </c>
      <c r="P584" s="5">
        <v>7.30245841448445</v>
      </c>
      <c r="Q584" s="5">
        <v>0.0</v>
      </c>
      <c r="R584" s="5">
        <v>0.0</v>
      </c>
      <c r="S584" s="5">
        <v>0.0</v>
      </c>
    </row>
    <row r="585">
      <c r="A585" s="5">
        <v>583.0</v>
      </c>
      <c r="B585" s="6">
        <v>44494.0</v>
      </c>
      <c r="C585" s="5">
        <v>293.371927076534</v>
      </c>
      <c r="D585" s="5">
        <v>265.020276537964</v>
      </c>
      <c r="E585" s="5">
        <v>333.620865893379</v>
      </c>
      <c r="F585" s="5">
        <v>293.371927076534</v>
      </c>
      <c r="G585" s="5">
        <v>293.371927076534</v>
      </c>
      <c r="H585" s="5">
        <v>5.56711159248929</v>
      </c>
      <c r="I585" s="5">
        <v>5.56711159248929</v>
      </c>
      <c r="J585" s="5">
        <v>5.56711159248929</v>
      </c>
      <c r="K585" s="5">
        <v>-3.47492792380968</v>
      </c>
      <c r="L585" s="5">
        <v>-3.47492792380968</v>
      </c>
      <c r="M585" s="5">
        <v>-3.47492792380968</v>
      </c>
      <c r="N585" s="5">
        <v>9.04203951629898</v>
      </c>
      <c r="O585" s="5">
        <v>9.04203951629898</v>
      </c>
      <c r="P585" s="5">
        <v>9.04203951629898</v>
      </c>
      <c r="Q585" s="5">
        <v>0.0</v>
      </c>
      <c r="R585" s="5">
        <v>0.0</v>
      </c>
      <c r="S585" s="5">
        <v>0.0</v>
      </c>
    </row>
    <row r="586">
      <c r="A586" s="5">
        <v>584.0</v>
      </c>
      <c r="B586" s="6">
        <v>44495.0</v>
      </c>
      <c r="C586" s="5">
        <v>293.72730919695</v>
      </c>
      <c r="D586" s="5">
        <v>264.62159644669</v>
      </c>
      <c r="E586" s="5">
        <v>332.905019590979</v>
      </c>
      <c r="F586" s="5">
        <v>293.72730919695</v>
      </c>
      <c r="G586" s="5">
        <v>293.72730919695</v>
      </c>
      <c r="H586" s="5">
        <v>5.34260162759854</v>
      </c>
      <c r="I586" s="5">
        <v>5.34260162759854</v>
      </c>
      <c r="J586" s="5">
        <v>5.34260162759854</v>
      </c>
      <c r="K586" s="5">
        <v>-4.16603470012695</v>
      </c>
      <c r="L586" s="5">
        <v>-4.16603470012695</v>
      </c>
      <c r="M586" s="5">
        <v>-4.16603470012695</v>
      </c>
      <c r="N586" s="5">
        <v>9.50863632772549</v>
      </c>
      <c r="O586" s="5">
        <v>9.50863632772549</v>
      </c>
      <c r="P586" s="5">
        <v>9.50863632772549</v>
      </c>
      <c r="Q586" s="5">
        <v>0.0</v>
      </c>
      <c r="R586" s="5">
        <v>0.0</v>
      </c>
      <c r="S586" s="5">
        <v>0.0</v>
      </c>
    </row>
    <row r="587">
      <c r="A587" s="5">
        <v>585.0</v>
      </c>
      <c r="B587" s="6">
        <v>44496.0</v>
      </c>
      <c r="C587" s="5">
        <v>294.082691317365</v>
      </c>
      <c r="D587" s="5">
        <v>263.295849163885</v>
      </c>
      <c r="E587" s="5">
        <v>335.448706934309</v>
      </c>
      <c r="F587" s="5">
        <v>294.082691317365</v>
      </c>
      <c r="G587" s="5">
        <v>294.082691317365</v>
      </c>
      <c r="H587" s="5">
        <v>5.95795130080783</v>
      </c>
      <c r="I587" s="5">
        <v>5.95795130080783</v>
      </c>
      <c r="J587" s="5">
        <v>5.95795130080783</v>
      </c>
      <c r="K587" s="5">
        <v>-3.94745955477437</v>
      </c>
      <c r="L587" s="5">
        <v>-3.94745955477437</v>
      </c>
      <c r="M587" s="5">
        <v>-3.94745955477437</v>
      </c>
      <c r="N587" s="5">
        <v>9.9054108555822</v>
      </c>
      <c r="O587" s="5">
        <v>9.9054108555822</v>
      </c>
      <c r="P587" s="5">
        <v>9.9054108555822</v>
      </c>
      <c r="Q587" s="5">
        <v>0.0</v>
      </c>
      <c r="R587" s="5">
        <v>0.0</v>
      </c>
      <c r="S587" s="5">
        <v>0.0</v>
      </c>
    </row>
    <row r="588">
      <c r="A588" s="5">
        <v>586.0</v>
      </c>
      <c r="B588" s="6">
        <v>44497.0</v>
      </c>
      <c r="C588" s="5">
        <v>294.438073437781</v>
      </c>
      <c r="D588" s="5">
        <v>262.808095702045</v>
      </c>
      <c r="E588" s="5">
        <v>336.376503548611</v>
      </c>
      <c r="F588" s="5">
        <v>294.438073437781</v>
      </c>
      <c r="G588" s="5">
        <v>294.438073437781</v>
      </c>
      <c r="H588" s="5">
        <v>5.33249899452352</v>
      </c>
      <c r="I588" s="5">
        <v>5.33249899452352</v>
      </c>
      <c r="J588" s="5">
        <v>5.33249899452352</v>
      </c>
      <c r="K588" s="5">
        <v>-4.89578385764316</v>
      </c>
      <c r="L588" s="5">
        <v>-4.89578385764316</v>
      </c>
      <c r="M588" s="5">
        <v>-4.89578385764316</v>
      </c>
      <c r="N588" s="5">
        <v>10.2282828521666</v>
      </c>
      <c r="O588" s="5">
        <v>10.2282828521666</v>
      </c>
      <c r="P588" s="5">
        <v>10.2282828521666</v>
      </c>
      <c r="Q588" s="5">
        <v>0.0</v>
      </c>
      <c r="R588" s="5">
        <v>0.0</v>
      </c>
      <c r="S588" s="5">
        <v>0.0</v>
      </c>
    </row>
    <row r="589">
      <c r="A589" s="5">
        <v>587.0</v>
      </c>
      <c r="B589" s="6">
        <v>44498.0</v>
      </c>
      <c r="C589" s="5">
        <v>294.793455558196</v>
      </c>
      <c r="D589" s="5">
        <v>264.579178691049</v>
      </c>
      <c r="E589" s="5">
        <v>338.159813635031</v>
      </c>
      <c r="F589" s="5">
        <v>294.793455558196</v>
      </c>
      <c r="G589" s="5">
        <v>294.793455558196</v>
      </c>
      <c r="H589" s="5">
        <v>5.16889757030097</v>
      </c>
      <c r="I589" s="5">
        <v>5.16889757030097</v>
      </c>
      <c r="J589" s="5">
        <v>5.16889757030097</v>
      </c>
      <c r="K589" s="5">
        <v>-5.30696082183279</v>
      </c>
      <c r="L589" s="5">
        <v>-5.30696082183279</v>
      </c>
      <c r="M589" s="5">
        <v>-5.30696082183279</v>
      </c>
      <c r="N589" s="5">
        <v>10.4758583921337</v>
      </c>
      <c r="O589" s="5">
        <v>10.4758583921337</v>
      </c>
      <c r="P589" s="5">
        <v>10.4758583921337</v>
      </c>
      <c r="Q589" s="5">
        <v>0.0</v>
      </c>
      <c r="R589" s="5">
        <v>0.0</v>
      </c>
      <c r="S589" s="5">
        <v>0.0</v>
      </c>
    </row>
    <row r="590">
      <c r="A590" s="5">
        <v>588.0</v>
      </c>
      <c r="B590" s="6">
        <v>44501.0</v>
      </c>
      <c r="C590" s="5">
        <v>295.859601919442</v>
      </c>
      <c r="D590" s="5">
        <v>267.201813440067</v>
      </c>
      <c r="E590" s="5">
        <v>337.910862966398</v>
      </c>
      <c r="F590" s="5">
        <v>295.859601919442</v>
      </c>
      <c r="G590" s="5">
        <v>295.859601919442</v>
      </c>
      <c r="H590" s="5">
        <v>7.31738504616314</v>
      </c>
      <c r="I590" s="5">
        <v>7.31738504616314</v>
      </c>
      <c r="J590" s="5">
        <v>7.31738504616314</v>
      </c>
      <c r="K590" s="5">
        <v>-3.47492792382042</v>
      </c>
      <c r="L590" s="5">
        <v>-3.47492792382042</v>
      </c>
      <c r="M590" s="5">
        <v>-3.47492792382042</v>
      </c>
      <c r="N590" s="5">
        <v>10.7923129699835</v>
      </c>
      <c r="O590" s="5">
        <v>10.7923129699835</v>
      </c>
      <c r="P590" s="5">
        <v>10.7923129699835</v>
      </c>
      <c r="Q590" s="5">
        <v>0.0</v>
      </c>
      <c r="R590" s="5">
        <v>0.0</v>
      </c>
      <c r="S590" s="5">
        <v>0.0</v>
      </c>
    </row>
    <row r="591">
      <c r="A591" s="5">
        <v>589.0</v>
      </c>
      <c r="B591" s="6">
        <v>44502.0</v>
      </c>
      <c r="C591" s="5">
        <v>296.214984039858</v>
      </c>
      <c r="D591" s="5">
        <v>269.971488563613</v>
      </c>
      <c r="E591" s="5">
        <v>340.271984031318</v>
      </c>
      <c r="F591" s="5">
        <v>296.214984039858</v>
      </c>
      <c r="G591" s="5">
        <v>296.214984039858</v>
      </c>
      <c r="H591" s="5">
        <v>6.61030894088248</v>
      </c>
      <c r="I591" s="5">
        <v>6.61030894088248</v>
      </c>
      <c r="J591" s="5">
        <v>6.61030894088248</v>
      </c>
      <c r="K591" s="5">
        <v>-4.16603470012992</v>
      </c>
      <c r="L591" s="5">
        <v>-4.16603470012992</v>
      </c>
      <c r="M591" s="5">
        <v>-4.16603470012992</v>
      </c>
      <c r="N591" s="5">
        <v>10.7763436410124</v>
      </c>
      <c r="O591" s="5">
        <v>10.7763436410124</v>
      </c>
      <c r="P591" s="5">
        <v>10.7763436410124</v>
      </c>
      <c r="Q591" s="5">
        <v>0.0</v>
      </c>
      <c r="R591" s="5">
        <v>0.0</v>
      </c>
      <c r="S591" s="5">
        <v>0.0</v>
      </c>
    </row>
    <row r="592">
      <c r="A592" s="5">
        <v>590.0</v>
      </c>
      <c r="B592" s="6">
        <v>44503.0</v>
      </c>
      <c r="C592" s="5">
        <v>296.570366160273</v>
      </c>
      <c r="D592" s="5">
        <v>265.124254700156</v>
      </c>
      <c r="E592" s="5">
        <v>336.819495764179</v>
      </c>
      <c r="F592" s="5">
        <v>296.570366160273</v>
      </c>
      <c r="G592" s="5">
        <v>296.570366160273</v>
      </c>
      <c r="H592" s="5">
        <v>6.76772744130737</v>
      </c>
      <c r="I592" s="5">
        <v>6.76772744130737</v>
      </c>
      <c r="J592" s="5">
        <v>6.76772744130737</v>
      </c>
      <c r="K592" s="5">
        <v>-3.94745955477531</v>
      </c>
      <c r="L592" s="5">
        <v>-3.94745955477531</v>
      </c>
      <c r="M592" s="5">
        <v>-3.94745955477531</v>
      </c>
      <c r="N592" s="5">
        <v>10.7151869960826</v>
      </c>
      <c r="O592" s="5">
        <v>10.7151869960826</v>
      </c>
      <c r="P592" s="5">
        <v>10.7151869960826</v>
      </c>
      <c r="Q592" s="5">
        <v>0.0</v>
      </c>
      <c r="R592" s="5">
        <v>0.0</v>
      </c>
      <c r="S592" s="5">
        <v>0.0</v>
      </c>
    </row>
    <row r="593">
      <c r="A593" s="5">
        <v>591.0</v>
      </c>
      <c r="B593" s="6">
        <v>44504.0</v>
      </c>
      <c r="C593" s="5">
        <v>296.925748280689</v>
      </c>
      <c r="D593" s="5">
        <v>268.711797077575</v>
      </c>
      <c r="E593" s="5">
        <v>340.824690019463</v>
      </c>
      <c r="F593" s="5">
        <v>296.925748280689</v>
      </c>
      <c r="G593" s="5">
        <v>296.925748280689</v>
      </c>
      <c r="H593" s="5">
        <v>5.72483158182481</v>
      </c>
      <c r="I593" s="5">
        <v>5.72483158182481</v>
      </c>
      <c r="J593" s="5">
        <v>5.72483158182481</v>
      </c>
      <c r="K593" s="5">
        <v>-4.89578385762834</v>
      </c>
      <c r="L593" s="5">
        <v>-4.89578385762834</v>
      </c>
      <c r="M593" s="5">
        <v>-4.89578385762834</v>
      </c>
      <c r="N593" s="5">
        <v>10.6206154394531</v>
      </c>
      <c r="O593" s="5">
        <v>10.6206154394531</v>
      </c>
      <c r="P593" s="5">
        <v>10.6206154394531</v>
      </c>
      <c r="Q593" s="5">
        <v>0.0</v>
      </c>
      <c r="R593" s="5">
        <v>0.0</v>
      </c>
      <c r="S593" s="5">
        <v>0.0</v>
      </c>
    </row>
    <row r="594">
      <c r="A594" s="5">
        <v>592.0</v>
      </c>
      <c r="B594" s="6">
        <v>44505.0</v>
      </c>
      <c r="C594" s="5">
        <v>297.281130401104</v>
      </c>
      <c r="D594" s="5">
        <v>268.168616820184</v>
      </c>
      <c r="E594" s="5">
        <v>336.140168649201</v>
      </c>
      <c r="F594" s="5">
        <v>297.281130401104</v>
      </c>
      <c r="G594" s="5">
        <v>297.281130401104</v>
      </c>
      <c r="H594" s="5">
        <v>5.19852166624795</v>
      </c>
      <c r="I594" s="5">
        <v>5.19852166624795</v>
      </c>
      <c r="J594" s="5">
        <v>5.19852166624795</v>
      </c>
      <c r="K594" s="5">
        <v>-5.30696082182257</v>
      </c>
      <c r="L594" s="5">
        <v>-5.30696082182257</v>
      </c>
      <c r="M594" s="5">
        <v>-5.30696082182257</v>
      </c>
      <c r="N594" s="5">
        <v>10.5054824880705</v>
      </c>
      <c r="O594" s="5">
        <v>10.5054824880705</v>
      </c>
      <c r="P594" s="5">
        <v>10.5054824880705</v>
      </c>
      <c r="Q594" s="5">
        <v>0.0</v>
      </c>
      <c r="R594" s="5">
        <v>0.0</v>
      </c>
      <c r="S594" s="5">
        <v>0.0</v>
      </c>
    </row>
    <row r="595">
      <c r="A595" s="5">
        <v>593.0</v>
      </c>
      <c r="B595" s="6">
        <v>44508.0</v>
      </c>
      <c r="C595" s="5">
        <v>298.34727676235</v>
      </c>
      <c r="D595" s="5">
        <v>268.920534050862</v>
      </c>
      <c r="E595" s="5">
        <v>339.307408378329</v>
      </c>
      <c r="F595" s="5">
        <v>298.34727676235</v>
      </c>
      <c r="G595" s="5">
        <v>298.34727676235</v>
      </c>
      <c r="H595" s="5">
        <v>6.69713988978591</v>
      </c>
      <c r="I595" s="5">
        <v>6.69713988978591</v>
      </c>
      <c r="J595" s="5">
        <v>6.69713988978591</v>
      </c>
      <c r="K595" s="5">
        <v>-3.47492792381979</v>
      </c>
      <c r="L595" s="5">
        <v>-3.47492792381979</v>
      </c>
      <c r="M595" s="5">
        <v>-3.47492792381979</v>
      </c>
      <c r="N595" s="5">
        <v>10.1720678136057</v>
      </c>
      <c r="O595" s="5">
        <v>10.1720678136057</v>
      </c>
      <c r="P595" s="5">
        <v>10.1720678136057</v>
      </c>
      <c r="Q595" s="5">
        <v>0.0</v>
      </c>
      <c r="R595" s="5">
        <v>0.0</v>
      </c>
      <c r="S595" s="5">
        <v>0.0</v>
      </c>
    </row>
    <row r="596">
      <c r="A596" s="5">
        <v>594.0</v>
      </c>
      <c r="B596" s="6">
        <v>44509.0</v>
      </c>
      <c r="C596" s="5">
        <v>298.702658882766</v>
      </c>
      <c r="D596" s="5">
        <v>270.22733762537</v>
      </c>
      <c r="E596" s="5">
        <v>341.785725961358</v>
      </c>
      <c r="F596" s="5">
        <v>298.702658882766</v>
      </c>
      <c r="G596" s="5">
        <v>298.702658882766</v>
      </c>
      <c r="H596" s="5">
        <v>5.94304032511291</v>
      </c>
      <c r="I596" s="5">
        <v>5.94304032511291</v>
      </c>
      <c r="J596" s="5">
        <v>5.94304032511291</v>
      </c>
      <c r="K596" s="5">
        <v>-4.1660347001253</v>
      </c>
      <c r="L596" s="5">
        <v>-4.1660347001253</v>
      </c>
      <c r="M596" s="5">
        <v>-4.1660347001253</v>
      </c>
      <c r="N596" s="5">
        <v>10.1090750252382</v>
      </c>
      <c r="O596" s="5">
        <v>10.1090750252382</v>
      </c>
      <c r="P596" s="5">
        <v>10.1090750252382</v>
      </c>
      <c r="Q596" s="5">
        <v>0.0</v>
      </c>
      <c r="R596" s="5">
        <v>0.0</v>
      </c>
      <c r="S596" s="5">
        <v>0.0</v>
      </c>
    </row>
    <row r="597">
      <c r="A597" s="5">
        <v>595.0</v>
      </c>
      <c r="B597" s="6">
        <v>44510.0</v>
      </c>
      <c r="C597" s="5">
        <v>299.058041003181</v>
      </c>
      <c r="D597" s="5">
        <v>270.058468738798</v>
      </c>
      <c r="E597" s="5">
        <v>339.214969132742</v>
      </c>
      <c r="F597" s="5">
        <v>299.058041003181</v>
      </c>
      <c r="G597" s="5">
        <v>299.058041003181</v>
      </c>
      <c r="H597" s="5">
        <v>6.14269849359735</v>
      </c>
      <c r="I597" s="5">
        <v>6.14269849359735</v>
      </c>
      <c r="J597" s="5">
        <v>6.14269849359735</v>
      </c>
      <c r="K597" s="5">
        <v>-3.94745955477165</v>
      </c>
      <c r="L597" s="5">
        <v>-3.94745955477165</v>
      </c>
      <c r="M597" s="5">
        <v>-3.94745955477165</v>
      </c>
      <c r="N597" s="5">
        <v>10.090158048369</v>
      </c>
      <c r="O597" s="5">
        <v>10.090158048369</v>
      </c>
      <c r="P597" s="5">
        <v>10.090158048369</v>
      </c>
      <c r="Q597" s="5">
        <v>0.0</v>
      </c>
      <c r="R597" s="5">
        <v>0.0</v>
      </c>
      <c r="S597" s="5">
        <v>0.0</v>
      </c>
    </row>
    <row r="598">
      <c r="A598" s="5">
        <v>596.0</v>
      </c>
      <c r="B598" s="6">
        <v>44511.0</v>
      </c>
      <c r="C598" s="5">
        <v>299.413423123597</v>
      </c>
      <c r="D598" s="5">
        <v>267.499975284264</v>
      </c>
      <c r="E598" s="5">
        <v>339.944831275412</v>
      </c>
      <c r="F598" s="5">
        <v>299.413423123597</v>
      </c>
      <c r="G598" s="5">
        <v>299.413423123597</v>
      </c>
      <c r="H598" s="5">
        <v>5.22940630972641</v>
      </c>
      <c r="I598" s="5">
        <v>5.22940630972641</v>
      </c>
      <c r="J598" s="5">
        <v>5.22940630972641</v>
      </c>
      <c r="K598" s="5">
        <v>-4.89578385762916</v>
      </c>
      <c r="L598" s="5">
        <v>-4.89578385762916</v>
      </c>
      <c r="M598" s="5">
        <v>-4.89578385762916</v>
      </c>
      <c r="N598" s="5">
        <v>10.1251901673555</v>
      </c>
      <c r="O598" s="5">
        <v>10.1251901673555</v>
      </c>
      <c r="P598" s="5">
        <v>10.1251901673555</v>
      </c>
      <c r="Q598" s="5">
        <v>0.0</v>
      </c>
      <c r="R598" s="5">
        <v>0.0</v>
      </c>
      <c r="S598" s="5">
        <v>0.0</v>
      </c>
    </row>
    <row r="599">
      <c r="A599" s="5">
        <v>597.0</v>
      </c>
      <c r="B599" s="6">
        <v>44512.0</v>
      </c>
      <c r="C599" s="5">
        <v>299.768805244012</v>
      </c>
      <c r="D599" s="5">
        <v>266.951795420133</v>
      </c>
      <c r="E599" s="5">
        <v>340.560306743422</v>
      </c>
      <c r="F599" s="5">
        <v>299.768805244012</v>
      </c>
      <c r="G599" s="5">
        <v>299.768805244012</v>
      </c>
      <c r="H599" s="5">
        <v>4.91515120024613</v>
      </c>
      <c r="I599" s="5">
        <v>4.91515120024613</v>
      </c>
      <c r="J599" s="5">
        <v>4.91515120024613</v>
      </c>
      <c r="K599" s="5">
        <v>-5.30696082181234</v>
      </c>
      <c r="L599" s="5">
        <v>-5.30696082181234</v>
      </c>
      <c r="M599" s="5">
        <v>-5.30696082181234</v>
      </c>
      <c r="N599" s="5">
        <v>10.2221120220584</v>
      </c>
      <c r="O599" s="5">
        <v>10.2221120220584</v>
      </c>
      <c r="P599" s="5">
        <v>10.2221120220584</v>
      </c>
      <c r="Q599" s="5">
        <v>0.0</v>
      </c>
      <c r="R599" s="5">
        <v>0.0</v>
      </c>
      <c r="S599" s="5">
        <v>0.0</v>
      </c>
    </row>
    <row r="600">
      <c r="A600" s="5">
        <v>598.0</v>
      </c>
      <c r="B600" s="6">
        <v>44515.0</v>
      </c>
      <c r="C600" s="5">
        <v>300.834951605259</v>
      </c>
      <c r="D600" s="5">
        <v>273.654040540255</v>
      </c>
      <c r="E600" s="5">
        <v>345.726787476517</v>
      </c>
      <c r="F600" s="5">
        <v>300.834951605259</v>
      </c>
      <c r="G600" s="5">
        <v>300.834951605259</v>
      </c>
      <c r="H600" s="5">
        <v>7.45405094265781</v>
      </c>
      <c r="I600" s="5">
        <v>7.45405094265781</v>
      </c>
      <c r="J600" s="5">
        <v>7.45405094265781</v>
      </c>
      <c r="K600" s="5">
        <v>-3.47492792378563</v>
      </c>
      <c r="L600" s="5">
        <v>-3.47492792378563</v>
      </c>
      <c r="M600" s="5">
        <v>-3.47492792378563</v>
      </c>
      <c r="N600" s="5">
        <v>10.9289788664434</v>
      </c>
      <c r="O600" s="5">
        <v>10.9289788664434</v>
      </c>
      <c r="P600" s="5">
        <v>10.9289788664434</v>
      </c>
      <c r="Q600" s="5">
        <v>0.0</v>
      </c>
      <c r="R600" s="5">
        <v>0.0</v>
      </c>
      <c r="S600" s="5">
        <v>0.0</v>
      </c>
    </row>
    <row r="601">
      <c r="A601" s="5">
        <v>599.0</v>
      </c>
      <c r="B601" s="6">
        <v>44516.0</v>
      </c>
      <c r="C601" s="5">
        <v>301.190333725674</v>
      </c>
      <c r="D601" s="5">
        <v>274.157164783797</v>
      </c>
      <c r="E601" s="5">
        <v>342.680171856164</v>
      </c>
      <c r="F601" s="5">
        <v>301.190333725674</v>
      </c>
      <c r="G601" s="5">
        <v>301.190333725674</v>
      </c>
      <c r="H601" s="5">
        <v>7.13942902132306</v>
      </c>
      <c r="I601" s="5">
        <v>7.13942902132306</v>
      </c>
      <c r="J601" s="5">
        <v>7.13942902132306</v>
      </c>
      <c r="K601" s="5">
        <v>-4.16603470012068</v>
      </c>
      <c r="L601" s="5">
        <v>-4.16603470012068</v>
      </c>
      <c r="M601" s="5">
        <v>-4.16603470012068</v>
      </c>
      <c r="N601" s="5">
        <v>11.3054637214437</v>
      </c>
      <c r="O601" s="5">
        <v>11.3054637214437</v>
      </c>
      <c r="P601" s="5">
        <v>11.3054637214437</v>
      </c>
      <c r="Q601" s="5">
        <v>0.0</v>
      </c>
      <c r="R601" s="5">
        <v>0.0</v>
      </c>
      <c r="S601" s="5">
        <v>0.0</v>
      </c>
    </row>
    <row r="602">
      <c r="A602" s="5">
        <v>600.0</v>
      </c>
      <c r="B602" s="6">
        <v>44517.0</v>
      </c>
      <c r="C602" s="5">
        <v>301.54571584609</v>
      </c>
      <c r="D602" s="5">
        <v>273.891909812906</v>
      </c>
      <c r="E602" s="5">
        <v>343.12468913379</v>
      </c>
      <c r="F602" s="5">
        <v>301.54571584609</v>
      </c>
      <c r="G602" s="5">
        <v>301.54571584609</v>
      </c>
      <c r="H602" s="5">
        <v>7.79938665303784</v>
      </c>
      <c r="I602" s="5">
        <v>7.79938665303784</v>
      </c>
      <c r="J602" s="5">
        <v>7.79938665303784</v>
      </c>
      <c r="K602" s="5">
        <v>-3.94745955477491</v>
      </c>
      <c r="L602" s="5">
        <v>-3.94745955477491</v>
      </c>
      <c r="M602" s="5">
        <v>-3.94745955477491</v>
      </c>
      <c r="N602" s="5">
        <v>11.7468462078127</v>
      </c>
      <c r="O602" s="5">
        <v>11.7468462078127</v>
      </c>
      <c r="P602" s="5">
        <v>11.7468462078127</v>
      </c>
      <c r="Q602" s="5">
        <v>0.0</v>
      </c>
      <c r="R602" s="5">
        <v>0.0</v>
      </c>
      <c r="S602" s="5">
        <v>0.0</v>
      </c>
    </row>
    <row r="603">
      <c r="A603" s="5">
        <v>601.0</v>
      </c>
      <c r="B603" s="6">
        <v>44518.0</v>
      </c>
      <c r="C603" s="5">
        <v>301.901097966505</v>
      </c>
      <c r="D603" s="5">
        <v>273.036840124271</v>
      </c>
      <c r="E603" s="5">
        <v>343.584428065074</v>
      </c>
      <c r="F603" s="5">
        <v>301.901097966505</v>
      </c>
      <c r="G603" s="5">
        <v>301.901097966505</v>
      </c>
      <c r="H603" s="5">
        <v>7.35014382067202</v>
      </c>
      <c r="I603" s="5">
        <v>7.35014382067202</v>
      </c>
      <c r="J603" s="5">
        <v>7.35014382067202</v>
      </c>
      <c r="K603" s="5">
        <v>-4.89578385763681</v>
      </c>
      <c r="L603" s="5">
        <v>-4.89578385763681</v>
      </c>
      <c r="M603" s="5">
        <v>-4.89578385763681</v>
      </c>
      <c r="N603" s="5">
        <v>12.2459276783088</v>
      </c>
      <c r="O603" s="5">
        <v>12.2459276783088</v>
      </c>
      <c r="P603" s="5">
        <v>12.2459276783088</v>
      </c>
      <c r="Q603" s="5">
        <v>0.0</v>
      </c>
      <c r="R603" s="5">
        <v>0.0</v>
      </c>
      <c r="S603" s="5">
        <v>0.0</v>
      </c>
    </row>
    <row r="604">
      <c r="A604" s="5">
        <v>602.0</v>
      </c>
      <c r="B604" s="6">
        <v>44519.0</v>
      </c>
      <c r="C604" s="5">
        <v>302.25648008692</v>
      </c>
      <c r="D604" s="5">
        <v>274.770082634278</v>
      </c>
      <c r="E604" s="5">
        <v>344.632300013462</v>
      </c>
      <c r="F604" s="5">
        <v>302.25648008692</v>
      </c>
      <c r="G604" s="5">
        <v>302.25648008692</v>
      </c>
      <c r="H604" s="5">
        <v>7.48617664219016</v>
      </c>
      <c r="I604" s="5">
        <v>7.48617664219016</v>
      </c>
      <c r="J604" s="5">
        <v>7.48617664219016</v>
      </c>
      <c r="K604" s="5">
        <v>-5.3069608218106</v>
      </c>
      <c r="L604" s="5">
        <v>-5.3069608218106</v>
      </c>
      <c r="M604" s="5">
        <v>-5.3069608218106</v>
      </c>
      <c r="N604" s="5">
        <v>12.7931374640007</v>
      </c>
      <c r="O604" s="5">
        <v>12.7931374640007</v>
      </c>
      <c r="P604" s="5">
        <v>12.7931374640007</v>
      </c>
      <c r="Q604" s="5">
        <v>0.0</v>
      </c>
      <c r="R604" s="5">
        <v>0.0</v>
      </c>
      <c r="S604" s="5">
        <v>0.0</v>
      </c>
    </row>
    <row r="605">
      <c r="A605" s="5">
        <v>603.0</v>
      </c>
      <c r="B605" s="6">
        <v>44522.0</v>
      </c>
      <c r="C605" s="5">
        <v>303.322626448167</v>
      </c>
      <c r="D605" s="5">
        <v>280.309324067646</v>
      </c>
      <c r="E605" s="5">
        <v>350.142202836067</v>
      </c>
      <c r="F605" s="5">
        <v>303.322626448167</v>
      </c>
      <c r="G605" s="5">
        <v>303.322626448167</v>
      </c>
      <c r="H605" s="5">
        <v>11.1231767263781</v>
      </c>
      <c r="I605" s="5">
        <v>11.1231767263781</v>
      </c>
      <c r="J605" s="5">
        <v>11.1231767263781</v>
      </c>
      <c r="K605" s="5">
        <v>-3.474927923785</v>
      </c>
      <c r="L605" s="5">
        <v>-3.474927923785</v>
      </c>
      <c r="M605" s="5">
        <v>-3.474927923785</v>
      </c>
      <c r="N605" s="5">
        <v>14.5981046501631</v>
      </c>
      <c r="O605" s="5">
        <v>14.5981046501631</v>
      </c>
      <c r="P605" s="5">
        <v>14.5981046501631</v>
      </c>
      <c r="Q605" s="5">
        <v>0.0</v>
      </c>
      <c r="R605" s="5">
        <v>0.0</v>
      </c>
      <c r="S605" s="5">
        <v>0.0</v>
      </c>
    </row>
    <row r="606">
      <c r="A606" s="5">
        <v>604.0</v>
      </c>
      <c r="B606" s="6">
        <v>44523.0</v>
      </c>
      <c r="C606" s="5">
        <v>303.62501916014</v>
      </c>
      <c r="D606" s="5">
        <v>276.557688923071</v>
      </c>
      <c r="E606" s="5">
        <v>348.016097271764</v>
      </c>
      <c r="F606" s="5">
        <v>303.62501916014</v>
      </c>
      <c r="G606" s="5">
        <v>303.62501916014</v>
      </c>
      <c r="H606" s="5">
        <v>11.039000812758</v>
      </c>
      <c r="I606" s="5">
        <v>11.039000812758</v>
      </c>
      <c r="J606" s="5">
        <v>11.039000812758</v>
      </c>
      <c r="K606" s="5">
        <v>-4.16603470011606</v>
      </c>
      <c r="L606" s="5">
        <v>-4.16603470011606</v>
      </c>
      <c r="M606" s="5">
        <v>-4.16603470011606</v>
      </c>
      <c r="N606" s="5">
        <v>15.205035512874</v>
      </c>
      <c r="O606" s="5">
        <v>15.205035512874</v>
      </c>
      <c r="P606" s="5">
        <v>15.205035512874</v>
      </c>
      <c r="Q606" s="5">
        <v>0.0</v>
      </c>
      <c r="R606" s="5">
        <v>0.0</v>
      </c>
      <c r="S606" s="5">
        <v>0.0</v>
      </c>
    </row>
    <row r="607">
      <c r="A607" s="5">
        <v>605.0</v>
      </c>
      <c r="B607" s="6">
        <v>44524.0</v>
      </c>
      <c r="C607" s="5">
        <v>303.927411872113</v>
      </c>
      <c r="D607" s="5">
        <v>283.420656747755</v>
      </c>
      <c r="E607" s="5">
        <v>348.355820552214</v>
      </c>
      <c r="F607" s="5">
        <v>303.927411872113</v>
      </c>
      <c r="G607" s="5">
        <v>303.927411872113</v>
      </c>
      <c r="H607" s="5">
        <v>11.840388429545</v>
      </c>
      <c r="I607" s="5">
        <v>11.840388429545</v>
      </c>
      <c r="J607" s="5">
        <v>11.840388429545</v>
      </c>
      <c r="K607" s="5">
        <v>-3.94745955477354</v>
      </c>
      <c r="L607" s="5">
        <v>-3.94745955477354</v>
      </c>
      <c r="M607" s="5">
        <v>-3.94745955477354</v>
      </c>
      <c r="N607" s="5">
        <v>15.7878479843186</v>
      </c>
      <c r="O607" s="5">
        <v>15.7878479843186</v>
      </c>
      <c r="P607" s="5">
        <v>15.7878479843186</v>
      </c>
      <c r="Q607" s="5">
        <v>0.0</v>
      </c>
      <c r="R607" s="5">
        <v>0.0</v>
      </c>
      <c r="S607" s="5">
        <v>0.0</v>
      </c>
    </row>
    <row r="608">
      <c r="A608" s="5">
        <v>606.0</v>
      </c>
      <c r="B608" s="6">
        <v>44526.0</v>
      </c>
      <c r="C608" s="5">
        <v>304.532197296059</v>
      </c>
      <c r="D608" s="5">
        <v>281.066806928811</v>
      </c>
      <c r="E608" s="5">
        <v>353.618578195688</v>
      </c>
      <c r="F608" s="5">
        <v>304.532197296059</v>
      </c>
      <c r="G608" s="5">
        <v>304.532197296059</v>
      </c>
      <c r="H608" s="5">
        <v>11.5092399153389</v>
      </c>
      <c r="I608" s="5">
        <v>11.5092399153389</v>
      </c>
      <c r="J608" s="5">
        <v>11.5092399153389</v>
      </c>
      <c r="K608" s="5">
        <v>-5.30696082184605</v>
      </c>
      <c r="L608" s="5">
        <v>-5.30696082184605</v>
      </c>
      <c r="M608" s="5">
        <v>-5.30696082184605</v>
      </c>
      <c r="N608" s="5">
        <v>16.8162007371849</v>
      </c>
      <c r="O608" s="5">
        <v>16.8162007371849</v>
      </c>
      <c r="P608" s="5">
        <v>16.8162007371849</v>
      </c>
      <c r="Q608" s="5">
        <v>0.0</v>
      </c>
      <c r="R608" s="5">
        <v>0.0</v>
      </c>
      <c r="S608" s="5">
        <v>0.0</v>
      </c>
    </row>
    <row r="609">
      <c r="A609" s="5">
        <v>607.0</v>
      </c>
      <c r="B609" s="6">
        <v>44529.0</v>
      </c>
      <c r="C609" s="5">
        <v>305.439375431977</v>
      </c>
      <c r="D609" s="5">
        <v>285.452987171242</v>
      </c>
      <c r="E609" s="5">
        <v>357.936514548075</v>
      </c>
      <c r="F609" s="5">
        <v>305.439375431977</v>
      </c>
      <c r="G609" s="5">
        <v>305.439375431977</v>
      </c>
      <c r="H609" s="5">
        <v>14.3205205179537</v>
      </c>
      <c r="I609" s="5">
        <v>14.3205205179537</v>
      </c>
      <c r="J609" s="5">
        <v>14.3205205179537</v>
      </c>
      <c r="K609" s="5">
        <v>-3.47492792380711</v>
      </c>
      <c r="L609" s="5">
        <v>-3.47492792380711</v>
      </c>
      <c r="M609" s="5">
        <v>-3.47492792380711</v>
      </c>
      <c r="N609" s="5">
        <v>17.7954484417608</v>
      </c>
      <c r="O609" s="5">
        <v>17.7954484417608</v>
      </c>
      <c r="P609" s="5">
        <v>17.7954484417608</v>
      </c>
      <c r="Q609" s="5">
        <v>0.0</v>
      </c>
      <c r="R609" s="5">
        <v>0.0</v>
      </c>
      <c r="S609" s="5">
        <v>0.0</v>
      </c>
    </row>
    <row r="610">
      <c r="A610" s="5">
        <v>608.0</v>
      </c>
      <c r="B610" s="6">
        <v>44530.0</v>
      </c>
      <c r="C610" s="5">
        <v>305.74176814395</v>
      </c>
      <c r="D610" s="5">
        <v>283.034249952686</v>
      </c>
      <c r="E610" s="5">
        <v>354.009624837635</v>
      </c>
      <c r="F610" s="5">
        <v>305.74176814395</v>
      </c>
      <c r="G610" s="5">
        <v>305.74176814395</v>
      </c>
      <c r="H610" s="5">
        <v>13.7583403063765</v>
      </c>
      <c r="I610" s="5">
        <v>13.7583403063765</v>
      </c>
      <c r="J610" s="5">
        <v>13.7583403063765</v>
      </c>
      <c r="K610" s="5">
        <v>-4.16603470011904</v>
      </c>
      <c r="L610" s="5">
        <v>-4.16603470011904</v>
      </c>
      <c r="M610" s="5">
        <v>-4.16603470011904</v>
      </c>
      <c r="N610" s="5">
        <v>17.9243750064955</v>
      </c>
      <c r="O610" s="5">
        <v>17.9243750064955</v>
      </c>
      <c r="P610" s="5">
        <v>17.9243750064955</v>
      </c>
      <c r="Q610" s="5">
        <v>0.0</v>
      </c>
      <c r="R610" s="5">
        <v>0.0</v>
      </c>
      <c r="S610" s="5">
        <v>0.0</v>
      </c>
    </row>
    <row r="611">
      <c r="A611" s="5">
        <v>609.0</v>
      </c>
      <c r="B611" s="6">
        <v>44531.0</v>
      </c>
      <c r="C611" s="5">
        <v>306.044160855923</v>
      </c>
      <c r="D611" s="5">
        <v>283.576852477305</v>
      </c>
      <c r="E611" s="5">
        <v>353.442371685918</v>
      </c>
      <c r="F611" s="5">
        <v>306.044160855923</v>
      </c>
      <c r="G611" s="5">
        <v>306.044160855923</v>
      </c>
      <c r="H611" s="5">
        <v>13.9940246810929</v>
      </c>
      <c r="I611" s="5">
        <v>13.9940246810929</v>
      </c>
      <c r="J611" s="5">
        <v>13.9940246810929</v>
      </c>
      <c r="K611" s="5">
        <v>-3.94745955477452</v>
      </c>
      <c r="L611" s="5">
        <v>-3.94745955477452</v>
      </c>
      <c r="M611" s="5">
        <v>-3.94745955477452</v>
      </c>
      <c r="N611" s="5">
        <v>17.9414842358674</v>
      </c>
      <c r="O611" s="5">
        <v>17.9414842358674</v>
      </c>
      <c r="P611" s="5">
        <v>17.9414842358674</v>
      </c>
      <c r="Q611" s="5">
        <v>0.0</v>
      </c>
      <c r="R611" s="5">
        <v>0.0</v>
      </c>
      <c r="S611" s="5">
        <v>0.0</v>
      </c>
    </row>
    <row r="612">
      <c r="A612" s="5">
        <v>610.0</v>
      </c>
      <c r="B612" s="6">
        <v>44532.0</v>
      </c>
      <c r="C612" s="5">
        <v>306.346553567896</v>
      </c>
      <c r="D612" s="5">
        <v>283.614561910405</v>
      </c>
      <c r="E612" s="5">
        <v>355.728330663173</v>
      </c>
      <c r="F612" s="5">
        <v>306.346553567896</v>
      </c>
      <c r="G612" s="5">
        <v>306.346553567896</v>
      </c>
      <c r="H612" s="5">
        <v>12.9473067869596</v>
      </c>
      <c r="I612" s="5">
        <v>12.9473067869596</v>
      </c>
      <c r="J612" s="5">
        <v>12.9473067869596</v>
      </c>
      <c r="K612" s="5">
        <v>-4.89578385763845</v>
      </c>
      <c r="L612" s="5">
        <v>-4.89578385763845</v>
      </c>
      <c r="M612" s="5">
        <v>-4.89578385763845</v>
      </c>
      <c r="N612" s="5">
        <v>17.843090644598</v>
      </c>
      <c r="O612" s="5">
        <v>17.843090644598</v>
      </c>
      <c r="P612" s="5">
        <v>17.843090644598</v>
      </c>
      <c r="Q612" s="5">
        <v>0.0</v>
      </c>
      <c r="R612" s="5">
        <v>0.0</v>
      </c>
      <c r="S612" s="5">
        <v>0.0</v>
      </c>
    </row>
    <row r="613">
      <c r="A613" s="5">
        <v>611.0</v>
      </c>
      <c r="B613" s="6">
        <v>44533.0</v>
      </c>
      <c r="C613" s="5">
        <v>306.648946279869</v>
      </c>
      <c r="D613" s="5">
        <v>284.363665898066</v>
      </c>
      <c r="E613" s="5">
        <v>355.216318689885</v>
      </c>
      <c r="F613" s="5">
        <v>306.648946279869</v>
      </c>
      <c r="G613" s="5">
        <v>306.648946279869</v>
      </c>
      <c r="H613" s="5">
        <v>12.3216017447453</v>
      </c>
      <c r="I613" s="5">
        <v>12.3216017447453</v>
      </c>
      <c r="J613" s="5">
        <v>12.3216017447453</v>
      </c>
      <c r="K613" s="5">
        <v>-5.30696082184431</v>
      </c>
      <c r="L613" s="5">
        <v>-5.30696082184431</v>
      </c>
      <c r="M613" s="5">
        <v>-5.30696082184431</v>
      </c>
      <c r="N613" s="5">
        <v>17.6285625665896</v>
      </c>
      <c r="O613" s="5">
        <v>17.6285625665896</v>
      </c>
      <c r="P613" s="5">
        <v>17.6285625665896</v>
      </c>
      <c r="Q613" s="5">
        <v>0.0</v>
      </c>
      <c r="R613" s="5">
        <v>0.0</v>
      </c>
      <c r="S613" s="5">
        <v>0.0</v>
      </c>
    </row>
    <row r="614">
      <c r="A614" s="5">
        <v>612.0</v>
      </c>
      <c r="B614" s="6">
        <v>44536.0</v>
      </c>
      <c r="C614" s="5">
        <v>307.556124415788</v>
      </c>
      <c r="D614" s="5">
        <v>281.455560920514</v>
      </c>
      <c r="E614" s="5">
        <v>354.814852539146</v>
      </c>
      <c r="F614" s="5">
        <v>307.556124415788</v>
      </c>
      <c r="G614" s="5">
        <v>307.556124415788</v>
      </c>
      <c r="H614" s="5">
        <v>12.8539506083594</v>
      </c>
      <c r="I614" s="5">
        <v>12.8539506083594</v>
      </c>
      <c r="J614" s="5">
        <v>12.8539506083594</v>
      </c>
      <c r="K614" s="5">
        <v>-3.47492792380648</v>
      </c>
      <c r="L614" s="5">
        <v>-3.47492792380648</v>
      </c>
      <c r="M614" s="5">
        <v>-3.47492792380648</v>
      </c>
      <c r="N614" s="5">
        <v>16.3288785321659</v>
      </c>
      <c r="O614" s="5">
        <v>16.3288785321659</v>
      </c>
      <c r="P614" s="5">
        <v>16.3288785321659</v>
      </c>
      <c r="Q614" s="5">
        <v>0.0</v>
      </c>
      <c r="R614" s="5">
        <v>0.0</v>
      </c>
      <c r="S614" s="5">
        <v>0.0</v>
      </c>
    </row>
    <row r="615">
      <c r="A615" s="5">
        <v>613.0</v>
      </c>
      <c r="B615" s="6">
        <v>44537.0</v>
      </c>
      <c r="C615" s="5">
        <v>307.858517127761</v>
      </c>
      <c r="D615" s="5">
        <v>284.221811339893</v>
      </c>
      <c r="E615" s="5">
        <v>355.57899269146</v>
      </c>
      <c r="F615" s="5">
        <v>307.858517127761</v>
      </c>
      <c r="G615" s="5">
        <v>307.858517127761</v>
      </c>
      <c r="H615" s="5">
        <v>11.539717995929</v>
      </c>
      <c r="I615" s="5">
        <v>11.539717995929</v>
      </c>
      <c r="J615" s="5">
        <v>11.539717995929</v>
      </c>
      <c r="K615" s="5">
        <v>-4.16603470013034</v>
      </c>
      <c r="L615" s="5">
        <v>-4.16603470013034</v>
      </c>
      <c r="M615" s="5">
        <v>-4.16603470013034</v>
      </c>
      <c r="N615" s="5">
        <v>15.7057526960594</v>
      </c>
      <c r="O615" s="5">
        <v>15.7057526960594</v>
      </c>
      <c r="P615" s="5">
        <v>15.7057526960594</v>
      </c>
      <c r="Q615" s="5">
        <v>0.0</v>
      </c>
      <c r="R615" s="5">
        <v>0.0</v>
      </c>
      <c r="S615" s="5">
        <v>0.0</v>
      </c>
    </row>
    <row r="616">
      <c r="A616" s="5">
        <v>614.0</v>
      </c>
      <c r="B616" s="6">
        <v>44538.0</v>
      </c>
      <c r="C616" s="5">
        <v>308.160909839734</v>
      </c>
      <c r="D616" s="5">
        <v>284.073968620467</v>
      </c>
      <c r="E616" s="5">
        <v>355.588133458843</v>
      </c>
      <c r="F616" s="5">
        <v>308.160909839734</v>
      </c>
      <c r="G616" s="5">
        <v>308.160909839734</v>
      </c>
      <c r="H616" s="5">
        <v>11.0615969910411</v>
      </c>
      <c r="I616" s="5">
        <v>11.0615969910411</v>
      </c>
      <c r="J616" s="5">
        <v>11.0615969910411</v>
      </c>
      <c r="K616" s="5">
        <v>-3.94745955477314</v>
      </c>
      <c r="L616" s="5">
        <v>-3.94745955477314</v>
      </c>
      <c r="M616" s="5">
        <v>-3.94745955477314</v>
      </c>
      <c r="N616" s="5">
        <v>15.0090565458142</v>
      </c>
      <c r="O616" s="5">
        <v>15.0090565458142</v>
      </c>
      <c r="P616" s="5">
        <v>15.0090565458142</v>
      </c>
      <c r="Q616" s="5">
        <v>0.0</v>
      </c>
      <c r="R616" s="5">
        <v>0.0</v>
      </c>
      <c r="S616" s="5">
        <v>0.0</v>
      </c>
    </row>
    <row r="617">
      <c r="A617" s="5">
        <v>615.0</v>
      </c>
      <c r="B617" s="6">
        <v>44539.0</v>
      </c>
      <c r="C617" s="5">
        <v>308.463302551707</v>
      </c>
      <c r="D617" s="5">
        <v>283.347511011807</v>
      </c>
      <c r="E617" s="5">
        <v>354.286146406949</v>
      </c>
      <c r="F617" s="5">
        <v>308.463302551707</v>
      </c>
      <c r="G617" s="5">
        <v>308.463302551707</v>
      </c>
      <c r="H617" s="5">
        <v>9.35940053558848</v>
      </c>
      <c r="I617" s="5">
        <v>9.35940053558848</v>
      </c>
      <c r="J617" s="5">
        <v>9.35940053558848</v>
      </c>
      <c r="K617" s="5">
        <v>-4.89578385764611</v>
      </c>
      <c r="L617" s="5">
        <v>-4.89578385764611</v>
      </c>
      <c r="M617" s="5">
        <v>-4.89578385764611</v>
      </c>
      <c r="N617" s="5">
        <v>14.2551843932346</v>
      </c>
      <c r="O617" s="5">
        <v>14.2551843932346</v>
      </c>
      <c r="P617" s="5">
        <v>14.2551843932346</v>
      </c>
      <c r="Q617" s="5">
        <v>0.0</v>
      </c>
      <c r="R617" s="5">
        <v>0.0</v>
      </c>
      <c r="S617" s="5">
        <v>0.0</v>
      </c>
    </row>
    <row r="618">
      <c r="A618" s="5">
        <v>616.0</v>
      </c>
      <c r="B618" s="6">
        <v>44540.0</v>
      </c>
      <c r="C618" s="5">
        <v>308.76569526368</v>
      </c>
      <c r="D618" s="5">
        <v>284.744917344397</v>
      </c>
      <c r="E618" s="5">
        <v>353.291788267452</v>
      </c>
      <c r="F618" s="5">
        <v>308.76569526368</v>
      </c>
      <c r="G618" s="5">
        <v>308.76569526368</v>
      </c>
      <c r="H618" s="5">
        <v>8.15539506702415</v>
      </c>
      <c r="I618" s="5">
        <v>8.15539506702415</v>
      </c>
      <c r="J618" s="5">
        <v>8.15539506702415</v>
      </c>
      <c r="K618" s="5">
        <v>-5.3069608218256</v>
      </c>
      <c r="L618" s="5">
        <v>-5.3069608218256</v>
      </c>
      <c r="M618" s="5">
        <v>-5.3069608218256</v>
      </c>
      <c r="N618" s="5">
        <v>13.4623558888497</v>
      </c>
      <c r="O618" s="5">
        <v>13.4623558888497</v>
      </c>
      <c r="P618" s="5">
        <v>13.4623558888497</v>
      </c>
      <c r="Q618" s="5">
        <v>0.0</v>
      </c>
      <c r="R618" s="5">
        <v>0.0</v>
      </c>
      <c r="S618" s="5">
        <v>0.0</v>
      </c>
    </row>
    <row r="619">
      <c r="A619" s="5">
        <v>617.0</v>
      </c>
      <c r="B619" s="6">
        <v>44543.0</v>
      </c>
      <c r="C619" s="5">
        <v>309.672873399599</v>
      </c>
      <c r="D619" s="5">
        <v>283.803295335332</v>
      </c>
      <c r="E619" s="5">
        <v>351.411419746712</v>
      </c>
      <c r="F619" s="5">
        <v>309.672873399599</v>
      </c>
      <c r="G619" s="5">
        <v>309.672873399599</v>
      </c>
      <c r="H619" s="5">
        <v>7.57445022218327</v>
      </c>
      <c r="I619" s="5">
        <v>7.57445022218327</v>
      </c>
      <c r="J619" s="5">
        <v>7.57445022218327</v>
      </c>
      <c r="K619" s="5">
        <v>-3.47492792380585</v>
      </c>
      <c r="L619" s="5">
        <v>-3.47492792380585</v>
      </c>
      <c r="M619" s="5">
        <v>-3.47492792380585</v>
      </c>
      <c r="N619" s="5">
        <v>11.0493781459891</v>
      </c>
      <c r="O619" s="5">
        <v>11.0493781459891</v>
      </c>
      <c r="P619" s="5">
        <v>11.0493781459891</v>
      </c>
      <c r="Q619" s="5">
        <v>0.0</v>
      </c>
      <c r="R619" s="5">
        <v>0.0</v>
      </c>
      <c r="S619" s="5">
        <v>0.0</v>
      </c>
    </row>
    <row r="620">
      <c r="A620" s="5">
        <v>618.0</v>
      </c>
      <c r="B620" s="6">
        <v>44544.0</v>
      </c>
      <c r="C620" s="5">
        <v>309.975266111572</v>
      </c>
      <c r="D620" s="5">
        <v>278.466675567898</v>
      </c>
      <c r="E620" s="5">
        <v>348.673283178136</v>
      </c>
      <c r="F620" s="5">
        <v>309.975266111572</v>
      </c>
      <c r="G620" s="5">
        <v>309.975266111572</v>
      </c>
      <c r="H620" s="5">
        <v>6.13582605576374</v>
      </c>
      <c r="I620" s="5">
        <v>6.13582605576374</v>
      </c>
      <c r="J620" s="5">
        <v>6.13582605576374</v>
      </c>
      <c r="K620" s="5">
        <v>-4.16603470013332</v>
      </c>
      <c r="L620" s="5">
        <v>-4.16603470013332</v>
      </c>
      <c r="M620" s="5">
        <v>-4.16603470013332</v>
      </c>
      <c r="N620" s="5">
        <v>10.301860755897</v>
      </c>
      <c r="O620" s="5">
        <v>10.301860755897</v>
      </c>
      <c r="P620" s="5">
        <v>10.301860755897</v>
      </c>
      <c r="Q620" s="5">
        <v>0.0</v>
      </c>
      <c r="R620" s="5">
        <v>0.0</v>
      </c>
      <c r="S620" s="5">
        <v>0.0</v>
      </c>
    </row>
    <row r="621">
      <c r="A621" s="5">
        <v>619.0</v>
      </c>
      <c r="B621" s="6">
        <v>44545.0</v>
      </c>
      <c r="C621" s="5">
        <v>310.277658823544</v>
      </c>
      <c r="D621" s="5">
        <v>281.133663195481</v>
      </c>
      <c r="E621" s="5">
        <v>352.320985343514</v>
      </c>
      <c r="F621" s="5">
        <v>310.277658823544</v>
      </c>
      <c r="G621" s="5">
        <v>310.277658823544</v>
      </c>
      <c r="H621" s="5">
        <v>5.6684067707066</v>
      </c>
      <c r="I621" s="5">
        <v>5.6684067707066</v>
      </c>
      <c r="J621" s="5">
        <v>5.6684067707066</v>
      </c>
      <c r="K621" s="5">
        <v>-3.94745955477408</v>
      </c>
      <c r="L621" s="5">
        <v>-3.94745955477408</v>
      </c>
      <c r="M621" s="5">
        <v>-3.94745955477408</v>
      </c>
      <c r="N621" s="5">
        <v>9.61586632548069</v>
      </c>
      <c r="O621" s="5">
        <v>9.61586632548069</v>
      </c>
      <c r="P621" s="5">
        <v>9.61586632548069</v>
      </c>
      <c r="Q621" s="5">
        <v>0.0</v>
      </c>
      <c r="R621" s="5">
        <v>0.0</v>
      </c>
      <c r="S621" s="5">
        <v>0.0</v>
      </c>
    </row>
    <row r="622">
      <c r="A622" s="5">
        <v>620.0</v>
      </c>
      <c r="B622" s="6">
        <v>44546.0</v>
      </c>
      <c r="C622" s="5">
        <v>310.580051535517</v>
      </c>
      <c r="D622" s="5">
        <v>281.018916985481</v>
      </c>
      <c r="E622" s="5">
        <v>351.436242074425</v>
      </c>
      <c r="F622" s="5">
        <v>310.580051535517</v>
      </c>
      <c r="G622" s="5">
        <v>310.580051535517</v>
      </c>
      <c r="H622" s="5">
        <v>4.11368151001298</v>
      </c>
      <c r="I622" s="5">
        <v>4.11368151001298</v>
      </c>
      <c r="J622" s="5">
        <v>4.11368151001298</v>
      </c>
      <c r="K622" s="5">
        <v>-4.89578385764693</v>
      </c>
      <c r="L622" s="5">
        <v>-4.89578385764693</v>
      </c>
      <c r="M622" s="5">
        <v>-4.89578385764693</v>
      </c>
      <c r="N622" s="5">
        <v>9.00946536765992</v>
      </c>
      <c r="O622" s="5">
        <v>9.00946536765992</v>
      </c>
      <c r="P622" s="5">
        <v>9.00946536765992</v>
      </c>
      <c r="Q622" s="5">
        <v>0.0</v>
      </c>
      <c r="R622" s="5">
        <v>0.0</v>
      </c>
      <c r="S622" s="5">
        <v>0.0</v>
      </c>
    </row>
    <row r="623">
      <c r="A623" s="5">
        <v>621.0</v>
      </c>
      <c r="B623" s="6">
        <v>44547.0</v>
      </c>
      <c r="C623" s="5">
        <v>310.88244424749</v>
      </c>
      <c r="D623" s="5">
        <v>277.970546855238</v>
      </c>
      <c r="E623" s="5">
        <v>347.962095386822</v>
      </c>
      <c r="F623" s="5">
        <v>310.88244424749</v>
      </c>
      <c r="G623" s="5">
        <v>310.88244424749</v>
      </c>
      <c r="H623" s="5">
        <v>3.191824123913</v>
      </c>
      <c r="I623" s="5">
        <v>3.191824123913</v>
      </c>
      <c r="J623" s="5">
        <v>3.191824123913</v>
      </c>
      <c r="K623" s="5">
        <v>-5.30696082182386</v>
      </c>
      <c r="L623" s="5">
        <v>-5.30696082182386</v>
      </c>
      <c r="M623" s="5">
        <v>-5.30696082182386</v>
      </c>
      <c r="N623" s="5">
        <v>8.49878494573686</v>
      </c>
      <c r="O623" s="5">
        <v>8.49878494573686</v>
      </c>
      <c r="P623" s="5">
        <v>8.49878494573686</v>
      </c>
      <c r="Q623" s="5">
        <v>0.0</v>
      </c>
      <c r="R623" s="5">
        <v>0.0</v>
      </c>
      <c r="S623" s="5">
        <v>0.0</v>
      </c>
    </row>
    <row r="624">
      <c r="A624" s="5">
        <v>622.0</v>
      </c>
      <c r="B624" s="6">
        <v>44550.0</v>
      </c>
      <c r="C624" s="5">
        <v>311.789622383409</v>
      </c>
      <c r="D624" s="5">
        <v>282.215247359207</v>
      </c>
      <c r="E624" s="5">
        <v>350.873147041899</v>
      </c>
      <c r="F624" s="5">
        <v>311.789622383409</v>
      </c>
      <c r="G624" s="5">
        <v>311.789622383409</v>
      </c>
      <c r="H624" s="5">
        <v>4.18877447061971</v>
      </c>
      <c r="I624" s="5">
        <v>4.18877447061971</v>
      </c>
      <c r="J624" s="5">
        <v>4.18877447061971</v>
      </c>
      <c r="K624" s="5">
        <v>-3.47492792382797</v>
      </c>
      <c r="L624" s="5">
        <v>-3.47492792382797</v>
      </c>
      <c r="M624" s="5">
        <v>-3.47492792382797</v>
      </c>
      <c r="N624" s="5">
        <v>7.66370239444768</v>
      </c>
      <c r="O624" s="5">
        <v>7.66370239444768</v>
      </c>
      <c r="P624" s="5">
        <v>7.66370239444768</v>
      </c>
      <c r="Q624" s="5">
        <v>0.0</v>
      </c>
      <c r="R624" s="5">
        <v>0.0</v>
      </c>
      <c r="S624" s="5">
        <v>0.0</v>
      </c>
    </row>
    <row r="625">
      <c r="A625" s="5">
        <v>623.0</v>
      </c>
      <c r="B625" s="6">
        <v>44551.0</v>
      </c>
      <c r="C625" s="5">
        <v>312.092015095382</v>
      </c>
      <c r="D625" s="5">
        <v>279.04631379661</v>
      </c>
      <c r="E625" s="5">
        <v>351.79298993857</v>
      </c>
      <c r="F625" s="5">
        <v>312.092015095382</v>
      </c>
      <c r="G625" s="5">
        <v>312.092015095382</v>
      </c>
      <c r="H625" s="5">
        <v>3.47710601822611</v>
      </c>
      <c r="I625" s="5">
        <v>3.47710601822611</v>
      </c>
      <c r="J625" s="5">
        <v>3.47710601822611</v>
      </c>
      <c r="K625" s="5">
        <v>-4.1660347001211</v>
      </c>
      <c r="L625" s="5">
        <v>-4.1660347001211</v>
      </c>
      <c r="M625" s="5">
        <v>-4.1660347001211</v>
      </c>
      <c r="N625" s="5">
        <v>7.64314071834722</v>
      </c>
      <c r="O625" s="5">
        <v>7.64314071834722</v>
      </c>
      <c r="P625" s="5">
        <v>7.64314071834722</v>
      </c>
      <c r="Q625" s="5">
        <v>0.0</v>
      </c>
      <c r="R625" s="5">
        <v>0.0</v>
      </c>
      <c r="S625" s="5">
        <v>0.0</v>
      </c>
    </row>
    <row r="626">
      <c r="A626" s="5">
        <v>624.0</v>
      </c>
      <c r="B626" s="6">
        <v>44552.0</v>
      </c>
      <c r="C626" s="5">
        <v>312.394407807355</v>
      </c>
      <c r="D626" s="5">
        <v>281.518319982465</v>
      </c>
      <c r="E626" s="5">
        <v>353.393197041308</v>
      </c>
      <c r="F626" s="5">
        <v>312.394407807355</v>
      </c>
      <c r="G626" s="5">
        <v>312.394407807355</v>
      </c>
      <c r="H626" s="5">
        <v>3.8081842988709</v>
      </c>
      <c r="I626" s="5">
        <v>3.8081842988709</v>
      </c>
      <c r="J626" s="5">
        <v>3.8081842988709</v>
      </c>
      <c r="K626" s="5">
        <v>-3.94745955477502</v>
      </c>
      <c r="L626" s="5">
        <v>-3.94745955477502</v>
      </c>
      <c r="M626" s="5">
        <v>-3.94745955477502</v>
      </c>
      <c r="N626" s="5">
        <v>7.75564385364593</v>
      </c>
      <c r="O626" s="5">
        <v>7.75564385364593</v>
      </c>
      <c r="P626" s="5">
        <v>7.75564385364593</v>
      </c>
      <c r="Q626" s="5">
        <v>0.0</v>
      </c>
      <c r="R626" s="5">
        <v>0.0</v>
      </c>
      <c r="S626" s="5">
        <v>0.0</v>
      </c>
    </row>
    <row r="627">
      <c r="A627" s="5">
        <v>625.0</v>
      </c>
      <c r="B627" s="6">
        <v>44553.0</v>
      </c>
      <c r="C627" s="5">
        <v>312.696800519328</v>
      </c>
      <c r="D627" s="5">
        <v>278.145089856399</v>
      </c>
      <c r="E627" s="5">
        <v>350.421742957698</v>
      </c>
      <c r="F627" s="5">
        <v>312.696800519328</v>
      </c>
      <c r="G627" s="5">
        <v>312.696800519328</v>
      </c>
      <c r="H627" s="5">
        <v>3.10251706626399</v>
      </c>
      <c r="I627" s="5">
        <v>3.10251706626399</v>
      </c>
      <c r="J627" s="5">
        <v>3.10251706626399</v>
      </c>
      <c r="K627" s="5">
        <v>-4.89578385763211</v>
      </c>
      <c r="L627" s="5">
        <v>-4.89578385763211</v>
      </c>
      <c r="M627" s="5">
        <v>-4.89578385763211</v>
      </c>
      <c r="N627" s="5">
        <v>7.99830092389611</v>
      </c>
      <c r="O627" s="5">
        <v>7.99830092389611</v>
      </c>
      <c r="P627" s="5">
        <v>7.99830092389611</v>
      </c>
      <c r="Q627" s="5">
        <v>0.0</v>
      </c>
      <c r="R627" s="5">
        <v>0.0</v>
      </c>
      <c r="S627" s="5">
        <v>0.0</v>
      </c>
    </row>
    <row r="628">
      <c r="A628" s="5">
        <v>626.0</v>
      </c>
      <c r="B628" s="6">
        <v>44557.0</v>
      </c>
      <c r="C628" s="5">
        <v>313.90637136722</v>
      </c>
      <c r="D628" s="5">
        <v>284.291884205856</v>
      </c>
      <c r="E628" s="5">
        <v>353.994030993119</v>
      </c>
      <c r="F628" s="5">
        <v>313.90637136722</v>
      </c>
      <c r="G628" s="5">
        <v>313.90637136722</v>
      </c>
      <c r="H628" s="5">
        <v>6.61497909129525</v>
      </c>
      <c r="I628" s="5">
        <v>6.61497909129525</v>
      </c>
      <c r="J628" s="5">
        <v>6.61497909129525</v>
      </c>
      <c r="K628" s="5">
        <v>-3.47492792382734</v>
      </c>
      <c r="L628" s="5">
        <v>-3.47492792382734</v>
      </c>
      <c r="M628" s="5">
        <v>-3.47492792382734</v>
      </c>
      <c r="N628" s="5">
        <v>10.0899070151225</v>
      </c>
      <c r="O628" s="5">
        <v>10.0899070151225</v>
      </c>
      <c r="P628" s="5">
        <v>10.0899070151225</v>
      </c>
      <c r="Q628" s="5">
        <v>0.0</v>
      </c>
      <c r="R628" s="5">
        <v>0.0</v>
      </c>
      <c r="S628" s="5">
        <v>0.0</v>
      </c>
    </row>
    <row r="629">
      <c r="A629" s="5">
        <v>627.0</v>
      </c>
      <c r="B629" s="6">
        <v>44558.0</v>
      </c>
      <c r="C629" s="5">
        <v>314.208764079193</v>
      </c>
      <c r="D629" s="5">
        <v>286.005878535254</v>
      </c>
      <c r="E629" s="5">
        <v>353.618666248234</v>
      </c>
      <c r="F629" s="5">
        <v>314.208764079193</v>
      </c>
      <c r="G629" s="5">
        <v>314.208764079193</v>
      </c>
      <c r="H629" s="5">
        <v>6.65458172349109</v>
      </c>
      <c r="I629" s="5">
        <v>6.65458172349109</v>
      </c>
      <c r="J629" s="5">
        <v>6.65458172349109</v>
      </c>
      <c r="K629" s="5">
        <v>-4.1660347001324</v>
      </c>
      <c r="L629" s="5">
        <v>-4.1660347001324</v>
      </c>
      <c r="M629" s="5">
        <v>-4.1660347001324</v>
      </c>
      <c r="N629" s="5">
        <v>10.8206164236235</v>
      </c>
      <c r="O629" s="5">
        <v>10.8206164236235</v>
      </c>
      <c r="P629" s="5">
        <v>10.8206164236235</v>
      </c>
      <c r="Q629" s="5">
        <v>0.0</v>
      </c>
      <c r="R629" s="5">
        <v>0.0</v>
      </c>
      <c r="S629" s="5">
        <v>0.0</v>
      </c>
    </row>
    <row r="630">
      <c r="A630" s="5">
        <v>628.0</v>
      </c>
      <c r="B630" s="6">
        <v>44559.0</v>
      </c>
      <c r="C630" s="5">
        <v>314.511156791166</v>
      </c>
      <c r="D630" s="5">
        <v>286.248411113027</v>
      </c>
      <c r="E630" s="5">
        <v>357.080361118308</v>
      </c>
      <c r="F630" s="5">
        <v>314.511156791166</v>
      </c>
      <c r="G630" s="5">
        <v>314.511156791166</v>
      </c>
      <c r="H630" s="5">
        <v>7.64915802528629</v>
      </c>
      <c r="I630" s="5">
        <v>7.64915802528629</v>
      </c>
      <c r="J630" s="5">
        <v>7.64915802528629</v>
      </c>
      <c r="K630" s="5">
        <v>-3.94745955477596</v>
      </c>
      <c r="L630" s="5">
        <v>-3.94745955477596</v>
      </c>
      <c r="M630" s="5">
        <v>-3.94745955477596</v>
      </c>
      <c r="N630" s="5">
        <v>11.5966175800622</v>
      </c>
      <c r="O630" s="5">
        <v>11.5966175800622</v>
      </c>
      <c r="P630" s="5">
        <v>11.5966175800622</v>
      </c>
      <c r="Q630" s="5">
        <v>0.0</v>
      </c>
      <c r="R630" s="5">
        <v>0.0</v>
      </c>
      <c r="S630" s="5">
        <v>0.0</v>
      </c>
    </row>
    <row r="631">
      <c r="A631" s="5">
        <v>629.0</v>
      </c>
      <c r="B631" s="6">
        <v>44560.0</v>
      </c>
      <c r="C631" s="5">
        <v>314.813549503139</v>
      </c>
      <c r="D631" s="5">
        <v>285.687776848066</v>
      </c>
      <c r="E631" s="5">
        <v>356.944153757947</v>
      </c>
      <c r="F631" s="5">
        <v>314.813549503139</v>
      </c>
      <c r="G631" s="5">
        <v>314.813549503139</v>
      </c>
      <c r="H631" s="5">
        <v>7.50012922727633</v>
      </c>
      <c r="I631" s="5">
        <v>7.50012922727633</v>
      </c>
      <c r="J631" s="5">
        <v>7.50012922727633</v>
      </c>
      <c r="K631" s="5">
        <v>-4.89578385763293</v>
      </c>
      <c r="L631" s="5">
        <v>-4.89578385763293</v>
      </c>
      <c r="M631" s="5">
        <v>-4.89578385763293</v>
      </c>
      <c r="N631" s="5">
        <v>12.3959130849092</v>
      </c>
      <c r="O631" s="5">
        <v>12.3959130849092</v>
      </c>
      <c r="P631" s="5">
        <v>12.3959130849092</v>
      </c>
      <c r="Q631" s="5">
        <v>0.0</v>
      </c>
      <c r="R631" s="5">
        <v>0.0</v>
      </c>
      <c r="S631" s="5">
        <v>0.0</v>
      </c>
    </row>
    <row r="632">
      <c r="A632" s="5">
        <v>630.0</v>
      </c>
      <c r="B632" s="6">
        <v>44561.0</v>
      </c>
      <c r="C632" s="5">
        <v>315.115942215112</v>
      </c>
      <c r="D632" s="5">
        <v>285.411277123341</v>
      </c>
      <c r="E632" s="5">
        <v>359.378592789769</v>
      </c>
      <c r="F632" s="5">
        <v>315.115942215112</v>
      </c>
      <c r="G632" s="5">
        <v>315.115942215112</v>
      </c>
      <c r="H632" s="5">
        <v>7.88869070009349</v>
      </c>
      <c r="I632" s="5">
        <v>7.88869070009349</v>
      </c>
      <c r="J632" s="5">
        <v>7.88869070009349</v>
      </c>
      <c r="K632" s="5">
        <v>-5.30696082180341</v>
      </c>
      <c r="L632" s="5">
        <v>-5.30696082180341</v>
      </c>
      <c r="M632" s="5">
        <v>-5.30696082180341</v>
      </c>
      <c r="N632" s="5">
        <v>13.1956515218969</v>
      </c>
      <c r="O632" s="5">
        <v>13.1956515218969</v>
      </c>
      <c r="P632" s="5">
        <v>13.1956515218969</v>
      </c>
      <c r="Q632" s="5">
        <v>0.0</v>
      </c>
      <c r="R632" s="5">
        <v>0.0</v>
      </c>
      <c r="S632" s="5">
        <v>0.0</v>
      </c>
    </row>
    <row r="633">
      <c r="A633" s="5">
        <v>631.0</v>
      </c>
      <c r="B633" s="6">
        <v>44564.0</v>
      </c>
      <c r="C633" s="5">
        <v>316.02312035103</v>
      </c>
      <c r="D633" s="5">
        <v>293.474635393957</v>
      </c>
      <c r="E633" s="5">
        <v>365.031542713979</v>
      </c>
      <c r="F633" s="5">
        <v>316.02312035103</v>
      </c>
      <c r="G633" s="5">
        <v>316.02312035103</v>
      </c>
      <c r="H633" s="5">
        <v>11.894370257134</v>
      </c>
      <c r="I633" s="5">
        <v>11.894370257134</v>
      </c>
      <c r="J633" s="5">
        <v>11.894370257134</v>
      </c>
      <c r="K633" s="5">
        <v>-3.47492792379318</v>
      </c>
      <c r="L633" s="5">
        <v>-3.47492792379318</v>
      </c>
      <c r="M633" s="5">
        <v>-3.47492792379318</v>
      </c>
      <c r="N633" s="5">
        <v>15.3692981809272</v>
      </c>
      <c r="O633" s="5">
        <v>15.3692981809272</v>
      </c>
      <c r="P633" s="5">
        <v>15.3692981809272</v>
      </c>
      <c r="Q633" s="5">
        <v>0.0</v>
      </c>
      <c r="R633" s="5">
        <v>0.0</v>
      </c>
      <c r="S633" s="5">
        <v>0.0</v>
      </c>
    </row>
    <row r="634">
      <c r="A634" s="5">
        <v>632.0</v>
      </c>
      <c r="B634" s="6">
        <v>44565.0</v>
      </c>
      <c r="C634" s="5">
        <v>316.325513063003</v>
      </c>
      <c r="D634" s="5">
        <v>294.815878480061</v>
      </c>
      <c r="E634" s="5">
        <v>364.747265221796</v>
      </c>
      <c r="F634" s="5">
        <v>316.325513063003</v>
      </c>
      <c r="G634" s="5">
        <v>316.325513063003</v>
      </c>
      <c r="H634" s="5">
        <v>11.7810272746077</v>
      </c>
      <c r="I634" s="5">
        <v>11.7810272746077</v>
      </c>
      <c r="J634" s="5">
        <v>11.7810272746077</v>
      </c>
      <c r="K634" s="5">
        <v>-4.16603470012778</v>
      </c>
      <c r="L634" s="5">
        <v>-4.16603470012778</v>
      </c>
      <c r="M634" s="5">
        <v>-4.16603470012778</v>
      </c>
      <c r="N634" s="5">
        <v>15.9470619747355</v>
      </c>
      <c r="O634" s="5">
        <v>15.9470619747355</v>
      </c>
      <c r="P634" s="5">
        <v>15.9470619747355</v>
      </c>
      <c r="Q634" s="5">
        <v>0.0</v>
      </c>
      <c r="R634" s="5">
        <v>0.0</v>
      </c>
      <c r="S634" s="5">
        <v>0.0</v>
      </c>
    </row>
    <row r="635">
      <c r="A635" s="5">
        <v>633.0</v>
      </c>
      <c r="B635" s="6">
        <v>44566.0</v>
      </c>
      <c r="C635" s="5">
        <v>316.627905774976</v>
      </c>
      <c r="D635" s="5">
        <v>295.38918429505</v>
      </c>
      <c r="E635" s="5">
        <v>365.918475513129</v>
      </c>
      <c r="F635" s="5">
        <v>316.627905774976</v>
      </c>
      <c r="G635" s="5">
        <v>316.627905774976</v>
      </c>
      <c r="H635" s="5">
        <v>12.4725118314525</v>
      </c>
      <c r="I635" s="5">
        <v>12.4725118314525</v>
      </c>
      <c r="J635" s="5">
        <v>12.4725118314525</v>
      </c>
      <c r="K635" s="5">
        <v>-3.94745955477459</v>
      </c>
      <c r="L635" s="5">
        <v>-3.94745955477459</v>
      </c>
      <c r="M635" s="5">
        <v>-3.94745955477459</v>
      </c>
      <c r="N635" s="5">
        <v>16.4199713862271</v>
      </c>
      <c r="O635" s="5">
        <v>16.4199713862271</v>
      </c>
      <c r="P635" s="5">
        <v>16.4199713862271</v>
      </c>
      <c r="Q635" s="5">
        <v>0.0</v>
      </c>
      <c r="R635" s="5">
        <v>0.0</v>
      </c>
      <c r="S635" s="5">
        <v>0.0</v>
      </c>
    </row>
    <row r="636">
      <c r="A636" s="5">
        <v>634.0</v>
      </c>
      <c r="B636" s="6">
        <v>44567.0</v>
      </c>
      <c r="C636" s="5">
        <v>316.930298486949</v>
      </c>
      <c r="D636" s="5">
        <v>296.118188960399</v>
      </c>
      <c r="E636" s="5">
        <v>365.826907786998</v>
      </c>
      <c r="F636" s="5">
        <v>316.930298486949</v>
      </c>
      <c r="G636" s="5">
        <v>316.930298486949</v>
      </c>
      <c r="H636" s="5">
        <v>11.8771061628015</v>
      </c>
      <c r="I636" s="5">
        <v>11.8771061628015</v>
      </c>
      <c r="J636" s="5">
        <v>11.8771061628015</v>
      </c>
      <c r="K636" s="5">
        <v>-4.89578385763717</v>
      </c>
      <c r="L636" s="5">
        <v>-4.89578385763717</v>
      </c>
      <c r="M636" s="5">
        <v>-4.89578385763717</v>
      </c>
      <c r="N636" s="5">
        <v>16.7728900204386</v>
      </c>
      <c r="O636" s="5">
        <v>16.7728900204386</v>
      </c>
      <c r="P636" s="5">
        <v>16.7728900204386</v>
      </c>
      <c r="Q636" s="5">
        <v>0.0</v>
      </c>
      <c r="R636" s="5">
        <v>0.0</v>
      </c>
      <c r="S636" s="5">
        <v>0.0</v>
      </c>
    </row>
    <row r="637">
      <c r="A637" s="5">
        <v>635.0</v>
      </c>
      <c r="B637" s="6">
        <v>44568.0</v>
      </c>
      <c r="C637" s="5">
        <v>317.232691198922</v>
      </c>
      <c r="D637" s="5">
        <v>293.843158972512</v>
      </c>
      <c r="E637" s="5">
        <v>363.940821256039</v>
      </c>
      <c r="F637" s="5">
        <v>317.232691198922</v>
      </c>
      <c r="G637" s="5">
        <v>317.232691198922</v>
      </c>
      <c r="H637" s="5">
        <v>11.6868574555084</v>
      </c>
      <c r="I637" s="5">
        <v>11.6868574555084</v>
      </c>
      <c r="J637" s="5">
        <v>11.6868574555084</v>
      </c>
      <c r="K637" s="5">
        <v>-5.30696082180167</v>
      </c>
      <c r="L637" s="5">
        <v>-5.30696082180167</v>
      </c>
      <c r="M637" s="5">
        <v>-5.30696082180167</v>
      </c>
      <c r="N637" s="5">
        <v>16.9938182773101</v>
      </c>
      <c r="O637" s="5">
        <v>16.9938182773101</v>
      </c>
      <c r="P637" s="5">
        <v>16.9938182773101</v>
      </c>
      <c r="Q637" s="5">
        <v>0.0</v>
      </c>
      <c r="R637" s="5">
        <v>0.0</v>
      </c>
      <c r="S637" s="5">
        <v>0.0</v>
      </c>
    </row>
    <row r="638">
      <c r="A638" s="5">
        <v>636.0</v>
      </c>
      <c r="B638" s="6">
        <v>44571.0</v>
      </c>
      <c r="C638" s="5">
        <v>318.139869334841</v>
      </c>
      <c r="D638" s="5">
        <v>296.126617618161</v>
      </c>
      <c r="E638" s="5">
        <v>367.128589549657</v>
      </c>
      <c r="F638" s="5">
        <v>318.139869334841</v>
      </c>
      <c r="G638" s="5">
        <v>318.139869334841</v>
      </c>
      <c r="H638" s="5">
        <v>13.3235296877595</v>
      </c>
      <c r="I638" s="5">
        <v>13.3235296877595</v>
      </c>
      <c r="J638" s="5">
        <v>13.3235296877595</v>
      </c>
      <c r="K638" s="5">
        <v>-3.47492792379254</v>
      </c>
      <c r="L638" s="5">
        <v>-3.47492792379254</v>
      </c>
      <c r="M638" s="5">
        <v>-3.47492792379254</v>
      </c>
      <c r="N638" s="5">
        <v>16.7984576115521</v>
      </c>
      <c r="O638" s="5">
        <v>16.7984576115521</v>
      </c>
      <c r="P638" s="5">
        <v>16.7984576115521</v>
      </c>
      <c r="Q638" s="5">
        <v>0.0</v>
      </c>
      <c r="R638" s="5">
        <v>0.0</v>
      </c>
      <c r="S638" s="5">
        <v>0.0</v>
      </c>
    </row>
    <row r="639">
      <c r="A639" s="5">
        <v>637.0</v>
      </c>
      <c r="B639" s="6">
        <v>44572.0</v>
      </c>
      <c r="C639" s="5">
        <v>318.442262046814</v>
      </c>
      <c r="D639" s="5">
        <v>294.00808773614</v>
      </c>
      <c r="E639" s="5">
        <v>368.208754199894</v>
      </c>
      <c r="F639" s="5">
        <v>318.442262046814</v>
      </c>
      <c r="G639" s="5">
        <v>318.442262046814</v>
      </c>
      <c r="H639" s="5">
        <v>12.2784465492126</v>
      </c>
      <c r="I639" s="5">
        <v>12.2784465492126</v>
      </c>
      <c r="J639" s="5">
        <v>12.2784465492126</v>
      </c>
      <c r="K639" s="5">
        <v>-4.16603470013076</v>
      </c>
      <c r="L639" s="5">
        <v>-4.16603470013076</v>
      </c>
      <c r="M639" s="5">
        <v>-4.16603470013076</v>
      </c>
      <c r="N639" s="5">
        <v>16.4444812493434</v>
      </c>
      <c r="O639" s="5">
        <v>16.4444812493434</v>
      </c>
      <c r="P639" s="5">
        <v>16.4444812493434</v>
      </c>
      <c r="Q639" s="5">
        <v>0.0</v>
      </c>
      <c r="R639" s="5">
        <v>0.0</v>
      </c>
      <c r="S639" s="5">
        <v>0.0</v>
      </c>
    </row>
    <row r="640">
      <c r="A640" s="5">
        <v>638.0</v>
      </c>
      <c r="B640" s="6">
        <v>44573.0</v>
      </c>
      <c r="C640" s="5">
        <v>318.744654758787</v>
      </c>
      <c r="D640" s="5">
        <v>295.316502536854</v>
      </c>
      <c r="E640" s="5">
        <v>365.499157200698</v>
      </c>
      <c r="F640" s="5">
        <v>318.744654758787</v>
      </c>
      <c r="G640" s="5">
        <v>318.744654758787</v>
      </c>
      <c r="H640" s="5">
        <v>12.0070141263478</v>
      </c>
      <c r="I640" s="5">
        <v>12.0070141263478</v>
      </c>
      <c r="J640" s="5">
        <v>12.0070141263478</v>
      </c>
      <c r="K640" s="5">
        <v>-3.94745955477785</v>
      </c>
      <c r="L640" s="5">
        <v>-3.94745955477785</v>
      </c>
      <c r="M640" s="5">
        <v>-3.94745955477785</v>
      </c>
      <c r="N640" s="5">
        <v>15.9544736811256</v>
      </c>
      <c r="O640" s="5">
        <v>15.9544736811256</v>
      </c>
      <c r="P640" s="5">
        <v>15.9544736811256</v>
      </c>
      <c r="Q640" s="5">
        <v>0.0</v>
      </c>
      <c r="R640" s="5">
        <v>0.0</v>
      </c>
      <c r="S640" s="5">
        <v>0.0</v>
      </c>
    </row>
    <row r="641">
      <c r="A641" s="5">
        <v>639.0</v>
      </c>
      <c r="B641" s="6">
        <v>44574.0</v>
      </c>
      <c r="C641" s="5">
        <v>319.04704747076</v>
      </c>
      <c r="D641" s="5">
        <v>293.854794079184</v>
      </c>
      <c r="E641" s="5">
        <v>364.495481409828</v>
      </c>
      <c r="F641" s="5">
        <v>319.04704747076</v>
      </c>
      <c r="G641" s="5">
        <v>319.04704747076</v>
      </c>
      <c r="H641" s="5">
        <v>10.4433677585971</v>
      </c>
      <c r="I641" s="5">
        <v>10.4433677585971</v>
      </c>
      <c r="J641" s="5">
        <v>10.4433677585971</v>
      </c>
      <c r="K641" s="5">
        <v>-4.89578385764141</v>
      </c>
      <c r="L641" s="5">
        <v>-4.89578385764141</v>
      </c>
      <c r="M641" s="5">
        <v>-4.89578385764141</v>
      </c>
      <c r="N641" s="5">
        <v>15.3391516162385</v>
      </c>
      <c r="O641" s="5">
        <v>15.3391516162385</v>
      </c>
      <c r="P641" s="5">
        <v>15.3391516162385</v>
      </c>
      <c r="Q641" s="5">
        <v>0.0</v>
      </c>
      <c r="R641" s="5">
        <v>0.0</v>
      </c>
      <c r="S641" s="5">
        <v>0.0</v>
      </c>
    </row>
    <row r="642">
      <c r="A642" s="5">
        <v>640.0</v>
      </c>
      <c r="B642" s="6">
        <v>44575.0</v>
      </c>
      <c r="C642" s="5">
        <v>319.349440182733</v>
      </c>
      <c r="D642" s="5">
        <v>293.394021367747</v>
      </c>
      <c r="E642" s="5">
        <v>364.813406068281</v>
      </c>
      <c r="F642" s="5">
        <v>319.349440182733</v>
      </c>
      <c r="G642" s="5">
        <v>319.349440182733</v>
      </c>
      <c r="H642" s="5">
        <v>9.30572306533974</v>
      </c>
      <c r="I642" s="5">
        <v>9.30572306533974</v>
      </c>
      <c r="J642" s="5">
        <v>9.30572306533974</v>
      </c>
      <c r="K642" s="5">
        <v>-5.30696082182864</v>
      </c>
      <c r="L642" s="5">
        <v>-5.30696082182864</v>
      </c>
      <c r="M642" s="5">
        <v>-5.30696082182864</v>
      </c>
      <c r="N642" s="5">
        <v>14.6126838871683</v>
      </c>
      <c r="O642" s="5">
        <v>14.6126838871683</v>
      </c>
      <c r="P642" s="5">
        <v>14.6126838871683</v>
      </c>
      <c r="Q642" s="5">
        <v>0.0</v>
      </c>
      <c r="R642" s="5">
        <v>0.0</v>
      </c>
      <c r="S642" s="5">
        <v>0.0</v>
      </c>
    </row>
    <row r="643">
      <c r="A643" s="5">
        <v>641.0</v>
      </c>
      <c r="B643" s="6">
        <v>44579.0</v>
      </c>
      <c r="C643" s="5">
        <v>320.559011030625</v>
      </c>
      <c r="D643" s="5">
        <v>293.538337708806</v>
      </c>
      <c r="E643" s="5">
        <v>363.958511938425</v>
      </c>
      <c r="F643" s="5">
        <v>320.559011030625</v>
      </c>
      <c r="G643" s="5">
        <v>320.559011030625</v>
      </c>
      <c r="H643" s="5">
        <v>6.81034564213423</v>
      </c>
      <c r="I643" s="5">
        <v>6.81034564213423</v>
      </c>
      <c r="J643" s="5">
        <v>6.81034564213423</v>
      </c>
      <c r="K643" s="5">
        <v>-4.16603470013374</v>
      </c>
      <c r="L643" s="5">
        <v>-4.16603470013374</v>
      </c>
      <c r="M643" s="5">
        <v>-4.16603470013374</v>
      </c>
      <c r="N643" s="5">
        <v>10.9763803422679</v>
      </c>
      <c r="O643" s="5">
        <v>10.9763803422679</v>
      </c>
      <c r="P643" s="5">
        <v>10.9763803422679</v>
      </c>
      <c r="Q643" s="5">
        <v>0.0</v>
      </c>
      <c r="R643" s="5">
        <v>0.0</v>
      </c>
      <c r="S643" s="5">
        <v>0.0</v>
      </c>
    </row>
    <row r="644">
      <c r="A644" s="5">
        <v>642.0</v>
      </c>
      <c r="B644" s="6">
        <v>44580.0</v>
      </c>
      <c r="C644" s="5">
        <v>320.861403742598</v>
      </c>
      <c r="D644" s="5">
        <v>291.571394370745</v>
      </c>
      <c r="E644" s="5">
        <v>361.652299810056</v>
      </c>
      <c r="F644" s="5">
        <v>320.861403742598</v>
      </c>
      <c r="G644" s="5">
        <v>320.861403742598</v>
      </c>
      <c r="H644" s="5">
        <v>6.04948347569169</v>
      </c>
      <c r="I644" s="5">
        <v>6.04948347569169</v>
      </c>
      <c r="J644" s="5">
        <v>6.04948347569169</v>
      </c>
      <c r="K644" s="5">
        <v>-3.94745955477419</v>
      </c>
      <c r="L644" s="5">
        <v>-3.94745955477419</v>
      </c>
      <c r="M644" s="5">
        <v>-3.94745955477419</v>
      </c>
      <c r="N644" s="5">
        <v>9.99694303046589</v>
      </c>
      <c r="O644" s="5">
        <v>9.99694303046589</v>
      </c>
      <c r="P644" s="5">
        <v>9.99694303046589</v>
      </c>
      <c r="Q644" s="5">
        <v>0.0</v>
      </c>
      <c r="R644" s="5">
        <v>0.0</v>
      </c>
      <c r="S644" s="5">
        <v>0.0</v>
      </c>
    </row>
    <row r="645">
      <c r="A645" s="5">
        <v>643.0</v>
      </c>
      <c r="B645" s="6">
        <v>44581.0</v>
      </c>
      <c r="C645" s="5">
        <v>321.16379645457</v>
      </c>
      <c r="D645" s="5">
        <v>289.189676068143</v>
      </c>
      <c r="E645" s="5">
        <v>358.815529739233</v>
      </c>
      <c r="F645" s="5">
        <v>321.16379645457</v>
      </c>
      <c r="G645" s="5">
        <v>321.16379645457</v>
      </c>
      <c r="H645" s="5">
        <v>4.14182475862403</v>
      </c>
      <c r="I645" s="5">
        <v>4.14182475862403</v>
      </c>
      <c r="J645" s="5">
        <v>4.14182475862403</v>
      </c>
      <c r="K645" s="5">
        <v>-4.89578385764565</v>
      </c>
      <c r="L645" s="5">
        <v>-4.89578385764565</v>
      </c>
      <c r="M645" s="5">
        <v>-4.89578385764565</v>
      </c>
      <c r="N645" s="5">
        <v>9.03760861626968</v>
      </c>
      <c r="O645" s="5">
        <v>9.03760861626968</v>
      </c>
      <c r="P645" s="5">
        <v>9.03760861626968</v>
      </c>
      <c r="Q645" s="5">
        <v>0.0</v>
      </c>
      <c r="R645" s="5">
        <v>0.0</v>
      </c>
      <c r="S645" s="5">
        <v>0.0</v>
      </c>
    </row>
    <row r="646">
      <c r="A646" s="5">
        <v>644.0</v>
      </c>
      <c r="B646" s="6">
        <v>44582.0</v>
      </c>
      <c r="C646" s="5">
        <v>321.16073681881</v>
      </c>
      <c r="D646" s="5">
        <v>291.033188165098</v>
      </c>
      <c r="E646" s="5">
        <v>361.335832140122</v>
      </c>
      <c r="F646" s="5">
        <v>321.16073681881</v>
      </c>
      <c r="G646" s="5">
        <v>321.16073681881</v>
      </c>
      <c r="H646" s="5">
        <v>2.81535053115531</v>
      </c>
      <c r="I646" s="5">
        <v>2.81535053115531</v>
      </c>
      <c r="J646" s="5">
        <v>2.81535053115531</v>
      </c>
      <c r="K646" s="5">
        <v>-5.3069608218269</v>
      </c>
      <c r="L646" s="5">
        <v>-5.3069608218269</v>
      </c>
      <c r="M646" s="5">
        <v>-5.3069608218269</v>
      </c>
      <c r="N646" s="5">
        <v>8.12231135298221</v>
      </c>
      <c r="O646" s="5">
        <v>8.12231135298221</v>
      </c>
      <c r="P646" s="5">
        <v>8.12231135298221</v>
      </c>
      <c r="Q646" s="5">
        <v>0.0</v>
      </c>
      <c r="R646" s="5">
        <v>0.0</v>
      </c>
      <c r="S646" s="5">
        <v>0.0</v>
      </c>
    </row>
    <row r="647">
      <c r="A647" s="5">
        <v>645.0</v>
      </c>
      <c r="B647" s="6">
        <v>44585.0</v>
      </c>
      <c r="C647" s="5">
        <v>321.15155791153</v>
      </c>
      <c r="D647" s="5">
        <v>287.816051686691</v>
      </c>
      <c r="E647" s="5">
        <v>360.680438081409</v>
      </c>
      <c r="F647" s="5">
        <v>321.15155791153</v>
      </c>
      <c r="G647" s="5">
        <v>321.15155791153</v>
      </c>
      <c r="H647" s="5">
        <v>2.38333400203016</v>
      </c>
      <c r="I647" s="5">
        <v>2.38333400203016</v>
      </c>
      <c r="J647" s="5">
        <v>2.38333400203016</v>
      </c>
      <c r="K647" s="5">
        <v>-3.4749279237805</v>
      </c>
      <c r="L647" s="5">
        <v>-3.4749279237805</v>
      </c>
      <c r="M647" s="5">
        <v>-3.4749279237805</v>
      </c>
      <c r="N647" s="5">
        <v>5.85826192581066</v>
      </c>
      <c r="O647" s="5">
        <v>5.85826192581066</v>
      </c>
      <c r="P647" s="5">
        <v>5.85826192581066</v>
      </c>
      <c r="Q647" s="5">
        <v>0.0</v>
      </c>
      <c r="R647" s="5">
        <v>0.0</v>
      </c>
      <c r="S647" s="5">
        <v>0.0</v>
      </c>
    </row>
    <row r="648">
      <c r="A648" s="5">
        <v>646.0</v>
      </c>
      <c r="B648" s="6">
        <v>44586.0</v>
      </c>
      <c r="C648" s="5">
        <v>321.14849827577</v>
      </c>
      <c r="D648" s="5">
        <v>287.289464066617</v>
      </c>
      <c r="E648" s="5">
        <v>357.597417204148</v>
      </c>
      <c r="F648" s="5">
        <v>321.14849827577</v>
      </c>
      <c r="G648" s="5">
        <v>321.14849827577</v>
      </c>
      <c r="H648" s="5">
        <v>1.15914105925579</v>
      </c>
      <c r="I648" s="5">
        <v>1.15914105925579</v>
      </c>
      <c r="J648" s="5">
        <v>1.15914105925579</v>
      </c>
      <c r="K648" s="5">
        <v>-4.16603470012152</v>
      </c>
      <c r="L648" s="5">
        <v>-4.16603470012152</v>
      </c>
      <c r="M648" s="5">
        <v>-4.16603470012152</v>
      </c>
      <c r="N648" s="5">
        <v>5.32517575937731</v>
      </c>
      <c r="O648" s="5">
        <v>5.32517575937731</v>
      </c>
      <c r="P648" s="5">
        <v>5.32517575937731</v>
      </c>
      <c r="Q648" s="5">
        <v>0.0</v>
      </c>
      <c r="R648" s="5">
        <v>0.0</v>
      </c>
      <c r="S648" s="5">
        <v>0.0</v>
      </c>
    </row>
    <row r="649">
      <c r="A649" s="5">
        <v>647.0</v>
      </c>
      <c r="B649" s="6">
        <v>44587.0</v>
      </c>
      <c r="C649" s="5">
        <v>321.14543864001</v>
      </c>
      <c r="D649" s="5">
        <v>286.437902601592</v>
      </c>
      <c r="E649" s="5">
        <v>356.745228364762</v>
      </c>
      <c r="F649" s="5">
        <v>321.14543864001</v>
      </c>
      <c r="G649" s="5">
        <v>321.14543864001</v>
      </c>
      <c r="H649" s="5">
        <v>0.978258224115516</v>
      </c>
      <c r="I649" s="5">
        <v>0.978258224115516</v>
      </c>
      <c r="J649" s="5">
        <v>0.978258224115516</v>
      </c>
      <c r="K649" s="5">
        <v>-3.94745955477514</v>
      </c>
      <c r="L649" s="5">
        <v>-3.94745955477514</v>
      </c>
      <c r="M649" s="5">
        <v>-3.94745955477514</v>
      </c>
      <c r="N649" s="5">
        <v>4.92571777889065</v>
      </c>
      <c r="O649" s="5">
        <v>4.92571777889065</v>
      </c>
      <c r="P649" s="5">
        <v>4.92571777889065</v>
      </c>
      <c r="Q649" s="5">
        <v>0.0</v>
      </c>
      <c r="R649" s="5">
        <v>0.0</v>
      </c>
      <c r="S649" s="5">
        <v>0.0</v>
      </c>
    </row>
    <row r="650">
      <c r="A650" s="5">
        <v>648.0</v>
      </c>
      <c r="B650" s="6">
        <v>44588.0</v>
      </c>
      <c r="C650" s="5">
        <v>321.14237900425</v>
      </c>
      <c r="D650" s="5">
        <v>284.955888810831</v>
      </c>
      <c r="E650" s="5">
        <v>355.684593752887</v>
      </c>
      <c r="F650" s="5">
        <v>321.14237900425</v>
      </c>
      <c r="G650" s="5">
        <v>321.14237900425</v>
      </c>
      <c r="H650" s="5">
        <v>-0.227705796918405</v>
      </c>
      <c r="I650" s="5">
        <v>-0.227705796918405</v>
      </c>
      <c r="J650" s="5">
        <v>-0.227705796918405</v>
      </c>
      <c r="K650" s="5">
        <v>-4.89578385764647</v>
      </c>
      <c r="L650" s="5">
        <v>-4.89578385764647</v>
      </c>
      <c r="M650" s="5">
        <v>-4.89578385764647</v>
      </c>
      <c r="N650" s="5">
        <v>4.66807806072806</v>
      </c>
      <c r="O650" s="5">
        <v>4.66807806072806</v>
      </c>
      <c r="P650" s="5">
        <v>4.66807806072806</v>
      </c>
      <c r="Q650" s="5">
        <v>0.0</v>
      </c>
      <c r="R650" s="5">
        <v>0.0</v>
      </c>
      <c r="S650" s="5">
        <v>0.0</v>
      </c>
    </row>
    <row r="651">
      <c r="A651" s="5">
        <v>649.0</v>
      </c>
      <c r="B651" s="6">
        <v>44589.0</v>
      </c>
      <c r="C651" s="5">
        <v>321.13931936849</v>
      </c>
      <c r="D651" s="5">
        <v>285.420190274979</v>
      </c>
      <c r="E651" s="5">
        <v>356.509148667672</v>
      </c>
      <c r="F651" s="5">
        <v>321.13931936849</v>
      </c>
      <c r="G651" s="5">
        <v>321.13931936849</v>
      </c>
      <c r="H651" s="5">
        <v>-0.750616814809017</v>
      </c>
      <c r="I651" s="5">
        <v>-0.750616814809017</v>
      </c>
      <c r="J651" s="5">
        <v>-0.750616814809017</v>
      </c>
      <c r="K651" s="5">
        <v>-5.30696082181667</v>
      </c>
      <c r="L651" s="5">
        <v>-5.30696082181667</v>
      </c>
      <c r="M651" s="5">
        <v>-5.30696082181667</v>
      </c>
      <c r="N651" s="5">
        <v>4.55634400700765</v>
      </c>
      <c r="O651" s="5">
        <v>4.55634400700765</v>
      </c>
      <c r="P651" s="5">
        <v>4.55634400700765</v>
      </c>
      <c r="Q651" s="5">
        <v>0.0</v>
      </c>
      <c r="R651" s="5">
        <v>0.0</v>
      </c>
      <c r="S651" s="5">
        <v>0.0</v>
      </c>
    </row>
    <row r="652">
      <c r="A652" s="5">
        <v>650.0</v>
      </c>
      <c r="B652" s="6">
        <v>44592.0</v>
      </c>
      <c r="C652" s="5">
        <v>321.13014046121</v>
      </c>
      <c r="D652" s="5">
        <v>289.05170195738</v>
      </c>
      <c r="E652" s="5">
        <v>357.421779868751</v>
      </c>
      <c r="F652" s="5">
        <v>321.13014046121</v>
      </c>
      <c r="G652" s="5">
        <v>321.13014046121</v>
      </c>
      <c r="H652" s="5">
        <v>1.59830529117369</v>
      </c>
      <c r="I652" s="5">
        <v>1.59830529117369</v>
      </c>
      <c r="J652" s="5">
        <v>1.59830529117369</v>
      </c>
      <c r="K652" s="5">
        <v>-3.47492792379124</v>
      </c>
      <c r="L652" s="5">
        <v>-3.47492792379124</v>
      </c>
      <c r="M652" s="5">
        <v>-3.47492792379124</v>
      </c>
      <c r="N652" s="5">
        <v>5.07323321496494</v>
      </c>
      <c r="O652" s="5">
        <v>5.07323321496494</v>
      </c>
      <c r="P652" s="5">
        <v>5.07323321496494</v>
      </c>
      <c r="Q652" s="5">
        <v>0.0</v>
      </c>
      <c r="R652" s="5">
        <v>0.0</v>
      </c>
      <c r="S652" s="5">
        <v>0.0</v>
      </c>
    </row>
    <row r="653">
      <c r="A653" s="5">
        <v>651.0</v>
      </c>
      <c r="B653" s="6">
        <v>44593.0</v>
      </c>
      <c r="C653" s="5">
        <v>321.12708082545</v>
      </c>
      <c r="D653" s="5">
        <v>288.793596724345</v>
      </c>
      <c r="E653" s="5">
        <v>357.585570908904</v>
      </c>
      <c r="F653" s="5">
        <v>321.12708082545</v>
      </c>
      <c r="G653" s="5">
        <v>321.12708082545</v>
      </c>
      <c r="H653" s="5">
        <v>1.33452094757046</v>
      </c>
      <c r="I653" s="5">
        <v>1.33452094757046</v>
      </c>
      <c r="J653" s="5">
        <v>1.33452094757046</v>
      </c>
      <c r="K653" s="5">
        <v>-4.16603470012449</v>
      </c>
      <c r="L653" s="5">
        <v>-4.16603470012449</v>
      </c>
      <c r="M653" s="5">
        <v>-4.16603470012449</v>
      </c>
      <c r="N653" s="5">
        <v>5.50055564769495</v>
      </c>
      <c r="O653" s="5">
        <v>5.50055564769495</v>
      </c>
      <c r="P653" s="5">
        <v>5.50055564769495</v>
      </c>
      <c r="Q653" s="5">
        <v>0.0</v>
      </c>
      <c r="R653" s="5">
        <v>0.0</v>
      </c>
      <c r="S653" s="5">
        <v>0.0</v>
      </c>
    </row>
    <row r="654">
      <c r="A654" s="5">
        <v>652.0</v>
      </c>
      <c r="B654" s="6">
        <v>44594.0</v>
      </c>
      <c r="C654" s="5">
        <v>321.12402118969</v>
      </c>
      <c r="D654" s="5">
        <v>286.747400932053</v>
      </c>
      <c r="E654" s="5">
        <v>358.793776075394</v>
      </c>
      <c r="F654" s="5">
        <v>321.12402118969</v>
      </c>
      <c r="G654" s="5">
        <v>321.12402118969</v>
      </c>
      <c r="H654" s="5">
        <v>2.08344425223805</v>
      </c>
      <c r="I654" s="5">
        <v>2.08344425223805</v>
      </c>
      <c r="J654" s="5">
        <v>2.08344425223805</v>
      </c>
      <c r="K654" s="5">
        <v>-3.94745955477376</v>
      </c>
      <c r="L654" s="5">
        <v>-3.94745955477376</v>
      </c>
      <c r="M654" s="5">
        <v>-3.94745955477376</v>
      </c>
      <c r="N654" s="5">
        <v>6.03090380701182</v>
      </c>
      <c r="O654" s="5">
        <v>6.03090380701182</v>
      </c>
      <c r="P654" s="5">
        <v>6.03090380701182</v>
      </c>
      <c r="Q654" s="5">
        <v>0.0</v>
      </c>
      <c r="R654" s="5">
        <v>0.0</v>
      </c>
      <c r="S654" s="5">
        <v>0.0</v>
      </c>
    </row>
    <row r="655">
      <c r="A655" s="5">
        <v>653.0</v>
      </c>
      <c r="B655" s="6">
        <v>44595.0</v>
      </c>
      <c r="C655" s="5">
        <v>321.12096155393</v>
      </c>
      <c r="D655" s="5">
        <v>289.737249319171</v>
      </c>
      <c r="E655" s="5">
        <v>359.347140378141</v>
      </c>
      <c r="F655" s="5">
        <v>321.12096155393</v>
      </c>
      <c r="G655" s="5">
        <v>321.12096155393</v>
      </c>
      <c r="H655" s="5">
        <v>1.74849305072365</v>
      </c>
      <c r="I655" s="5">
        <v>1.74849305072365</v>
      </c>
      <c r="J655" s="5">
        <v>1.74849305072365</v>
      </c>
      <c r="K655" s="5">
        <v>-4.89578385765413</v>
      </c>
      <c r="L655" s="5">
        <v>-4.89578385765413</v>
      </c>
      <c r="M655" s="5">
        <v>-4.89578385765413</v>
      </c>
      <c r="N655" s="5">
        <v>6.64427690837778</v>
      </c>
      <c r="O655" s="5">
        <v>6.64427690837778</v>
      </c>
      <c r="P655" s="5">
        <v>6.64427690837778</v>
      </c>
      <c r="Q655" s="5">
        <v>0.0</v>
      </c>
      <c r="R655" s="5">
        <v>0.0</v>
      </c>
      <c r="S655" s="5">
        <v>0.0</v>
      </c>
    </row>
    <row r="656">
      <c r="A656" s="5">
        <v>654.0</v>
      </c>
      <c r="B656" s="6">
        <v>44596.0</v>
      </c>
      <c r="C656" s="5">
        <v>321.117901918169</v>
      </c>
      <c r="D656" s="5">
        <v>286.170100033958</v>
      </c>
      <c r="E656" s="5">
        <v>356.351225772006</v>
      </c>
      <c r="F656" s="5">
        <v>321.117901918169</v>
      </c>
      <c r="G656" s="5">
        <v>321.117901918169</v>
      </c>
      <c r="H656" s="5">
        <v>2.01081509015387</v>
      </c>
      <c r="I656" s="5">
        <v>2.01081509015387</v>
      </c>
      <c r="J656" s="5">
        <v>2.01081509015387</v>
      </c>
      <c r="K656" s="5">
        <v>-5.30696082185213</v>
      </c>
      <c r="L656" s="5">
        <v>-5.30696082185213</v>
      </c>
      <c r="M656" s="5">
        <v>-5.30696082185213</v>
      </c>
      <c r="N656" s="5">
        <v>7.317775912006</v>
      </c>
      <c r="O656" s="5">
        <v>7.317775912006</v>
      </c>
      <c r="P656" s="5">
        <v>7.317775912006</v>
      </c>
      <c r="Q656" s="5">
        <v>0.0</v>
      </c>
      <c r="R656" s="5">
        <v>0.0</v>
      </c>
      <c r="S656" s="5">
        <v>0.0</v>
      </c>
    </row>
    <row r="657">
      <c r="A657" s="5">
        <v>655.0</v>
      </c>
      <c r="B657" s="6">
        <v>44599.0</v>
      </c>
      <c r="C657" s="5">
        <v>321.108723010889</v>
      </c>
      <c r="D657" s="5">
        <v>291.64168642745</v>
      </c>
      <c r="E657" s="5">
        <v>363.259363591402</v>
      </c>
      <c r="F657" s="5">
        <v>321.108723010889</v>
      </c>
      <c r="G657" s="5">
        <v>321.108723010889</v>
      </c>
      <c r="H657" s="5">
        <v>5.96407549214174</v>
      </c>
      <c r="I657" s="5">
        <v>5.96407549214174</v>
      </c>
      <c r="J657" s="5">
        <v>5.96407549214174</v>
      </c>
      <c r="K657" s="5">
        <v>-3.47492792379061</v>
      </c>
      <c r="L657" s="5">
        <v>-3.47492792379061</v>
      </c>
      <c r="M657" s="5">
        <v>-3.47492792379061</v>
      </c>
      <c r="N657" s="5">
        <v>9.43900341593236</v>
      </c>
      <c r="O657" s="5">
        <v>9.43900341593236</v>
      </c>
      <c r="P657" s="5">
        <v>9.43900341593236</v>
      </c>
      <c r="Q657" s="5">
        <v>0.0</v>
      </c>
      <c r="R657" s="5">
        <v>0.0</v>
      </c>
      <c r="S657" s="5">
        <v>0.0</v>
      </c>
    </row>
    <row r="658">
      <c r="A658" s="5">
        <v>656.0</v>
      </c>
      <c r="B658" s="6">
        <v>44600.0</v>
      </c>
      <c r="C658" s="5">
        <v>321.105663375129</v>
      </c>
      <c r="D658" s="5">
        <v>291.521879564811</v>
      </c>
      <c r="E658" s="5">
        <v>361.306025837115</v>
      </c>
      <c r="F658" s="5">
        <v>321.105663375129</v>
      </c>
      <c r="G658" s="5">
        <v>321.105663375129</v>
      </c>
      <c r="H658" s="5">
        <v>5.92128037269521</v>
      </c>
      <c r="I658" s="5">
        <v>5.92128037269521</v>
      </c>
      <c r="J658" s="5">
        <v>5.92128037269521</v>
      </c>
      <c r="K658" s="5">
        <v>-4.16603470011987</v>
      </c>
      <c r="L658" s="5">
        <v>-4.16603470011987</v>
      </c>
      <c r="M658" s="5">
        <v>-4.16603470011987</v>
      </c>
      <c r="N658" s="5">
        <v>10.087315072815</v>
      </c>
      <c r="O658" s="5">
        <v>10.087315072815</v>
      </c>
      <c r="P658" s="5">
        <v>10.087315072815</v>
      </c>
      <c r="Q658" s="5">
        <v>0.0</v>
      </c>
      <c r="R658" s="5">
        <v>0.0</v>
      </c>
      <c r="S658" s="5">
        <v>0.0</v>
      </c>
    </row>
    <row r="659">
      <c r="A659" s="5">
        <v>657.0</v>
      </c>
      <c r="B659" s="6">
        <v>44601.0</v>
      </c>
      <c r="C659" s="5">
        <v>321.102603739369</v>
      </c>
      <c r="D659" s="5">
        <v>293.312035199779</v>
      </c>
      <c r="E659" s="5">
        <v>362.25160580717</v>
      </c>
      <c r="F659" s="5">
        <v>321.102603739369</v>
      </c>
      <c r="G659" s="5">
        <v>321.102603739369</v>
      </c>
      <c r="H659" s="5">
        <v>6.71228175131105</v>
      </c>
      <c r="I659" s="5">
        <v>6.71228175131105</v>
      </c>
      <c r="J659" s="5">
        <v>6.71228175131105</v>
      </c>
      <c r="K659" s="5">
        <v>-3.94745955477238</v>
      </c>
      <c r="L659" s="5">
        <v>-3.94745955477238</v>
      </c>
      <c r="M659" s="5">
        <v>-3.94745955477238</v>
      </c>
      <c r="N659" s="5">
        <v>10.6597413060834</v>
      </c>
      <c r="O659" s="5">
        <v>10.6597413060834</v>
      </c>
      <c r="P659" s="5">
        <v>10.6597413060834</v>
      </c>
      <c r="Q659" s="5">
        <v>0.0</v>
      </c>
      <c r="R659" s="5">
        <v>0.0</v>
      </c>
      <c r="S659" s="5">
        <v>0.0</v>
      </c>
    </row>
    <row r="660">
      <c r="A660" s="5">
        <v>658.0</v>
      </c>
      <c r="B660" s="6">
        <v>44602.0</v>
      </c>
      <c r="C660" s="5">
        <v>321.099544103609</v>
      </c>
      <c r="D660" s="5">
        <v>289.732648190152</v>
      </c>
      <c r="E660" s="5">
        <v>362.299747438289</v>
      </c>
      <c r="F660" s="5">
        <v>321.099544103609</v>
      </c>
      <c r="G660" s="5">
        <v>321.099544103609</v>
      </c>
      <c r="H660" s="5">
        <v>6.23392565696436</v>
      </c>
      <c r="I660" s="5">
        <v>6.23392565696436</v>
      </c>
      <c r="J660" s="5">
        <v>6.23392565696436</v>
      </c>
      <c r="K660" s="5">
        <v>-4.89578385763589</v>
      </c>
      <c r="L660" s="5">
        <v>-4.89578385763589</v>
      </c>
      <c r="M660" s="5">
        <v>-4.89578385763589</v>
      </c>
      <c r="N660" s="5">
        <v>11.1297095146002</v>
      </c>
      <c r="O660" s="5">
        <v>11.1297095146002</v>
      </c>
      <c r="P660" s="5">
        <v>11.1297095146002</v>
      </c>
      <c r="Q660" s="5">
        <v>0.0</v>
      </c>
      <c r="R660" s="5">
        <v>0.0</v>
      </c>
      <c r="S660" s="5">
        <v>0.0</v>
      </c>
    </row>
    <row r="661">
      <c r="A661" s="5">
        <v>659.0</v>
      </c>
      <c r="B661" s="6">
        <v>44603.0</v>
      </c>
      <c r="C661" s="5">
        <v>321.096484467849</v>
      </c>
      <c r="D661" s="5">
        <v>291.457875229385</v>
      </c>
      <c r="E661" s="5">
        <v>362.581254243665</v>
      </c>
      <c r="F661" s="5">
        <v>321.096484467849</v>
      </c>
      <c r="G661" s="5">
        <v>321.096484467849</v>
      </c>
      <c r="H661" s="5">
        <v>6.16556530126574</v>
      </c>
      <c r="I661" s="5">
        <v>6.16556530126574</v>
      </c>
      <c r="J661" s="5">
        <v>6.16556530126574</v>
      </c>
      <c r="K661" s="5">
        <v>-5.3069608218419</v>
      </c>
      <c r="L661" s="5">
        <v>-5.3069608218419</v>
      </c>
      <c r="M661" s="5">
        <v>-5.3069608218419</v>
      </c>
      <c r="N661" s="5">
        <v>11.4725261231076</v>
      </c>
      <c r="O661" s="5">
        <v>11.4725261231076</v>
      </c>
      <c r="P661" s="5">
        <v>11.4725261231076</v>
      </c>
      <c r="Q661" s="5">
        <v>0.0</v>
      </c>
      <c r="R661" s="5">
        <v>0.0</v>
      </c>
      <c r="S661" s="5">
        <v>0.0</v>
      </c>
    </row>
    <row r="662">
      <c r="A662" s="5">
        <v>660.0</v>
      </c>
      <c r="B662" s="6">
        <v>44606.0</v>
      </c>
      <c r="C662" s="5">
        <v>321.087305560569</v>
      </c>
      <c r="D662" s="5">
        <v>293.720568123018</v>
      </c>
      <c r="E662" s="5">
        <v>363.847438591624</v>
      </c>
      <c r="F662" s="5">
        <v>321.087305560569</v>
      </c>
      <c r="G662" s="5">
        <v>321.087305560569</v>
      </c>
      <c r="H662" s="5">
        <v>8.05776129759272</v>
      </c>
      <c r="I662" s="5">
        <v>8.05776129759272</v>
      </c>
      <c r="J662" s="5">
        <v>8.05776129759272</v>
      </c>
      <c r="K662" s="5">
        <v>-3.47492792380135</v>
      </c>
      <c r="L662" s="5">
        <v>-3.47492792380135</v>
      </c>
      <c r="M662" s="5">
        <v>-3.47492792380135</v>
      </c>
      <c r="N662" s="5">
        <v>11.532689221394</v>
      </c>
      <c r="O662" s="5">
        <v>11.532689221394</v>
      </c>
      <c r="P662" s="5">
        <v>11.532689221394</v>
      </c>
      <c r="Q662" s="5">
        <v>0.0</v>
      </c>
      <c r="R662" s="5">
        <v>0.0</v>
      </c>
      <c r="S662" s="5">
        <v>0.0</v>
      </c>
    </row>
    <row r="663">
      <c r="A663" s="5">
        <v>661.0</v>
      </c>
      <c r="B663" s="6">
        <v>44607.0</v>
      </c>
      <c r="C663" s="5">
        <v>321.084245924809</v>
      </c>
      <c r="D663" s="5">
        <v>290.828154436333</v>
      </c>
      <c r="E663" s="5">
        <v>362.438814374626</v>
      </c>
      <c r="F663" s="5">
        <v>321.084245924809</v>
      </c>
      <c r="G663" s="5">
        <v>321.084245924809</v>
      </c>
      <c r="H663" s="5">
        <v>7.01314676605386</v>
      </c>
      <c r="I663" s="5">
        <v>7.01314676605386</v>
      </c>
      <c r="J663" s="5">
        <v>7.01314676605386</v>
      </c>
      <c r="K663" s="5">
        <v>-4.16603470013117</v>
      </c>
      <c r="L663" s="5">
        <v>-4.16603470013117</v>
      </c>
      <c r="M663" s="5">
        <v>-4.16603470013117</v>
      </c>
      <c r="N663" s="5">
        <v>11.179181466185</v>
      </c>
      <c r="O663" s="5">
        <v>11.179181466185</v>
      </c>
      <c r="P663" s="5">
        <v>11.179181466185</v>
      </c>
      <c r="Q663" s="5">
        <v>0.0</v>
      </c>
      <c r="R663" s="5">
        <v>0.0</v>
      </c>
      <c r="S663" s="5">
        <v>0.0</v>
      </c>
    </row>
    <row r="664">
      <c r="A664" s="5">
        <v>662.0</v>
      </c>
      <c r="B664" s="6">
        <v>44608.0</v>
      </c>
      <c r="C664" s="5">
        <v>321.081186289049</v>
      </c>
      <c r="D664" s="5">
        <v>290.398359538452</v>
      </c>
      <c r="E664" s="5">
        <v>364.370369780089</v>
      </c>
      <c r="F664" s="5">
        <v>321.081186289049</v>
      </c>
      <c r="G664" s="5">
        <v>321.081186289049</v>
      </c>
      <c r="H664" s="5">
        <v>6.67635538690061</v>
      </c>
      <c r="I664" s="5">
        <v>6.67635538690061</v>
      </c>
      <c r="J664" s="5">
        <v>6.67635538690061</v>
      </c>
      <c r="K664" s="5">
        <v>-3.94745955477564</v>
      </c>
      <c r="L664" s="5">
        <v>-3.94745955477564</v>
      </c>
      <c r="M664" s="5">
        <v>-3.94745955477564</v>
      </c>
      <c r="N664" s="5">
        <v>10.6238149416762</v>
      </c>
      <c r="O664" s="5">
        <v>10.6238149416762</v>
      </c>
      <c r="P664" s="5">
        <v>10.6238149416762</v>
      </c>
      <c r="Q664" s="5">
        <v>0.0</v>
      </c>
      <c r="R664" s="5">
        <v>0.0</v>
      </c>
      <c r="S664" s="5">
        <v>0.0</v>
      </c>
    </row>
    <row r="665">
      <c r="A665" s="5">
        <v>663.0</v>
      </c>
      <c r="B665" s="6">
        <v>44609.0</v>
      </c>
      <c r="C665" s="5">
        <v>321.078126653289</v>
      </c>
      <c r="D665" s="5">
        <v>288.848998440955</v>
      </c>
      <c r="E665" s="5">
        <v>357.090245952841</v>
      </c>
      <c r="F665" s="5">
        <v>321.078126653289</v>
      </c>
      <c r="G665" s="5">
        <v>321.078126653289</v>
      </c>
      <c r="H665" s="5">
        <v>4.96856149585072</v>
      </c>
      <c r="I665" s="5">
        <v>4.96856149585072</v>
      </c>
      <c r="J665" s="5">
        <v>4.96856149585072</v>
      </c>
      <c r="K665" s="5">
        <v>-4.89578385764355</v>
      </c>
      <c r="L665" s="5">
        <v>-4.89578385764355</v>
      </c>
      <c r="M665" s="5">
        <v>-4.89578385764355</v>
      </c>
      <c r="N665" s="5">
        <v>9.86434535349426</v>
      </c>
      <c r="O665" s="5">
        <v>9.86434535349426</v>
      </c>
      <c r="P665" s="5">
        <v>9.86434535349426</v>
      </c>
      <c r="Q665" s="5">
        <v>0.0</v>
      </c>
      <c r="R665" s="5">
        <v>0.0</v>
      </c>
      <c r="S665" s="5">
        <v>0.0</v>
      </c>
    </row>
    <row r="666">
      <c r="A666" s="5">
        <v>664.0</v>
      </c>
      <c r="B666" s="6">
        <v>44610.0</v>
      </c>
      <c r="C666" s="5">
        <v>321.075067017528</v>
      </c>
      <c r="D666" s="5">
        <v>288.700445263062</v>
      </c>
      <c r="E666" s="5">
        <v>358.968415066321</v>
      </c>
      <c r="F666" s="5">
        <v>321.075067017528</v>
      </c>
      <c r="G666" s="5">
        <v>321.075067017528</v>
      </c>
      <c r="H666" s="5">
        <v>3.59629866170143</v>
      </c>
      <c r="I666" s="5">
        <v>3.59629866170143</v>
      </c>
      <c r="J666" s="5">
        <v>3.59629866170143</v>
      </c>
      <c r="K666" s="5">
        <v>-5.30696082184016</v>
      </c>
      <c r="L666" s="5">
        <v>-5.30696082184016</v>
      </c>
      <c r="M666" s="5">
        <v>-5.30696082184016</v>
      </c>
      <c r="N666" s="5">
        <v>8.90325948354159</v>
      </c>
      <c r="O666" s="5">
        <v>8.90325948354159</v>
      </c>
      <c r="P666" s="5">
        <v>8.90325948354159</v>
      </c>
      <c r="Q666" s="5">
        <v>0.0</v>
      </c>
      <c r="R666" s="5">
        <v>0.0</v>
      </c>
      <c r="S666" s="5">
        <v>0.0</v>
      </c>
    </row>
    <row r="667">
      <c r="A667" s="5">
        <v>665.0</v>
      </c>
      <c r="B667" s="6">
        <v>44614.0</v>
      </c>
      <c r="C667" s="5">
        <v>321.062828474488</v>
      </c>
      <c r="D667" s="5">
        <v>283.930334503285</v>
      </c>
      <c r="E667" s="5">
        <v>355.869584483922</v>
      </c>
      <c r="F667" s="5">
        <v>321.062828474488</v>
      </c>
      <c r="G667" s="5">
        <v>321.062828474488</v>
      </c>
      <c r="H667" s="5">
        <v>-0.912168532119459</v>
      </c>
      <c r="I667" s="5">
        <v>-0.912168532119459</v>
      </c>
      <c r="J667" s="5">
        <v>-0.912168532119459</v>
      </c>
      <c r="K667" s="5">
        <v>-4.16603470012655</v>
      </c>
      <c r="L667" s="5">
        <v>-4.16603470012655</v>
      </c>
      <c r="M667" s="5">
        <v>-4.16603470012655</v>
      </c>
      <c r="N667" s="5">
        <v>3.25386616800709</v>
      </c>
      <c r="O667" s="5">
        <v>3.25386616800709</v>
      </c>
      <c r="P667" s="5">
        <v>3.25386616800709</v>
      </c>
      <c r="Q667" s="5">
        <v>0.0</v>
      </c>
      <c r="R667" s="5">
        <v>0.0</v>
      </c>
      <c r="S667" s="5">
        <v>0.0</v>
      </c>
    </row>
    <row r="668">
      <c r="A668" s="5">
        <v>666.0</v>
      </c>
      <c r="B668" s="6">
        <v>44615.0</v>
      </c>
      <c r="C668" s="5">
        <v>321.059768838728</v>
      </c>
      <c r="D668" s="5">
        <v>286.847675531423</v>
      </c>
      <c r="E668" s="5">
        <v>353.941464207933</v>
      </c>
      <c r="F668" s="5">
        <v>321.059768838728</v>
      </c>
      <c r="G668" s="5">
        <v>321.059768838728</v>
      </c>
      <c r="H668" s="5">
        <v>-2.46752621213151</v>
      </c>
      <c r="I668" s="5">
        <v>-2.46752621213151</v>
      </c>
      <c r="J668" s="5">
        <v>-2.46752621213151</v>
      </c>
      <c r="K668" s="5">
        <v>-3.94745955477426</v>
      </c>
      <c r="L668" s="5">
        <v>-3.94745955477426</v>
      </c>
      <c r="M668" s="5">
        <v>-3.94745955477426</v>
      </c>
      <c r="N668" s="5">
        <v>1.47993334264274</v>
      </c>
      <c r="O668" s="5">
        <v>1.47993334264274</v>
      </c>
      <c r="P668" s="5">
        <v>1.47993334264274</v>
      </c>
      <c r="Q668" s="5">
        <v>0.0</v>
      </c>
      <c r="R668" s="5">
        <v>0.0</v>
      </c>
      <c r="S668" s="5">
        <v>0.0</v>
      </c>
    </row>
    <row r="669">
      <c r="A669" s="5">
        <v>667.0</v>
      </c>
      <c r="B669" s="6">
        <v>44616.0</v>
      </c>
      <c r="C669" s="5">
        <v>321.056709202968</v>
      </c>
      <c r="D669" s="5">
        <v>280.627523744464</v>
      </c>
      <c r="E669" s="5">
        <v>351.972650315234</v>
      </c>
      <c r="F669" s="5">
        <v>321.056709202968</v>
      </c>
      <c r="G669" s="5">
        <v>321.056709202968</v>
      </c>
      <c r="H669" s="5">
        <v>-5.28603783125679</v>
      </c>
      <c r="I669" s="5">
        <v>-5.28603783125679</v>
      </c>
      <c r="J669" s="5">
        <v>-5.28603783125679</v>
      </c>
      <c r="K669" s="5">
        <v>-4.89578385764436</v>
      </c>
      <c r="L669" s="5">
        <v>-4.89578385764436</v>
      </c>
      <c r="M669" s="5">
        <v>-4.89578385764436</v>
      </c>
      <c r="N669" s="5">
        <v>-0.390253973612424</v>
      </c>
      <c r="O669" s="5">
        <v>-0.390253973612424</v>
      </c>
      <c r="P669" s="5">
        <v>-0.390253973612424</v>
      </c>
      <c r="Q669" s="5">
        <v>0.0</v>
      </c>
      <c r="R669" s="5">
        <v>0.0</v>
      </c>
      <c r="S669" s="5">
        <v>0.0</v>
      </c>
    </row>
    <row r="670">
      <c r="A670" s="5">
        <v>668.0</v>
      </c>
      <c r="B670" s="6">
        <v>44617.0</v>
      </c>
      <c r="C670" s="5">
        <v>321.053649567208</v>
      </c>
      <c r="D670" s="5">
        <v>276.041952442989</v>
      </c>
      <c r="E670" s="5">
        <v>347.872474498507</v>
      </c>
      <c r="F670" s="5">
        <v>321.053649567208</v>
      </c>
      <c r="G670" s="5">
        <v>321.053649567208</v>
      </c>
      <c r="H670" s="5">
        <v>-7.63471210158085</v>
      </c>
      <c r="I670" s="5">
        <v>-7.63471210158085</v>
      </c>
      <c r="J670" s="5">
        <v>-7.63471210158085</v>
      </c>
      <c r="K670" s="5">
        <v>-5.30696082182993</v>
      </c>
      <c r="L670" s="5">
        <v>-5.30696082182993</v>
      </c>
      <c r="M670" s="5">
        <v>-5.30696082182993</v>
      </c>
      <c r="N670" s="5">
        <v>-2.32775127975092</v>
      </c>
      <c r="O670" s="5">
        <v>-2.32775127975092</v>
      </c>
      <c r="P670" s="5">
        <v>-2.32775127975092</v>
      </c>
      <c r="Q670" s="5">
        <v>0.0</v>
      </c>
      <c r="R670" s="5">
        <v>0.0</v>
      </c>
      <c r="S670" s="5">
        <v>0.0</v>
      </c>
    </row>
    <row r="671">
      <c r="A671" s="5">
        <v>669.0</v>
      </c>
      <c r="B671" s="6">
        <v>44620.0</v>
      </c>
      <c r="C671" s="5">
        <v>321.044470659928</v>
      </c>
      <c r="D671" s="5">
        <v>274.470165692583</v>
      </c>
      <c r="E671" s="5">
        <v>345.508083706564</v>
      </c>
      <c r="F671" s="5">
        <v>321.044470659928</v>
      </c>
      <c r="G671" s="5">
        <v>321.044470659928</v>
      </c>
      <c r="H671" s="5">
        <v>-11.7084441203991</v>
      </c>
      <c r="I671" s="5">
        <v>-11.7084441203991</v>
      </c>
      <c r="J671" s="5">
        <v>-11.7084441203991</v>
      </c>
      <c r="K671" s="5">
        <v>-3.47492792382284</v>
      </c>
      <c r="L671" s="5">
        <v>-3.47492792382284</v>
      </c>
      <c r="M671" s="5">
        <v>-3.47492792382284</v>
      </c>
      <c r="N671" s="5">
        <v>-8.23351619657628</v>
      </c>
      <c r="O671" s="5">
        <v>-8.23351619657628</v>
      </c>
      <c r="P671" s="5">
        <v>-8.23351619657628</v>
      </c>
      <c r="Q671" s="5">
        <v>0.0</v>
      </c>
      <c r="R671" s="5">
        <v>0.0</v>
      </c>
      <c r="S671" s="5">
        <v>0.0</v>
      </c>
    </row>
    <row r="672">
      <c r="A672" s="5">
        <v>670.0</v>
      </c>
      <c r="B672" s="6">
        <v>44621.0</v>
      </c>
      <c r="C672" s="5">
        <v>321.041411024168</v>
      </c>
      <c r="D672" s="5">
        <v>270.37388231494</v>
      </c>
      <c r="E672" s="5">
        <v>341.771858372453</v>
      </c>
      <c r="F672" s="5">
        <v>321.041411024168</v>
      </c>
      <c r="G672" s="5">
        <v>321.041411024168</v>
      </c>
      <c r="H672" s="5">
        <v>-14.2936898997453</v>
      </c>
      <c r="I672" s="5">
        <v>-14.2936898997453</v>
      </c>
      <c r="J672" s="5">
        <v>-14.2936898997453</v>
      </c>
      <c r="K672" s="5">
        <v>-4.16603470012953</v>
      </c>
      <c r="L672" s="5">
        <v>-4.16603470012953</v>
      </c>
      <c r="M672" s="5">
        <v>-4.16603470012953</v>
      </c>
      <c r="N672" s="5">
        <v>-10.1276551996158</v>
      </c>
      <c r="O672" s="5">
        <v>-10.1276551996158</v>
      </c>
      <c r="P672" s="5">
        <v>-10.1276551996158</v>
      </c>
      <c r="Q672" s="5">
        <v>0.0</v>
      </c>
      <c r="R672" s="5">
        <v>0.0</v>
      </c>
      <c r="S672" s="5">
        <v>0.0</v>
      </c>
    </row>
    <row r="673">
      <c r="A673" s="5">
        <v>671.0</v>
      </c>
      <c r="B673" s="6">
        <v>44622.0</v>
      </c>
      <c r="C673" s="5">
        <v>321.038351388408</v>
      </c>
      <c r="D673" s="5">
        <v>271.809499237619</v>
      </c>
      <c r="E673" s="5">
        <v>341.125331582845</v>
      </c>
      <c r="F673" s="5">
        <v>321.038351388408</v>
      </c>
      <c r="G673" s="5">
        <v>321.038351388408</v>
      </c>
      <c r="H673" s="5">
        <v>-15.8807926386964</v>
      </c>
      <c r="I673" s="5">
        <v>-15.8807926386964</v>
      </c>
      <c r="J673" s="5">
        <v>-15.8807926386964</v>
      </c>
      <c r="K673" s="5">
        <v>-3.9474595547752</v>
      </c>
      <c r="L673" s="5">
        <v>-3.9474595547752</v>
      </c>
      <c r="M673" s="5">
        <v>-3.9474595547752</v>
      </c>
      <c r="N673" s="5">
        <v>-11.9333330839212</v>
      </c>
      <c r="O673" s="5">
        <v>-11.9333330839212</v>
      </c>
      <c r="P673" s="5">
        <v>-11.9333330839212</v>
      </c>
      <c r="Q673" s="5">
        <v>0.0</v>
      </c>
      <c r="R673" s="5">
        <v>0.0</v>
      </c>
      <c r="S673" s="5">
        <v>0.0</v>
      </c>
    </row>
    <row r="674">
      <c r="A674" s="5">
        <v>672.0</v>
      </c>
      <c r="B674" s="6">
        <v>44623.0</v>
      </c>
      <c r="C674" s="5">
        <v>321.035291752648</v>
      </c>
      <c r="D674" s="5">
        <v>268.615543890207</v>
      </c>
      <c r="E674" s="5">
        <v>336.431478887278</v>
      </c>
      <c r="F674" s="5">
        <v>321.035291752648</v>
      </c>
      <c r="G674" s="5">
        <v>321.035291752648</v>
      </c>
      <c r="H674" s="5">
        <v>-18.5179821735195</v>
      </c>
      <c r="I674" s="5">
        <v>-18.5179821735195</v>
      </c>
      <c r="J674" s="5">
        <v>-18.5179821735195</v>
      </c>
      <c r="K674" s="5">
        <v>-4.89578385762954</v>
      </c>
      <c r="L674" s="5">
        <v>-4.89578385762954</v>
      </c>
      <c r="M674" s="5">
        <v>-4.89578385762954</v>
      </c>
      <c r="N674" s="5">
        <v>-13.6221983158899</v>
      </c>
      <c r="O674" s="5">
        <v>-13.6221983158899</v>
      </c>
      <c r="P674" s="5">
        <v>-13.6221983158899</v>
      </c>
      <c r="Q674" s="5">
        <v>0.0</v>
      </c>
      <c r="R674" s="5">
        <v>0.0</v>
      </c>
      <c r="S674" s="5">
        <v>0.0</v>
      </c>
    </row>
    <row r="675">
      <c r="A675" s="5">
        <v>673.0</v>
      </c>
      <c r="B675" s="6">
        <v>44624.0</v>
      </c>
      <c r="C675" s="5">
        <v>321.032232116888</v>
      </c>
      <c r="D675" s="5">
        <v>264.653978306695</v>
      </c>
      <c r="E675" s="5">
        <v>334.237906788912</v>
      </c>
      <c r="F675" s="5">
        <v>321.032232116888</v>
      </c>
      <c r="G675" s="5">
        <v>321.032232116888</v>
      </c>
      <c r="H675" s="5">
        <v>-20.4753559431843</v>
      </c>
      <c r="I675" s="5">
        <v>-20.4753559431843</v>
      </c>
      <c r="J675" s="5">
        <v>-20.4753559431843</v>
      </c>
      <c r="K675" s="5">
        <v>-5.30696082182819</v>
      </c>
      <c r="L675" s="5">
        <v>-5.30696082182819</v>
      </c>
      <c r="M675" s="5">
        <v>-5.30696082182819</v>
      </c>
      <c r="N675" s="5">
        <v>-15.1683951213561</v>
      </c>
      <c r="O675" s="5">
        <v>-15.1683951213561</v>
      </c>
      <c r="P675" s="5">
        <v>-15.1683951213561</v>
      </c>
      <c r="Q675" s="5">
        <v>0.0</v>
      </c>
      <c r="R675" s="5">
        <v>0.0</v>
      </c>
      <c r="S675" s="5">
        <v>0.0</v>
      </c>
    </row>
    <row r="676">
      <c r="A676" s="5">
        <v>674.0</v>
      </c>
      <c r="B676" s="6">
        <v>44627.0</v>
      </c>
      <c r="C676" s="5">
        <v>321.023053209607</v>
      </c>
      <c r="D676" s="5">
        <v>265.010542626617</v>
      </c>
      <c r="E676" s="5">
        <v>333.675876081829</v>
      </c>
      <c r="F676" s="5">
        <v>321.023053209607</v>
      </c>
      <c r="G676" s="5">
        <v>321.023053209607</v>
      </c>
      <c r="H676" s="5">
        <v>-22.2159937554647</v>
      </c>
      <c r="I676" s="5">
        <v>-22.2159937554647</v>
      </c>
      <c r="J676" s="5">
        <v>-22.2159937554647</v>
      </c>
      <c r="K676" s="5">
        <v>-3.47492792382221</v>
      </c>
      <c r="L676" s="5">
        <v>-3.47492792382221</v>
      </c>
      <c r="M676" s="5">
        <v>-3.47492792382221</v>
      </c>
      <c r="N676" s="5">
        <v>-18.7410658316425</v>
      </c>
      <c r="O676" s="5">
        <v>-18.7410658316425</v>
      </c>
      <c r="P676" s="5">
        <v>-18.7410658316425</v>
      </c>
      <c r="Q676" s="5">
        <v>0.0</v>
      </c>
      <c r="R676" s="5">
        <v>0.0</v>
      </c>
      <c r="S676" s="5">
        <v>0.0</v>
      </c>
    </row>
    <row r="677">
      <c r="A677" s="5">
        <v>675.0</v>
      </c>
      <c r="B677" s="6">
        <v>44628.0</v>
      </c>
      <c r="C677" s="5">
        <v>321.019993573847</v>
      </c>
      <c r="D677" s="5">
        <v>259.783740218306</v>
      </c>
      <c r="E677" s="5">
        <v>332.14138247339</v>
      </c>
      <c r="F677" s="5">
        <v>321.019993573847</v>
      </c>
      <c r="G677" s="5">
        <v>321.019993573847</v>
      </c>
      <c r="H677" s="5">
        <v>-23.6918614825647</v>
      </c>
      <c r="I677" s="5">
        <v>-23.6918614825647</v>
      </c>
      <c r="J677" s="5">
        <v>-23.6918614825647</v>
      </c>
      <c r="K677" s="5">
        <v>-4.16603470012491</v>
      </c>
      <c r="L677" s="5">
        <v>-4.16603470012491</v>
      </c>
      <c r="M677" s="5">
        <v>-4.16603470012491</v>
      </c>
      <c r="N677" s="5">
        <v>-19.5258267824397</v>
      </c>
      <c r="O677" s="5">
        <v>-19.5258267824397</v>
      </c>
      <c r="P677" s="5">
        <v>-19.5258267824397</v>
      </c>
      <c r="Q677" s="5">
        <v>0.0</v>
      </c>
      <c r="R677" s="5">
        <v>0.0</v>
      </c>
      <c r="S677" s="5">
        <v>0.0</v>
      </c>
    </row>
    <row r="678">
      <c r="A678" s="5">
        <v>676.0</v>
      </c>
      <c r="B678" s="6">
        <v>44629.0</v>
      </c>
      <c r="C678" s="5">
        <v>321.016933938087</v>
      </c>
      <c r="D678" s="5">
        <v>260.392451639857</v>
      </c>
      <c r="E678" s="5">
        <v>333.119572795003</v>
      </c>
      <c r="F678" s="5">
        <v>321.016933938087</v>
      </c>
      <c r="G678" s="5">
        <v>321.016933938087</v>
      </c>
      <c r="H678" s="5">
        <v>-24.0401513563348</v>
      </c>
      <c r="I678" s="5">
        <v>-24.0401513563348</v>
      </c>
      <c r="J678" s="5">
        <v>-24.0401513563348</v>
      </c>
      <c r="K678" s="5">
        <v>-3.94745955477387</v>
      </c>
      <c r="L678" s="5">
        <v>-3.94745955477387</v>
      </c>
      <c r="M678" s="5">
        <v>-3.94745955477387</v>
      </c>
      <c r="N678" s="5">
        <v>-20.092691801561</v>
      </c>
      <c r="O678" s="5">
        <v>-20.092691801561</v>
      </c>
      <c r="P678" s="5">
        <v>-20.092691801561</v>
      </c>
      <c r="Q678" s="5">
        <v>0.0</v>
      </c>
      <c r="R678" s="5">
        <v>0.0</v>
      </c>
      <c r="S678" s="5">
        <v>0.0</v>
      </c>
    </row>
    <row r="679">
      <c r="A679" s="5">
        <v>677.0</v>
      </c>
      <c r="B679" s="6">
        <v>44630.0</v>
      </c>
      <c r="C679" s="5">
        <v>321.013874302327</v>
      </c>
      <c r="D679" s="5">
        <v>261.734478650629</v>
      </c>
      <c r="E679" s="5">
        <v>333.16080395859</v>
      </c>
      <c r="F679" s="5">
        <v>321.013874302327</v>
      </c>
      <c r="G679" s="5">
        <v>321.013874302327</v>
      </c>
      <c r="H679" s="5">
        <v>-25.3352014938077</v>
      </c>
      <c r="I679" s="5">
        <v>-25.3352014938077</v>
      </c>
      <c r="J679" s="5">
        <v>-25.3352014938077</v>
      </c>
      <c r="K679" s="5">
        <v>-4.89578385763378</v>
      </c>
      <c r="L679" s="5">
        <v>-4.89578385763378</v>
      </c>
      <c r="M679" s="5">
        <v>-4.89578385763378</v>
      </c>
      <c r="N679" s="5">
        <v>-20.439417636174</v>
      </c>
      <c r="O679" s="5">
        <v>-20.439417636174</v>
      </c>
      <c r="P679" s="5">
        <v>-20.439417636174</v>
      </c>
      <c r="Q679" s="5">
        <v>0.0</v>
      </c>
      <c r="R679" s="5">
        <v>0.0</v>
      </c>
      <c r="S679" s="5">
        <v>0.0</v>
      </c>
    </row>
    <row r="680">
      <c r="A680" s="5">
        <v>678.0</v>
      </c>
      <c r="B680" s="6">
        <v>44631.0</v>
      </c>
      <c r="C680" s="5">
        <v>321.010814666567</v>
      </c>
      <c r="D680" s="5">
        <v>258.909031227124</v>
      </c>
      <c r="E680" s="5">
        <v>327.726870340941</v>
      </c>
      <c r="F680" s="5">
        <v>321.010814666567</v>
      </c>
      <c r="G680" s="5">
        <v>321.010814666567</v>
      </c>
      <c r="H680" s="5">
        <v>-25.8751606695659</v>
      </c>
      <c r="I680" s="5">
        <v>-25.8751606695659</v>
      </c>
      <c r="J680" s="5">
        <v>-25.8751606695659</v>
      </c>
      <c r="K680" s="5">
        <v>-5.30696082180948</v>
      </c>
      <c r="L680" s="5">
        <v>-5.30696082180948</v>
      </c>
      <c r="M680" s="5">
        <v>-5.30696082180948</v>
      </c>
      <c r="N680" s="5">
        <v>-20.5681998477564</v>
      </c>
      <c r="O680" s="5">
        <v>-20.5681998477564</v>
      </c>
      <c r="P680" s="5">
        <v>-20.5681998477564</v>
      </c>
      <c r="Q680" s="5">
        <v>0.0</v>
      </c>
      <c r="R680" s="5">
        <v>0.0</v>
      </c>
      <c r="S680" s="5">
        <v>0.0</v>
      </c>
    </row>
    <row r="681">
      <c r="A681" s="5">
        <v>679.0</v>
      </c>
      <c r="B681" s="6">
        <v>44634.0</v>
      </c>
      <c r="C681" s="5">
        <v>321.001635759287</v>
      </c>
      <c r="D681" s="5">
        <v>262.202966968846</v>
      </c>
      <c r="E681" s="5">
        <v>333.385960217425</v>
      </c>
      <c r="F681" s="5">
        <v>321.001635759287</v>
      </c>
      <c r="G681" s="5">
        <v>321.001635759287</v>
      </c>
      <c r="H681" s="5">
        <v>-23.2066783611351</v>
      </c>
      <c r="I681" s="5">
        <v>-23.2066783611351</v>
      </c>
      <c r="J681" s="5">
        <v>-23.2066783611351</v>
      </c>
      <c r="K681" s="5">
        <v>-3.47492792378804</v>
      </c>
      <c r="L681" s="5">
        <v>-3.47492792378804</v>
      </c>
      <c r="M681" s="5">
        <v>-3.47492792378804</v>
      </c>
      <c r="N681" s="5">
        <v>-19.731750437347</v>
      </c>
      <c r="O681" s="5">
        <v>-19.731750437347</v>
      </c>
      <c r="P681" s="5">
        <v>-19.731750437347</v>
      </c>
      <c r="Q681" s="5">
        <v>0.0</v>
      </c>
      <c r="R681" s="5">
        <v>0.0</v>
      </c>
      <c r="S681" s="5">
        <v>0.0</v>
      </c>
    </row>
    <row r="682">
      <c r="A682" s="5">
        <v>680.0</v>
      </c>
      <c r="B682" s="6">
        <v>44635.0</v>
      </c>
      <c r="C682" s="5">
        <v>320.998576123527</v>
      </c>
      <c r="D682" s="5">
        <v>264.364666702777</v>
      </c>
      <c r="E682" s="5">
        <v>331.362734400107</v>
      </c>
      <c r="F682" s="5">
        <v>320.998576123527</v>
      </c>
      <c r="G682" s="5">
        <v>320.998576123527</v>
      </c>
      <c r="H682" s="5">
        <v>-23.2585079362838</v>
      </c>
      <c r="I682" s="5">
        <v>-23.2585079362838</v>
      </c>
      <c r="J682" s="5">
        <v>-23.2585079362838</v>
      </c>
      <c r="K682" s="5">
        <v>-4.16603470012789</v>
      </c>
      <c r="L682" s="5">
        <v>-4.16603470012789</v>
      </c>
      <c r="M682" s="5">
        <v>-4.16603470012789</v>
      </c>
      <c r="N682" s="5">
        <v>-19.0924732361559</v>
      </c>
      <c r="O682" s="5">
        <v>-19.0924732361559</v>
      </c>
      <c r="P682" s="5">
        <v>-19.0924732361559</v>
      </c>
      <c r="Q682" s="5">
        <v>0.0</v>
      </c>
      <c r="R682" s="5">
        <v>0.0</v>
      </c>
      <c r="S682" s="5">
        <v>0.0</v>
      </c>
    </row>
    <row r="683">
      <c r="A683" s="5">
        <v>681.0</v>
      </c>
      <c r="B683" s="6">
        <v>44636.0</v>
      </c>
      <c r="C683" s="5">
        <v>320.995516487767</v>
      </c>
      <c r="D683" s="5">
        <v>262.49624876558</v>
      </c>
      <c r="E683" s="5">
        <v>334.250742257404</v>
      </c>
      <c r="F683" s="5">
        <v>320.995516487767</v>
      </c>
      <c r="G683" s="5">
        <v>320.995516487767</v>
      </c>
      <c r="H683" s="5">
        <v>-22.2519691463189</v>
      </c>
      <c r="I683" s="5">
        <v>-22.2519691463189</v>
      </c>
      <c r="J683" s="5">
        <v>-22.2519691463189</v>
      </c>
      <c r="K683" s="5">
        <v>-3.94745955477481</v>
      </c>
      <c r="L683" s="5">
        <v>-3.94745955477481</v>
      </c>
      <c r="M683" s="5">
        <v>-3.94745955477481</v>
      </c>
      <c r="N683" s="5">
        <v>-18.3045095915441</v>
      </c>
      <c r="O683" s="5">
        <v>-18.3045095915441</v>
      </c>
      <c r="P683" s="5">
        <v>-18.3045095915441</v>
      </c>
      <c r="Q683" s="5">
        <v>0.0</v>
      </c>
      <c r="R683" s="5">
        <v>0.0</v>
      </c>
      <c r="S683" s="5">
        <v>0.0</v>
      </c>
    </row>
    <row r="684">
      <c r="A684" s="5">
        <v>682.0</v>
      </c>
      <c r="B684" s="6">
        <v>44637.0</v>
      </c>
      <c r="C684" s="5">
        <v>320.992456852007</v>
      </c>
      <c r="D684" s="5">
        <v>260.580398941738</v>
      </c>
      <c r="E684" s="5">
        <v>332.403507144356</v>
      </c>
      <c r="F684" s="5">
        <v>320.992456852007</v>
      </c>
      <c r="G684" s="5">
        <v>320.992456852007</v>
      </c>
      <c r="H684" s="5">
        <v>-22.2862956714449</v>
      </c>
      <c r="I684" s="5">
        <v>-22.2862956714449</v>
      </c>
      <c r="J684" s="5">
        <v>-22.2862956714449</v>
      </c>
      <c r="K684" s="5">
        <v>-4.89578385763802</v>
      </c>
      <c r="L684" s="5">
        <v>-4.89578385763802</v>
      </c>
      <c r="M684" s="5">
        <v>-4.89578385763802</v>
      </c>
      <c r="N684" s="5">
        <v>-17.3905118138069</v>
      </c>
      <c r="O684" s="5">
        <v>-17.3905118138069</v>
      </c>
      <c r="P684" s="5">
        <v>-17.3905118138069</v>
      </c>
      <c r="Q684" s="5">
        <v>0.0</v>
      </c>
      <c r="R684" s="5">
        <v>0.0</v>
      </c>
      <c r="S684" s="5">
        <v>0.0</v>
      </c>
    </row>
    <row r="685">
      <c r="A685" s="5">
        <v>683.0</v>
      </c>
      <c r="B685" s="6">
        <v>44638.0</v>
      </c>
      <c r="C685" s="5">
        <v>320.989397216246</v>
      </c>
      <c r="D685" s="5">
        <v>265.5599394092</v>
      </c>
      <c r="E685" s="5">
        <v>334.313601136895</v>
      </c>
      <c r="F685" s="5">
        <v>320.989397216246</v>
      </c>
      <c r="G685" s="5">
        <v>320.989397216246</v>
      </c>
      <c r="H685" s="5">
        <v>-21.6817793226243</v>
      </c>
      <c r="I685" s="5">
        <v>-21.6817793226243</v>
      </c>
      <c r="J685" s="5">
        <v>-21.6817793226243</v>
      </c>
      <c r="K685" s="5">
        <v>-5.30696082180774</v>
      </c>
      <c r="L685" s="5">
        <v>-5.30696082180774</v>
      </c>
      <c r="M685" s="5">
        <v>-5.30696082180774</v>
      </c>
      <c r="N685" s="5">
        <v>-16.3748185008166</v>
      </c>
      <c r="O685" s="5">
        <v>-16.3748185008166</v>
      </c>
      <c r="P685" s="5">
        <v>-16.3748185008166</v>
      </c>
      <c r="Q685" s="5">
        <v>0.0</v>
      </c>
      <c r="R685" s="5">
        <v>0.0</v>
      </c>
      <c r="S685" s="5">
        <v>0.0</v>
      </c>
    </row>
    <row r="686">
      <c r="A686" s="5">
        <v>684.0</v>
      </c>
      <c r="B686" s="6">
        <v>44641.0</v>
      </c>
      <c r="C686" s="5">
        <v>319.764048812024</v>
      </c>
      <c r="D686" s="5">
        <v>266.846122316083</v>
      </c>
      <c r="E686" s="5">
        <v>336.491325998651</v>
      </c>
      <c r="F686" s="5">
        <v>319.764048812024</v>
      </c>
      <c r="G686" s="5">
        <v>319.764048812024</v>
      </c>
      <c r="H686" s="5">
        <v>-16.4483597275679</v>
      </c>
      <c r="I686" s="5">
        <v>-16.4483597275679</v>
      </c>
      <c r="J686" s="5">
        <v>-16.4483597275679</v>
      </c>
      <c r="K686" s="5">
        <v>-3.47492792379879</v>
      </c>
      <c r="L686" s="5">
        <v>-3.47492792379879</v>
      </c>
      <c r="M686" s="5">
        <v>-3.47492792379879</v>
      </c>
      <c r="N686" s="5">
        <v>-12.9734318037691</v>
      </c>
      <c r="O686" s="5">
        <v>-12.9734318037691</v>
      </c>
      <c r="P686" s="5">
        <v>-12.9734318037691</v>
      </c>
      <c r="Q686" s="5">
        <v>0.0</v>
      </c>
      <c r="R686" s="5">
        <v>0.0</v>
      </c>
      <c r="S686" s="5">
        <v>0.0</v>
      </c>
    </row>
    <row r="687">
      <c r="A687" s="5">
        <v>685.0</v>
      </c>
      <c r="B687" s="6">
        <v>44642.0</v>
      </c>
      <c r="C687" s="5">
        <v>319.35559934395</v>
      </c>
      <c r="D687" s="5">
        <v>266.395239938938</v>
      </c>
      <c r="E687" s="5">
        <v>338.322550831319</v>
      </c>
      <c r="F687" s="5">
        <v>319.35559934395</v>
      </c>
      <c r="G687" s="5">
        <v>319.35559934395</v>
      </c>
      <c r="H687" s="5">
        <v>-15.9727596166146</v>
      </c>
      <c r="I687" s="5">
        <v>-15.9727596166146</v>
      </c>
      <c r="J687" s="5">
        <v>-15.9727596166146</v>
      </c>
      <c r="K687" s="5">
        <v>-4.16603470011567</v>
      </c>
      <c r="L687" s="5">
        <v>-4.16603470011567</v>
      </c>
      <c r="M687" s="5">
        <v>-4.16603470011567</v>
      </c>
      <c r="N687" s="5">
        <v>-11.8067249164989</v>
      </c>
      <c r="O687" s="5">
        <v>-11.8067249164989</v>
      </c>
      <c r="P687" s="5">
        <v>-11.8067249164989</v>
      </c>
      <c r="Q687" s="5">
        <v>0.0</v>
      </c>
      <c r="R687" s="5">
        <v>0.0</v>
      </c>
      <c r="S687" s="5">
        <v>0.0</v>
      </c>
    </row>
    <row r="688">
      <c r="A688" s="5">
        <v>686.0</v>
      </c>
      <c r="B688" s="6">
        <v>44643.0</v>
      </c>
      <c r="C688" s="5">
        <v>318.947149875875</v>
      </c>
      <c r="D688" s="5">
        <v>268.648282804966</v>
      </c>
      <c r="E688" s="5">
        <v>341.652028935066</v>
      </c>
      <c r="F688" s="5">
        <v>318.947149875875</v>
      </c>
      <c r="G688" s="5">
        <v>318.947149875875</v>
      </c>
      <c r="H688" s="5">
        <v>-14.6115411760686</v>
      </c>
      <c r="I688" s="5">
        <v>-14.6115411760686</v>
      </c>
      <c r="J688" s="5">
        <v>-14.6115411760686</v>
      </c>
      <c r="K688" s="5">
        <v>-3.94745955477575</v>
      </c>
      <c r="L688" s="5">
        <v>-3.94745955477575</v>
      </c>
      <c r="M688" s="5">
        <v>-3.94745955477575</v>
      </c>
      <c r="N688" s="5">
        <v>-10.6640816212928</v>
      </c>
      <c r="O688" s="5">
        <v>-10.6640816212928</v>
      </c>
      <c r="P688" s="5">
        <v>-10.6640816212928</v>
      </c>
      <c r="Q688" s="5">
        <v>0.0</v>
      </c>
      <c r="R688" s="5">
        <v>0.0</v>
      </c>
      <c r="S688" s="5">
        <v>0.0</v>
      </c>
    </row>
    <row r="689">
      <c r="A689" s="5">
        <v>687.0</v>
      </c>
      <c r="B689" s="6">
        <v>44644.0</v>
      </c>
      <c r="C689" s="5">
        <v>318.538700407801</v>
      </c>
      <c r="D689" s="5">
        <v>267.715858324101</v>
      </c>
      <c r="E689" s="5">
        <v>338.492270434222</v>
      </c>
      <c r="F689" s="5">
        <v>318.538700407801</v>
      </c>
      <c r="G689" s="5">
        <v>318.538700407801</v>
      </c>
      <c r="H689" s="5">
        <v>-14.4632491275095</v>
      </c>
      <c r="I689" s="5">
        <v>-14.4632491275095</v>
      </c>
      <c r="J689" s="5">
        <v>-14.4632491275095</v>
      </c>
      <c r="K689" s="5">
        <v>-4.89578385763884</v>
      </c>
      <c r="L689" s="5">
        <v>-4.89578385763884</v>
      </c>
      <c r="M689" s="5">
        <v>-4.89578385763884</v>
      </c>
      <c r="N689" s="5">
        <v>-9.56746526987075</v>
      </c>
      <c r="O689" s="5">
        <v>-9.56746526987075</v>
      </c>
      <c r="P689" s="5">
        <v>-9.56746526987075</v>
      </c>
      <c r="Q689" s="5">
        <v>0.0</v>
      </c>
      <c r="R689" s="5">
        <v>0.0</v>
      </c>
      <c r="S689" s="5">
        <v>0.0</v>
      </c>
    </row>
    <row r="690">
      <c r="A690" s="5">
        <v>688.0</v>
      </c>
      <c r="B690" s="6">
        <v>44645.0</v>
      </c>
      <c r="C690" s="5">
        <v>318.130250939727</v>
      </c>
      <c r="D690" s="5">
        <v>268.249049788922</v>
      </c>
      <c r="E690" s="5">
        <v>340.673469098208</v>
      </c>
      <c r="F690" s="5">
        <v>318.130250939727</v>
      </c>
      <c r="G690" s="5">
        <v>318.130250939727</v>
      </c>
      <c r="H690" s="5">
        <v>-13.8436064756802</v>
      </c>
      <c r="I690" s="5">
        <v>-13.8436064756802</v>
      </c>
      <c r="J690" s="5">
        <v>-13.8436064756802</v>
      </c>
      <c r="K690" s="5">
        <v>-5.30696082184319</v>
      </c>
      <c r="L690" s="5">
        <v>-5.30696082184319</v>
      </c>
      <c r="M690" s="5">
        <v>-5.30696082184319</v>
      </c>
      <c r="N690" s="5">
        <v>-8.53664565383701</v>
      </c>
      <c r="O690" s="5">
        <v>-8.53664565383701</v>
      </c>
      <c r="P690" s="5">
        <v>-8.53664565383701</v>
      </c>
      <c r="Q690" s="5">
        <v>0.0</v>
      </c>
      <c r="R690" s="5">
        <v>0.0</v>
      </c>
      <c r="S690" s="5">
        <v>0.0</v>
      </c>
    </row>
    <row r="691">
      <c r="A691" s="5">
        <v>689.0</v>
      </c>
      <c r="B691" s="6">
        <v>44648.0</v>
      </c>
      <c r="C691" s="5">
        <v>316.904902535505</v>
      </c>
      <c r="D691" s="5">
        <v>273.608471677804</v>
      </c>
      <c r="E691" s="5">
        <v>342.392209281849</v>
      </c>
      <c r="F691" s="5">
        <v>316.904902535505</v>
      </c>
      <c r="G691" s="5">
        <v>316.904902535505</v>
      </c>
      <c r="H691" s="5">
        <v>-9.47182595114852</v>
      </c>
      <c r="I691" s="5">
        <v>-9.47182595114852</v>
      </c>
      <c r="J691" s="5">
        <v>-9.47182595114852</v>
      </c>
      <c r="K691" s="5">
        <v>-3.47492792380953</v>
      </c>
      <c r="L691" s="5">
        <v>-3.47492792380953</v>
      </c>
      <c r="M691" s="5">
        <v>-3.47492792380953</v>
      </c>
      <c r="N691" s="5">
        <v>-5.99689802733899</v>
      </c>
      <c r="O691" s="5">
        <v>-5.99689802733899</v>
      </c>
      <c r="P691" s="5">
        <v>-5.99689802733899</v>
      </c>
      <c r="Q691" s="5">
        <v>0.0</v>
      </c>
      <c r="R691" s="5">
        <v>0.0</v>
      </c>
      <c r="S691" s="5">
        <v>0.0</v>
      </c>
    </row>
    <row r="692">
      <c r="A692" s="5">
        <v>690.0</v>
      </c>
      <c r="B692" s="6">
        <v>44649.0</v>
      </c>
      <c r="C692" s="5">
        <v>316.49645306743</v>
      </c>
      <c r="D692" s="5">
        <v>270.093266440562</v>
      </c>
      <c r="E692" s="5">
        <v>343.423324308337</v>
      </c>
      <c r="F692" s="5">
        <v>316.49645306743</v>
      </c>
      <c r="G692" s="5">
        <v>316.49645306743</v>
      </c>
      <c r="H692" s="5">
        <v>-9.53846758649893</v>
      </c>
      <c r="I692" s="5">
        <v>-9.53846758649893</v>
      </c>
      <c r="J692" s="5">
        <v>-9.53846758649893</v>
      </c>
      <c r="K692" s="5">
        <v>-4.16603470011864</v>
      </c>
      <c r="L692" s="5">
        <v>-4.16603470011864</v>
      </c>
      <c r="M692" s="5">
        <v>-4.16603470011864</v>
      </c>
      <c r="N692" s="5">
        <v>-5.37243288638028</v>
      </c>
      <c r="O692" s="5">
        <v>-5.37243288638028</v>
      </c>
      <c r="P692" s="5">
        <v>-5.37243288638028</v>
      </c>
      <c r="Q692" s="5">
        <v>0.0</v>
      </c>
      <c r="R692" s="5">
        <v>0.0</v>
      </c>
      <c r="S692" s="5">
        <v>0.0</v>
      </c>
    </row>
    <row r="693">
      <c r="A693" s="5">
        <v>691.0</v>
      </c>
      <c r="B693" s="6">
        <v>44650.0</v>
      </c>
      <c r="C693" s="5">
        <v>316.088003599356</v>
      </c>
      <c r="D693" s="5">
        <v>275.167309370925</v>
      </c>
      <c r="E693" s="5">
        <v>342.398895251701</v>
      </c>
      <c r="F693" s="5">
        <v>316.088003599356</v>
      </c>
      <c r="G693" s="5">
        <v>316.088003599356</v>
      </c>
      <c r="H693" s="5">
        <v>-8.8176989767096</v>
      </c>
      <c r="I693" s="5">
        <v>-8.8176989767096</v>
      </c>
      <c r="J693" s="5">
        <v>-8.8176989767096</v>
      </c>
      <c r="K693" s="5">
        <v>-3.94745955477442</v>
      </c>
      <c r="L693" s="5">
        <v>-3.94745955477442</v>
      </c>
      <c r="M693" s="5">
        <v>-3.94745955477442</v>
      </c>
      <c r="N693" s="5">
        <v>-4.87023942193518</v>
      </c>
      <c r="O693" s="5">
        <v>-4.87023942193518</v>
      </c>
      <c r="P693" s="5">
        <v>-4.87023942193518</v>
      </c>
      <c r="Q693" s="5">
        <v>0.0</v>
      </c>
      <c r="R693" s="5">
        <v>0.0</v>
      </c>
      <c r="S693" s="5">
        <v>0.0</v>
      </c>
    </row>
    <row r="694">
      <c r="A694" s="5">
        <v>692.0</v>
      </c>
      <c r="B694" s="6">
        <v>44651.0</v>
      </c>
      <c r="C694" s="5">
        <v>315.679554131282</v>
      </c>
      <c r="D694" s="5">
        <v>269.925687689143</v>
      </c>
      <c r="E694" s="5">
        <v>340.408431504438</v>
      </c>
      <c r="F694" s="5">
        <v>315.679554131282</v>
      </c>
      <c r="G694" s="5">
        <v>315.679554131282</v>
      </c>
      <c r="H694" s="5">
        <v>-9.38823003318627</v>
      </c>
      <c r="I694" s="5">
        <v>-9.38823003318627</v>
      </c>
      <c r="J694" s="5">
        <v>-9.38823003318627</v>
      </c>
      <c r="K694" s="5">
        <v>-4.89578385763966</v>
      </c>
      <c r="L694" s="5">
        <v>-4.89578385763966</v>
      </c>
      <c r="M694" s="5">
        <v>-4.89578385763966</v>
      </c>
      <c r="N694" s="5">
        <v>-4.4924461755466</v>
      </c>
      <c r="O694" s="5">
        <v>-4.4924461755466</v>
      </c>
      <c r="P694" s="5">
        <v>-4.4924461755466</v>
      </c>
      <c r="Q694" s="5">
        <v>0.0</v>
      </c>
      <c r="R694" s="5">
        <v>0.0</v>
      </c>
      <c r="S694" s="5">
        <v>0.0</v>
      </c>
    </row>
    <row r="695">
      <c r="A695" s="5">
        <v>693.0</v>
      </c>
      <c r="B695" s="6">
        <v>44652.0</v>
      </c>
      <c r="C695" s="5">
        <v>315.271104663208</v>
      </c>
      <c r="D695" s="5">
        <v>271.49405589992</v>
      </c>
      <c r="E695" s="5">
        <v>343.006395771171</v>
      </c>
      <c r="F695" s="5">
        <v>315.271104663208</v>
      </c>
      <c r="G695" s="5">
        <v>315.271104663208</v>
      </c>
      <c r="H695" s="5">
        <v>-9.54525623054863</v>
      </c>
      <c r="I695" s="5">
        <v>-9.54525623054863</v>
      </c>
      <c r="J695" s="5">
        <v>-9.54525623054863</v>
      </c>
      <c r="K695" s="5">
        <v>-5.30696082183297</v>
      </c>
      <c r="L695" s="5">
        <v>-5.30696082183297</v>
      </c>
      <c r="M695" s="5">
        <v>-5.30696082183297</v>
      </c>
      <c r="N695" s="5">
        <v>-4.23829540871565</v>
      </c>
      <c r="O695" s="5">
        <v>-4.23829540871565</v>
      </c>
      <c r="P695" s="5">
        <v>-4.23829540871565</v>
      </c>
      <c r="Q695" s="5">
        <v>0.0</v>
      </c>
      <c r="R695" s="5">
        <v>0.0</v>
      </c>
      <c r="S695" s="5">
        <v>0.0</v>
      </c>
    </row>
    <row r="696">
      <c r="A696" s="5">
        <v>694.0</v>
      </c>
      <c r="B696" s="6">
        <v>44655.0</v>
      </c>
      <c r="C696" s="5">
        <v>314.045756258985</v>
      </c>
      <c r="D696" s="5">
        <v>270.155441536538</v>
      </c>
      <c r="E696" s="5">
        <v>341.519920885737</v>
      </c>
      <c r="F696" s="5">
        <v>314.045756258985</v>
      </c>
      <c r="G696" s="5">
        <v>314.045756258985</v>
      </c>
      <c r="H696" s="5">
        <v>-7.64699836162562</v>
      </c>
      <c r="I696" s="5">
        <v>-7.64699836162562</v>
      </c>
      <c r="J696" s="5">
        <v>-7.64699836162562</v>
      </c>
      <c r="K696" s="5">
        <v>-3.4749279238089</v>
      </c>
      <c r="L696" s="5">
        <v>-3.4749279238089</v>
      </c>
      <c r="M696" s="5">
        <v>-3.4749279238089</v>
      </c>
      <c r="N696" s="5">
        <v>-4.17207043781672</v>
      </c>
      <c r="O696" s="5">
        <v>-4.17207043781672</v>
      </c>
      <c r="P696" s="5">
        <v>-4.17207043781672</v>
      </c>
      <c r="Q696" s="5">
        <v>0.0</v>
      </c>
      <c r="R696" s="5">
        <v>0.0</v>
      </c>
      <c r="S696" s="5">
        <v>0.0</v>
      </c>
    </row>
    <row r="697">
      <c r="A697" s="5">
        <v>695.0</v>
      </c>
      <c r="B697" s="6">
        <v>44656.0</v>
      </c>
      <c r="C697" s="5">
        <v>313.637306790911</v>
      </c>
      <c r="D697" s="5">
        <v>268.807884054175</v>
      </c>
      <c r="E697" s="5">
        <v>339.289482559049</v>
      </c>
      <c r="F697" s="5">
        <v>313.637306790911</v>
      </c>
      <c r="G697" s="5">
        <v>313.637306790911</v>
      </c>
      <c r="H697" s="5">
        <v>-8.52250121651151</v>
      </c>
      <c r="I697" s="5">
        <v>-8.52250121651151</v>
      </c>
      <c r="J697" s="5">
        <v>-8.52250121651151</v>
      </c>
      <c r="K697" s="5">
        <v>-4.16603470012995</v>
      </c>
      <c r="L697" s="5">
        <v>-4.16603470012995</v>
      </c>
      <c r="M697" s="5">
        <v>-4.16603470012995</v>
      </c>
      <c r="N697" s="5">
        <v>-4.35646651638156</v>
      </c>
      <c r="O697" s="5">
        <v>-4.35646651638156</v>
      </c>
      <c r="P697" s="5">
        <v>-4.35646651638156</v>
      </c>
      <c r="Q697" s="5">
        <v>0.0</v>
      </c>
      <c r="R697" s="5">
        <v>0.0</v>
      </c>
      <c r="S697" s="5">
        <v>0.0</v>
      </c>
    </row>
    <row r="698">
      <c r="A698" s="5">
        <v>696.0</v>
      </c>
      <c r="B698" s="6">
        <v>44657.0</v>
      </c>
      <c r="C698" s="5">
        <v>313.228857322837</v>
      </c>
      <c r="D698" s="5">
        <v>267.496991068048</v>
      </c>
      <c r="E698" s="5">
        <v>340.352702844234</v>
      </c>
      <c r="F698" s="5">
        <v>313.228857322837</v>
      </c>
      <c r="G698" s="5">
        <v>313.228857322837</v>
      </c>
      <c r="H698" s="5">
        <v>-8.57490133641853</v>
      </c>
      <c r="I698" s="5">
        <v>-8.57490133641853</v>
      </c>
      <c r="J698" s="5">
        <v>-8.57490133641853</v>
      </c>
      <c r="K698" s="5">
        <v>-3.94745955477304</v>
      </c>
      <c r="L698" s="5">
        <v>-3.94745955477304</v>
      </c>
      <c r="M698" s="5">
        <v>-3.94745955477304</v>
      </c>
      <c r="N698" s="5">
        <v>-4.62744178164548</v>
      </c>
      <c r="O698" s="5">
        <v>-4.62744178164548</v>
      </c>
      <c r="P698" s="5">
        <v>-4.62744178164548</v>
      </c>
      <c r="Q698" s="5">
        <v>0.0</v>
      </c>
      <c r="R698" s="5">
        <v>0.0</v>
      </c>
      <c r="S698" s="5">
        <v>0.0</v>
      </c>
    </row>
    <row r="699">
      <c r="A699" s="5">
        <v>697.0</v>
      </c>
      <c r="B699" s="6">
        <v>44658.0</v>
      </c>
      <c r="C699" s="5">
        <v>312.820407854763</v>
      </c>
      <c r="D699" s="5">
        <v>268.120905554587</v>
      </c>
      <c r="E699" s="5">
        <v>339.275675694526</v>
      </c>
      <c r="F699" s="5">
        <v>312.820407854763</v>
      </c>
      <c r="G699" s="5">
        <v>312.820407854763</v>
      </c>
      <c r="H699" s="5">
        <v>-9.86935373862249</v>
      </c>
      <c r="I699" s="5">
        <v>-9.86935373862249</v>
      </c>
      <c r="J699" s="5">
        <v>-9.86935373862249</v>
      </c>
      <c r="K699" s="5">
        <v>-4.8957838576439</v>
      </c>
      <c r="L699" s="5">
        <v>-4.8957838576439</v>
      </c>
      <c r="M699" s="5">
        <v>-4.8957838576439</v>
      </c>
      <c r="N699" s="5">
        <v>-4.97356988097858</v>
      </c>
      <c r="O699" s="5">
        <v>-4.97356988097858</v>
      </c>
      <c r="P699" s="5">
        <v>-4.97356988097858</v>
      </c>
      <c r="Q699" s="5">
        <v>0.0</v>
      </c>
      <c r="R699" s="5">
        <v>0.0</v>
      </c>
      <c r="S699" s="5">
        <v>0.0</v>
      </c>
    </row>
    <row r="700">
      <c r="A700" s="5">
        <v>698.0</v>
      </c>
      <c r="B700" s="6">
        <v>44659.0</v>
      </c>
      <c r="C700" s="5">
        <v>312.411958386688</v>
      </c>
      <c r="D700" s="5">
        <v>265.070149714333</v>
      </c>
      <c r="E700" s="5">
        <v>334.88133275065</v>
      </c>
      <c r="F700" s="5">
        <v>312.411958386688</v>
      </c>
      <c r="G700" s="5">
        <v>312.411958386688</v>
      </c>
      <c r="H700" s="5">
        <v>-10.6900336154595</v>
      </c>
      <c r="I700" s="5">
        <v>-10.6900336154595</v>
      </c>
      <c r="J700" s="5">
        <v>-10.6900336154595</v>
      </c>
      <c r="K700" s="5">
        <v>-5.30696082182274</v>
      </c>
      <c r="L700" s="5">
        <v>-5.30696082182274</v>
      </c>
      <c r="M700" s="5">
        <v>-5.30696082182274</v>
      </c>
      <c r="N700" s="5">
        <v>-5.38307279363679</v>
      </c>
      <c r="O700" s="5">
        <v>-5.38307279363679</v>
      </c>
      <c r="P700" s="5">
        <v>-5.38307279363679</v>
      </c>
      <c r="Q700" s="5">
        <v>0.0</v>
      </c>
      <c r="R700" s="5">
        <v>0.0</v>
      </c>
      <c r="S700" s="5">
        <v>0.0</v>
      </c>
    </row>
    <row r="701">
      <c r="A701" s="5">
        <v>699.0</v>
      </c>
      <c r="B701" s="6">
        <v>44662.0</v>
      </c>
      <c r="C701" s="5">
        <v>311.186609982466</v>
      </c>
      <c r="D701" s="5">
        <v>267.207146904345</v>
      </c>
      <c r="E701" s="5">
        <v>335.837376416722</v>
      </c>
      <c r="F701" s="5">
        <v>311.186609982466</v>
      </c>
      <c r="G701" s="5">
        <v>311.186609982466</v>
      </c>
      <c r="H701" s="5">
        <v>-10.3523385210738</v>
      </c>
      <c r="I701" s="5">
        <v>-10.3523385210738</v>
      </c>
      <c r="J701" s="5">
        <v>-10.3523385210738</v>
      </c>
      <c r="K701" s="5">
        <v>-3.47492792380827</v>
      </c>
      <c r="L701" s="5">
        <v>-3.47492792380827</v>
      </c>
      <c r="M701" s="5">
        <v>-3.47492792380827</v>
      </c>
      <c r="N701" s="5">
        <v>-6.87741059726562</v>
      </c>
      <c r="O701" s="5">
        <v>-6.87741059726562</v>
      </c>
      <c r="P701" s="5">
        <v>-6.87741059726562</v>
      </c>
      <c r="Q701" s="5">
        <v>0.0</v>
      </c>
      <c r="R701" s="5">
        <v>0.0</v>
      </c>
      <c r="S701" s="5">
        <v>0.0</v>
      </c>
    </row>
    <row r="702">
      <c r="A702" s="5">
        <v>700.0</v>
      </c>
      <c r="B702" s="6">
        <v>44663.0</v>
      </c>
      <c r="C702" s="5">
        <v>310.778160514392</v>
      </c>
      <c r="D702" s="5">
        <v>262.921724152183</v>
      </c>
      <c r="E702" s="5">
        <v>336.274366492303</v>
      </c>
      <c r="F702" s="5">
        <v>310.778160514392</v>
      </c>
      <c r="G702" s="5">
        <v>310.778160514392</v>
      </c>
      <c r="H702" s="5">
        <v>-11.5957358275469</v>
      </c>
      <c r="I702" s="5">
        <v>-11.5957358275469</v>
      </c>
      <c r="J702" s="5">
        <v>-11.5957358275469</v>
      </c>
      <c r="K702" s="5">
        <v>-4.16603470012533</v>
      </c>
      <c r="L702" s="5">
        <v>-4.16603470012533</v>
      </c>
      <c r="M702" s="5">
        <v>-4.16603470012533</v>
      </c>
      <c r="N702" s="5">
        <v>-7.42970112742162</v>
      </c>
      <c r="O702" s="5">
        <v>-7.42970112742162</v>
      </c>
      <c r="P702" s="5">
        <v>-7.42970112742162</v>
      </c>
      <c r="Q702" s="5">
        <v>0.0</v>
      </c>
      <c r="R702" s="5">
        <v>0.0</v>
      </c>
      <c r="S702" s="5">
        <v>0.0</v>
      </c>
    </row>
    <row r="703">
      <c r="A703" s="5">
        <v>701.0</v>
      </c>
      <c r="B703" s="6">
        <v>44664.0</v>
      </c>
      <c r="C703" s="5">
        <v>310.369711046317</v>
      </c>
      <c r="D703" s="5">
        <v>260.600927095845</v>
      </c>
      <c r="E703" s="5">
        <v>334.189469706311</v>
      </c>
      <c r="F703" s="5">
        <v>310.369711046317</v>
      </c>
      <c r="G703" s="5">
        <v>310.369711046317</v>
      </c>
      <c r="H703" s="5">
        <v>-11.9422643191605</v>
      </c>
      <c r="I703" s="5">
        <v>-11.9422643191605</v>
      </c>
      <c r="J703" s="5">
        <v>-11.9422643191605</v>
      </c>
      <c r="K703" s="5">
        <v>-3.9474595547763</v>
      </c>
      <c r="L703" s="5">
        <v>-3.9474595547763</v>
      </c>
      <c r="M703" s="5">
        <v>-3.9474595547763</v>
      </c>
      <c r="N703" s="5">
        <v>-7.99480476438426</v>
      </c>
      <c r="O703" s="5">
        <v>-7.99480476438426</v>
      </c>
      <c r="P703" s="5">
        <v>-7.99480476438426</v>
      </c>
      <c r="Q703" s="5">
        <v>0.0</v>
      </c>
      <c r="R703" s="5">
        <v>0.0</v>
      </c>
      <c r="S703" s="5">
        <v>0.0</v>
      </c>
    </row>
    <row r="704">
      <c r="A704" s="5">
        <v>702.0</v>
      </c>
      <c r="B704" s="6">
        <v>44665.0</v>
      </c>
      <c r="C704" s="5">
        <v>309.961261578243</v>
      </c>
      <c r="D704" s="5">
        <v>262.701566017483</v>
      </c>
      <c r="E704" s="5">
        <v>334.884691447464</v>
      </c>
      <c r="F704" s="5">
        <v>309.961261578243</v>
      </c>
      <c r="G704" s="5">
        <v>309.961261578243</v>
      </c>
      <c r="H704" s="5">
        <v>-13.4622001001697</v>
      </c>
      <c r="I704" s="5">
        <v>-13.4622001001697</v>
      </c>
      <c r="J704" s="5">
        <v>-13.4622001001697</v>
      </c>
      <c r="K704" s="5">
        <v>-4.89578385764814</v>
      </c>
      <c r="L704" s="5">
        <v>-4.89578385764814</v>
      </c>
      <c r="M704" s="5">
        <v>-4.89578385764814</v>
      </c>
      <c r="N704" s="5">
        <v>-8.56641624252157</v>
      </c>
      <c r="O704" s="5">
        <v>-8.56641624252157</v>
      </c>
      <c r="P704" s="5">
        <v>-8.56641624252157</v>
      </c>
      <c r="Q704" s="5">
        <v>0.0</v>
      </c>
      <c r="R704" s="5">
        <v>0.0</v>
      </c>
      <c r="S704" s="5">
        <v>0.0</v>
      </c>
    </row>
    <row r="705">
      <c r="A705" s="5">
        <v>703.0</v>
      </c>
      <c r="B705" s="6">
        <v>44669.0</v>
      </c>
      <c r="C705" s="5">
        <v>308.327463705946</v>
      </c>
      <c r="D705" s="5">
        <v>258.237817574799</v>
      </c>
      <c r="E705" s="5">
        <v>327.792261471339</v>
      </c>
      <c r="F705" s="5">
        <v>308.327463705946</v>
      </c>
      <c r="G705" s="5">
        <v>308.327463705946</v>
      </c>
      <c r="H705" s="5">
        <v>-14.3277546126595</v>
      </c>
      <c r="I705" s="5">
        <v>-14.3277546126595</v>
      </c>
      <c r="J705" s="5">
        <v>-14.3277546126595</v>
      </c>
      <c r="K705" s="5">
        <v>-3.47492792381901</v>
      </c>
      <c r="L705" s="5">
        <v>-3.47492792381901</v>
      </c>
      <c r="M705" s="5">
        <v>-3.47492792381901</v>
      </c>
      <c r="N705" s="5">
        <v>-10.8528266888405</v>
      </c>
      <c r="O705" s="5">
        <v>-10.8528266888405</v>
      </c>
      <c r="P705" s="5">
        <v>-10.8528266888405</v>
      </c>
      <c r="Q705" s="5">
        <v>0.0</v>
      </c>
      <c r="R705" s="5">
        <v>0.0</v>
      </c>
      <c r="S705" s="5">
        <v>0.0</v>
      </c>
    </row>
    <row r="706">
      <c r="A706" s="5">
        <v>704.0</v>
      </c>
      <c r="B706" s="6">
        <v>44670.0</v>
      </c>
      <c r="C706" s="5">
        <v>307.919014237872</v>
      </c>
      <c r="D706" s="5">
        <v>253.443644027148</v>
      </c>
      <c r="E706" s="5">
        <v>326.076725325939</v>
      </c>
      <c r="F706" s="5">
        <v>307.919014237872</v>
      </c>
      <c r="G706" s="5">
        <v>307.919014237872</v>
      </c>
      <c r="H706" s="5">
        <v>-15.5893345672678</v>
      </c>
      <c r="I706" s="5">
        <v>-15.5893345672678</v>
      </c>
      <c r="J706" s="5">
        <v>-15.5893345672678</v>
      </c>
      <c r="K706" s="5">
        <v>-4.16603470012071</v>
      </c>
      <c r="L706" s="5">
        <v>-4.16603470012071</v>
      </c>
      <c r="M706" s="5">
        <v>-4.16603470012071</v>
      </c>
      <c r="N706" s="5">
        <v>-11.4232998671471</v>
      </c>
      <c r="O706" s="5">
        <v>-11.4232998671471</v>
      </c>
      <c r="P706" s="5">
        <v>-11.4232998671471</v>
      </c>
      <c r="Q706" s="5">
        <v>0.0</v>
      </c>
      <c r="R706" s="5">
        <v>0.0</v>
      </c>
      <c r="S706" s="5">
        <v>0.0</v>
      </c>
    </row>
    <row r="707">
      <c r="A707" s="5">
        <v>705.0</v>
      </c>
      <c r="B707" s="6">
        <v>44671.0</v>
      </c>
      <c r="C707" s="5">
        <v>307.510564769798</v>
      </c>
      <c r="D707" s="5">
        <v>255.543748156457</v>
      </c>
      <c r="E707" s="5">
        <v>325.605409104973</v>
      </c>
      <c r="F707" s="5">
        <v>307.510564769798</v>
      </c>
      <c r="G707" s="5">
        <v>307.510564769798</v>
      </c>
      <c r="H707" s="5">
        <v>-15.9458133645247</v>
      </c>
      <c r="I707" s="5">
        <v>-15.9458133645247</v>
      </c>
      <c r="J707" s="5">
        <v>-15.9458133645247</v>
      </c>
      <c r="K707" s="5">
        <v>-3.94745955477492</v>
      </c>
      <c r="L707" s="5">
        <v>-3.94745955477492</v>
      </c>
      <c r="M707" s="5">
        <v>-3.94745955477492</v>
      </c>
      <c r="N707" s="5">
        <v>-11.9983538097498</v>
      </c>
      <c r="O707" s="5">
        <v>-11.9983538097498</v>
      </c>
      <c r="P707" s="5">
        <v>-11.9983538097498</v>
      </c>
      <c r="Q707" s="5">
        <v>0.0</v>
      </c>
      <c r="R707" s="5">
        <v>0.0</v>
      </c>
      <c r="S707" s="5">
        <v>0.0</v>
      </c>
    </row>
    <row r="708">
      <c r="A708" s="5">
        <v>706.0</v>
      </c>
      <c r="B708" s="6">
        <v>44672.0</v>
      </c>
      <c r="C708" s="5">
        <v>307.102115301724</v>
      </c>
      <c r="D708" s="5">
        <v>250.458127667602</v>
      </c>
      <c r="E708" s="5">
        <v>323.764072916371</v>
      </c>
      <c r="F708" s="5">
        <v>307.102115301724</v>
      </c>
      <c r="G708" s="5">
        <v>307.102115301724</v>
      </c>
      <c r="H708" s="5">
        <v>-17.4784940237947</v>
      </c>
      <c r="I708" s="5">
        <v>-17.4784940237947</v>
      </c>
      <c r="J708" s="5">
        <v>-17.4784940237947</v>
      </c>
      <c r="K708" s="5">
        <v>-4.89578385763332</v>
      </c>
      <c r="L708" s="5">
        <v>-4.89578385763332</v>
      </c>
      <c r="M708" s="5">
        <v>-4.89578385763332</v>
      </c>
      <c r="N708" s="5">
        <v>-12.5827101661614</v>
      </c>
      <c r="O708" s="5">
        <v>-12.5827101661614</v>
      </c>
      <c r="P708" s="5">
        <v>-12.5827101661614</v>
      </c>
      <c r="Q708" s="5">
        <v>0.0</v>
      </c>
      <c r="R708" s="5">
        <v>0.0</v>
      </c>
      <c r="S708" s="5">
        <v>0.0</v>
      </c>
    </row>
    <row r="709">
      <c r="A709" s="5">
        <v>707.0</v>
      </c>
      <c r="B709" s="6">
        <v>44673.0</v>
      </c>
      <c r="C709" s="5">
        <v>306.69366583365</v>
      </c>
      <c r="D709" s="5">
        <v>251.839721188531</v>
      </c>
      <c r="E709" s="5">
        <v>324.941282046888</v>
      </c>
      <c r="F709" s="5">
        <v>306.69366583365</v>
      </c>
      <c r="G709" s="5">
        <v>306.69366583365</v>
      </c>
      <c r="H709" s="5">
        <v>-18.4888917146102</v>
      </c>
      <c r="I709" s="5">
        <v>-18.4888917146102</v>
      </c>
      <c r="J709" s="5">
        <v>-18.4888917146102</v>
      </c>
      <c r="K709" s="5">
        <v>-5.30696082184797</v>
      </c>
      <c r="L709" s="5">
        <v>-5.30696082184797</v>
      </c>
      <c r="M709" s="5">
        <v>-5.30696082184797</v>
      </c>
      <c r="N709" s="5">
        <v>-13.1819308927622</v>
      </c>
      <c r="O709" s="5">
        <v>-13.1819308927622</v>
      </c>
      <c r="P709" s="5">
        <v>-13.1819308927622</v>
      </c>
      <c r="Q709" s="5">
        <v>0.0</v>
      </c>
      <c r="R709" s="5">
        <v>0.0</v>
      </c>
      <c r="S709" s="5">
        <v>0.0</v>
      </c>
    </row>
    <row r="710">
      <c r="A710" s="5">
        <v>708.0</v>
      </c>
      <c r="B710" s="6">
        <v>44676.0</v>
      </c>
      <c r="C710" s="5">
        <v>305.468317429427</v>
      </c>
      <c r="D710" s="5">
        <v>253.892750584654</v>
      </c>
      <c r="E710" s="5">
        <v>323.472443735914</v>
      </c>
      <c r="F710" s="5">
        <v>305.468317429427</v>
      </c>
      <c r="G710" s="5">
        <v>305.468317429427</v>
      </c>
      <c r="H710" s="5">
        <v>-18.6052185752213</v>
      </c>
      <c r="I710" s="5">
        <v>-18.6052185752213</v>
      </c>
      <c r="J710" s="5">
        <v>-18.6052185752213</v>
      </c>
      <c r="K710" s="5">
        <v>-3.47492792382975</v>
      </c>
      <c r="L710" s="5">
        <v>-3.47492792382975</v>
      </c>
      <c r="M710" s="5">
        <v>-3.47492792382975</v>
      </c>
      <c r="N710" s="5">
        <v>-15.1302906513916</v>
      </c>
      <c r="O710" s="5">
        <v>-15.1302906513916</v>
      </c>
      <c r="P710" s="5">
        <v>-15.1302906513916</v>
      </c>
      <c r="Q710" s="5">
        <v>0.0</v>
      </c>
      <c r="R710" s="5">
        <v>0.0</v>
      </c>
      <c r="S710" s="5">
        <v>0.0</v>
      </c>
    </row>
    <row r="711">
      <c r="A711" s="5">
        <v>709.0</v>
      </c>
      <c r="B711" s="6">
        <v>44677.0</v>
      </c>
      <c r="C711" s="5">
        <v>305.059867961353</v>
      </c>
      <c r="D711" s="5">
        <v>250.528330276119</v>
      </c>
      <c r="E711" s="5">
        <v>318.022123824791</v>
      </c>
      <c r="F711" s="5">
        <v>305.059867961353</v>
      </c>
      <c r="G711" s="5">
        <v>305.059867961353</v>
      </c>
      <c r="H711" s="5">
        <v>-20.0161258308103</v>
      </c>
      <c r="I711" s="5">
        <v>-20.0161258308103</v>
      </c>
      <c r="J711" s="5">
        <v>-20.0161258308103</v>
      </c>
      <c r="K711" s="5">
        <v>-4.16603470013201</v>
      </c>
      <c r="L711" s="5">
        <v>-4.16603470013201</v>
      </c>
      <c r="M711" s="5">
        <v>-4.16603470013201</v>
      </c>
      <c r="N711" s="5">
        <v>-15.8500911306783</v>
      </c>
      <c r="O711" s="5">
        <v>-15.8500911306783</v>
      </c>
      <c r="P711" s="5">
        <v>-15.8500911306783</v>
      </c>
      <c r="Q711" s="5">
        <v>0.0</v>
      </c>
      <c r="R711" s="5">
        <v>0.0</v>
      </c>
      <c r="S711" s="5">
        <v>0.0</v>
      </c>
    </row>
    <row r="712">
      <c r="A712" s="5">
        <v>710.0</v>
      </c>
      <c r="B712" s="6">
        <v>44678.0</v>
      </c>
      <c r="C712" s="5">
        <v>304.651418493279</v>
      </c>
      <c r="D712" s="5">
        <v>249.392030846485</v>
      </c>
      <c r="E712" s="5">
        <v>322.589066189725</v>
      </c>
      <c r="F712" s="5">
        <v>304.651418493279</v>
      </c>
      <c r="G712" s="5">
        <v>304.651418493279</v>
      </c>
      <c r="H712" s="5">
        <v>-20.5612226987751</v>
      </c>
      <c r="I712" s="5">
        <v>-20.5612226987751</v>
      </c>
      <c r="J712" s="5">
        <v>-20.5612226987751</v>
      </c>
      <c r="K712" s="5">
        <v>-3.94745955477586</v>
      </c>
      <c r="L712" s="5">
        <v>-3.94745955477586</v>
      </c>
      <c r="M712" s="5">
        <v>-3.94745955477586</v>
      </c>
      <c r="N712" s="5">
        <v>-16.6137631439992</v>
      </c>
      <c r="O712" s="5">
        <v>-16.6137631439992</v>
      </c>
      <c r="P712" s="5">
        <v>-16.6137631439992</v>
      </c>
      <c r="Q712" s="5">
        <v>0.0</v>
      </c>
      <c r="R712" s="5">
        <v>0.0</v>
      </c>
      <c r="S712" s="5">
        <v>0.0</v>
      </c>
    </row>
    <row r="713">
      <c r="A713" s="5">
        <v>711.0</v>
      </c>
      <c r="B713" s="6">
        <v>44679.0</v>
      </c>
      <c r="C713" s="5">
        <v>304.242969025204</v>
      </c>
      <c r="D713" s="5">
        <v>245.019204310694</v>
      </c>
      <c r="E713" s="5">
        <v>317.037288820557</v>
      </c>
      <c r="F713" s="5">
        <v>304.242969025204</v>
      </c>
      <c r="G713" s="5">
        <v>304.242969025204</v>
      </c>
      <c r="H713" s="5">
        <v>-22.3208423332954</v>
      </c>
      <c r="I713" s="5">
        <v>-22.3208423332954</v>
      </c>
      <c r="J713" s="5">
        <v>-22.3208423332954</v>
      </c>
      <c r="K713" s="5">
        <v>-4.89578385763414</v>
      </c>
      <c r="L713" s="5">
        <v>-4.89578385763414</v>
      </c>
      <c r="M713" s="5">
        <v>-4.89578385763414</v>
      </c>
      <c r="N713" s="5">
        <v>-17.4250584756613</v>
      </c>
      <c r="O713" s="5">
        <v>-17.4250584756613</v>
      </c>
      <c r="P713" s="5">
        <v>-17.4250584756613</v>
      </c>
      <c r="Q713" s="5">
        <v>0.0</v>
      </c>
      <c r="R713" s="5">
        <v>0.0</v>
      </c>
      <c r="S713" s="5">
        <v>0.0</v>
      </c>
    </row>
    <row r="714">
      <c r="A714" s="5">
        <v>712.0</v>
      </c>
      <c r="B714" s="6">
        <v>44680.0</v>
      </c>
      <c r="C714" s="5">
        <v>303.83451955713</v>
      </c>
      <c r="D714" s="5">
        <v>245.995064832465</v>
      </c>
      <c r="E714" s="5">
        <v>316.508204482369</v>
      </c>
      <c r="F714" s="5">
        <v>303.83451955713</v>
      </c>
      <c r="G714" s="5">
        <v>303.83451955713</v>
      </c>
      <c r="H714" s="5">
        <v>-23.5933344841571</v>
      </c>
      <c r="I714" s="5">
        <v>-23.5933344841571</v>
      </c>
      <c r="J714" s="5">
        <v>-23.5933344841571</v>
      </c>
      <c r="K714" s="5">
        <v>-5.30696082184623</v>
      </c>
      <c r="L714" s="5">
        <v>-5.30696082184623</v>
      </c>
      <c r="M714" s="5">
        <v>-5.30696082184623</v>
      </c>
      <c r="N714" s="5">
        <v>-18.2863736623109</v>
      </c>
      <c r="O714" s="5">
        <v>-18.2863736623109</v>
      </c>
      <c r="P714" s="5">
        <v>-18.2863736623109</v>
      </c>
      <c r="Q714" s="5">
        <v>0.0</v>
      </c>
      <c r="R714" s="5">
        <v>0.0</v>
      </c>
      <c r="S714" s="5">
        <v>0.0</v>
      </c>
    </row>
    <row r="715">
      <c r="A715" s="5">
        <v>713.0</v>
      </c>
      <c r="B715" s="6">
        <v>44683.0</v>
      </c>
      <c r="C715" s="5">
        <v>302.609171152908</v>
      </c>
      <c r="D715" s="5">
        <v>243.985874605287</v>
      </c>
      <c r="E715" s="5">
        <v>314.262158244304</v>
      </c>
      <c r="F715" s="5">
        <v>302.609171152908</v>
      </c>
      <c r="G715" s="5">
        <v>302.609171152908</v>
      </c>
      <c r="H715" s="5">
        <v>-24.6448989385992</v>
      </c>
      <c r="I715" s="5">
        <v>-24.6448989385992</v>
      </c>
      <c r="J715" s="5">
        <v>-24.6448989385992</v>
      </c>
      <c r="K715" s="5">
        <v>-3.47492792379559</v>
      </c>
      <c r="L715" s="5">
        <v>-3.47492792379559</v>
      </c>
      <c r="M715" s="5">
        <v>-3.47492792379559</v>
      </c>
      <c r="N715" s="5">
        <v>-21.1699710148036</v>
      </c>
      <c r="O715" s="5">
        <v>-21.1699710148036</v>
      </c>
      <c r="P715" s="5">
        <v>-21.1699710148036</v>
      </c>
      <c r="Q715" s="5">
        <v>0.0</v>
      </c>
      <c r="R715" s="5">
        <v>0.0</v>
      </c>
      <c r="S715" s="5">
        <v>0.0</v>
      </c>
    </row>
    <row r="716">
      <c r="A716" s="5">
        <v>714.0</v>
      </c>
      <c r="B716" s="6">
        <v>44684.0</v>
      </c>
      <c r="C716" s="5">
        <v>302.200721684833</v>
      </c>
      <c r="D716" s="5">
        <v>239.313993954484</v>
      </c>
      <c r="E716" s="5">
        <v>312.117070955067</v>
      </c>
      <c r="F716" s="5">
        <v>302.200721684833</v>
      </c>
      <c r="G716" s="5">
        <v>302.200721684833</v>
      </c>
      <c r="H716" s="5">
        <v>-26.3879331306693</v>
      </c>
      <c r="I716" s="5">
        <v>-26.3879331306693</v>
      </c>
      <c r="J716" s="5">
        <v>-26.3879331306693</v>
      </c>
      <c r="K716" s="5">
        <v>-4.16603470012739</v>
      </c>
      <c r="L716" s="5">
        <v>-4.16603470012739</v>
      </c>
      <c r="M716" s="5">
        <v>-4.16603470012739</v>
      </c>
      <c r="N716" s="5">
        <v>-22.2218984305419</v>
      </c>
      <c r="O716" s="5">
        <v>-22.2218984305419</v>
      </c>
      <c r="P716" s="5">
        <v>-22.2218984305419</v>
      </c>
      <c r="Q716" s="5">
        <v>0.0</v>
      </c>
      <c r="R716" s="5">
        <v>0.0</v>
      </c>
      <c r="S716" s="5">
        <v>0.0</v>
      </c>
    </row>
    <row r="717">
      <c r="A717" s="5">
        <v>715.0</v>
      </c>
      <c r="B717" s="6">
        <v>44685.0</v>
      </c>
      <c r="C717" s="5">
        <v>301.792272216759</v>
      </c>
      <c r="D717" s="5">
        <v>241.17043653789</v>
      </c>
      <c r="E717" s="5">
        <v>309.229644089964</v>
      </c>
      <c r="F717" s="5">
        <v>301.792272216759</v>
      </c>
      <c r="G717" s="5">
        <v>301.792272216759</v>
      </c>
      <c r="H717" s="5">
        <v>-27.2574243920486</v>
      </c>
      <c r="I717" s="5">
        <v>-27.2574243920486</v>
      </c>
      <c r="J717" s="5">
        <v>-27.2574243920486</v>
      </c>
      <c r="K717" s="5">
        <v>-3.94745955477448</v>
      </c>
      <c r="L717" s="5">
        <v>-3.94745955477448</v>
      </c>
      <c r="M717" s="5">
        <v>-3.94745955477448</v>
      </c>
      <c r="N717" s="5">
        <v>-23.3099648372741</v>
      </c>
      <c r="O717" s="5">
        <v>-23.3099648372741</v>
      </c>
      <c r="P717" s="5">
        <v>-23.3099648372741</v>
      </c>
      <c r="Q717" s="5">
        <v>0.0</v>
      </c>
      <c r="R717" s="5">
        <v>0.0</v>
      </c>
      <c r="S717" s="5">
        <v>0.0</v>
      </c>
    </row>
    <row r="718">
      <c r="A718" s="5">
        <v>716.0</v>
      </c>
      <c r="B718" s="6">
        <v>44686.0</v>
      </c>
      <c r="C718" s="5">
        <v>301.383822748685</v>
      </c>
      <c r="D718" s="5">
        <v>237.735766766423</v>
      </c>
      <c r="E718" s="5">
        <v>309.224657590508</v>
      </c>
      <c r="F718" s="5">
        <v>301.383822748685</v>
      </c>
      <c r="G718" s="5">
        <v>301.383822748685</v>
      </c>
      <c r="H718" s="5">
        <v>-29.3217162422971</v>
      </c>
      <c r="I718" s="5">
        <v>-29.3217162422971</v>
      </c>
      <c r="J718" s="5">
        <v>-29.3217162422971</v>
      </c>
      <c r="K718" s="5">
        <v>-4.8957838576418</v>
      </c>
      <c r="L718" s="5">
        <v>-4.8957838576418</v>
      </c>
      <c r="M718" s="5">
        <v>-4.8957838576418</v>
      </c>
      <c r="N718" s="5">
        <v>-24.4259323846553</v>
      </c>
      <c r="O718" s="5">
        <v>-24.4259323846553</v>
      </c>
      <c r="P718" s="5">
        <v>-24.4259323846553</v>
      </c>
      <c r="Q718" s="5">
        <v>0.0</v>
      </c>
      <c r="R718" s="5">
        <v>0.0</v>
      </c>
      <c r="S718" s="5">
        <v>0.0</v>
      </c>
    </row>
    <row r="719">
      <c r="A719" s="5">
        <v>717.0</v>
      </c>
      <c r="B719" s="6">
        <v>44687.0</v>
      </c>
      <c r="C719" s="5">
        <v>300.975373280611</v>
      </c>
      <c r="D719" s="5">
        <v>233.882413418867</v>
      </c>
      <c r="E719" s="5">
        <v>303.394243672844</v>
      </c>
      <c r="F719" s="5">
        <v>300.975373280611</v>
      </c>
      <c r="G719" s="5">
        <v>300.975373280611</v>
      </c>
      <c r="H719" s="5">
        <v>-30.8668933699454</v>
      </c>
      <c r="I719" s="5">
        <v>-30.8668933699454</v>
      </c>
      <c r="J719" s="5">
        <v>-30.8668933699454</v>
      </c>
      <c r="K719" s="5">
        <v>-5.30696082182753</v>
      </c>
      <c r="L719" s="5">
        <v>-5.30696082182753</v>
      </c>
      <c r="M719" s="5">
        <v>-5.30696082182753</v>
      </c>
      <c r="N719" s="5">
        <v>-25.5599325481178</v>
      </c>
      <c r="O719" s="5">
        <v>-25.5599325481178</v>
      </c>
      <c r="P719" s="5">
        <v>-25.5599325481178</v>
      </c>
      <c r="Q719" s="5">
        <v>0.0</v>
      </c>
      <c r="R719" s="5">
        <v>0.0</v>
      </c>
      <c r="S719" s="5">
        <v>0.0</v>
      </c>
    </row>
    <row r="720">
      <c r="A720" s="5">
        <v>718.0</v>
      </c>
      <c r="B720" s="6">
        <v>44690.0</v>
      </c>
      <c r="C720" s="5">
        <v>299.750024876388</v>
      </c>
      <c r="D720" s="5">
        <v>232.944005393372</v>
      </c>
      <c r="E720" s="5">
        <v>302.310612105481</v>
      </c>
      <c r="F720" s="5">
        <v>299.750024876388</v>
      </c>
      <c r="G720" s="5">
        <v>299.750024876388</v>
      </c>
      <c r="H720" s="5">
        <v>-32.4264145669979</v>
      </c>
      <c r="I720" s="5">
        <v>-32.4264145669979</v>
      </c>
      <c r="J720" s="5">
        <v>-32.4264145669979</v>
      </c>
      <c r="K720" s="5">
        <v>-3.47492792380633</v>
      </c>
      <c r="L720" s="5">
        <v>-3.47492792380633</v>
      </c>
      <c r="M720" s="5">
        <v>-3.47492792380633</v>
      </c>
      <c r="N720" s="5">
        <v>-28.9514866431915</v>
      </c>
      <c r="O720" s="5">
        <v>-28.9514866431915</v>
      </c>
      <c r="P720" s="5">
        <v>-28.9514866431915</v>
      </c>
      <c r="Q720" s="5">
        <v>0.0</v>
      </c>
      <c r="R720" s="5">
        <v>0.0</v>
      </c>
      <c r="S720" s="5">
        <v>0.0</v>
      </c>
    </row>
    <row r="721">
      <c r="A721" s="5">
        <v>719.0</v>
      </c>
      <c r="B721" s="6">
        <v>44691.0</v>
      </c>
      <c r="C721" s="5">
        <v>299.341575408314</v>
      </c>
      <c r="D721" s="5">
        <v>229.478281891647</v>
      </c>
      <c r="E721" s="5">
        <v>300.212451577795</v>
      </c>
      <c r="F721" s="5">
        <v>299.341575408314</v>
      </c>
      <c r="G721" s="5">
        <v>299.341575408314</v>
      </c>
      <c r="H721" s="5">
        <v>-34.2002829955054</v>
      </c>
      <c r="I721" s="5">
        <v>-34.2002829955054</v>
      </c>
      <c r="J721" s="5">
        <v>-34.2002829955054</v>
      </c>
      <c r="K721" s="5">
        <v>-4.16603470013037</v>
      </c>
      <c r="L721" s="5">
        <v>-4.16603470013037</v>
      </c>
      <c r="M721" s="5">
        <v>-4.16603470013037</v>
      </c>
      <c r="N721" s="5">
        <v>-30.034248295375</v>
      </c>
      <c r="O721" s="5">
        <v>-30.034248295375</v>
      </c>
      <c r="P721" s="5">
        <v>-30.034248295375</v>
      </c>
      <c r="Q721" s="5">
        <v>0.0</v>
      </c>
      <c r="R721" s="5">
        <v>0.0</v>
      </c>
      <c r="S721" s="5">
        <v>0.0</v>
      </c>
    </row>
    <row r="722">
      <c r="A722" s="5">
        <v>720.0</v>
      </c>
      <c r="B722" s="6">
        <v>44692.0</v>
      </c>
      <c r="C722" s="5">
        <v>298.93312594024</v>
      </c>
      <c r="D722" s="5">
        <v>225.756025735577</v>
      </c>
      <c r="E722" s="5">
        <v>298.512157525674</v>
      </c>
      <c r="F722" s="5">
        <v>298.93312594024</v>
      </c>
      <c r="G722" s="5">
        <v>298.93312594024</v>
      </c>
      <c r="H722" s="5">
        <v>-35.017215119019</v>
      </c>
      <c r="I722" s="5">
        <v>-35.017215119019</v>
      </c>
      <c r="J722" s="5">
        <v>-35.017215119019</v>
      </c>
      <c r="K722" s="5">
        <v>-3.94745955477543</v>
      </c>
      <c r="L722" s="5">
        <v>-3.94745955477543</v>
      </c>
      <c r="M722" s="5">
        <v>-3.94745955477543</v>
      </c>
      <c r="N722" s="5">
        <v>-31.0697555642436</v>
      </c>
      <c r="O722" s="5">
        <v>-31.0697555642436</v>
      </c>
      <c r="P722" s="5">
        <v>-31.0697555642436</v>
      </c>
      <c r="Q722" s="5">
        <v>0.0</v>
      </c>
      <c r="R722" s="5">
        <v>0.0</v>
      </c>
      <c r="S722" s="5">
        <v>0.0</v>
      </c>
    </row>
    <row r="723">
      <c r="A723" s="5">
        <v>721.0</v>
      </c>
      <c r="B723" s="6">
        <v>44693.0</v>
      </c>
      <c r="C723" s="5">
        <v>298.524676472166</v>
      </c>
      <c r="D723" s="5">
        <v>226.423555707208</v>
      </c>
      <c r="E723" s="5">
        <v>294.768520161913</v>
      </c>
      <c r="F723" s="5">
        <v>298.524676472166</v>
      </c>
      <c r="G723" s="5">
        <v>298.524676472166</v>
      </c>
      <c r="H723" s="5">
        <v>-36.9397597304828</v>
      </c>
      <c r="I723" s="5">
        <v>-36.9397597304828</v>
      </c>
      <c r="J723" s="5">
        <v>-36.9397597304828</v>
      </c>
      <c r="K723" s="5">
        <v>-4.89578385764262</v>
      </c>
      <c r="L723" s="5">
        <v>-4.89578385764262</v>
      </c>
      <c r="M723" s="5">
        <v>-4.89578385764262</v>
      </c>
      <c r="N723" s="5">
        <v>-32.0439758728402</v>
      </c>
      <c r="O723" s="5">
        <v>-32.0439758728402</v>
      </c>
      <c r="P723" s="5">
        <v>-32.0439758728402</v>
      </c>
      <c r="Q723" s="5">
        <v>0.0</v>
      </c>
      <c r="R723" s="5">
        <v>0.0</v>
      </c>
      <c r="S723" s="5">
        <v>0.0</v>
      </c>
    </row>
    <row r="724">
      <c r="A724" s="5">
        <v>722.0</v>
      </c>
      <c r="B724" s="6">
        <v>44694.0</v>
      </c>
      <c r="C724" s="5">
        <v>298.116227004091</v>
      </c>
      <c r="D724" s="5">
        <v>228.53474804528</v>
      </c>
      <c r="E724" s="5">
        <v>294.167044892285</v>
      </c>
      <c r="F724" s="5">
        <v>298.116227004091</v>
      </c>
      <c r="G724" s="5">
        <v>298.116227004091</v>
      </c>
      <c r="H724" s="5">
        <v>-38.2503398288927</v>
      </c>
      <c r="I724" s="5">
        <v>-38.2503398288927</v>
      </c>
      <c r="J724" s="5">
        <v>-38.2503398288927</v>
      </c>
      <c r="K724" s="5">
        <v>-5.30696082182578</v>
      </c>
      <c r="L724" s="5">
        <v>-5.30696082182578</v>
      </c>
      <c r="M724" s="5">
        <v>-5.30696082182578</v>
      </c>
      <c r="N724" s="5">
        <v>-32.9433790070669</v>
      </c>
      <c r="O724" s="5">
        <v>-32.9433790070669</v>
      </c>
      <c r="P724" s="5">
        <v>-32.9433790070669</v>
      </c>
      <c r="Q724" s="5">
        <v>0.0</v>
      </c>
      <c r="R724" s="5">
        <v>0.0</v>
      </c>
      <c r="S724" s="5">
        <v>0.0</v>
      </c>
    </row>
    <row r="725">
      <c r="A725" s="5">
        <v>723.0</v>
      </c>
      <c r="B725" s="6">
        <v>44697.0</v>
      </c>
      <c r="C725" s="5">
        <v>296.890878599869</v>
      </c>
      <c r="D725" s="5">
        <v>223.536262150456</v>
      </c>
      <c r="E725" s="5">
        <v>294.310481405476</v>
      </c>
      <c r="F725" s="5">
        <v>296.890878599869</v>
      </c>
      <c r="G725" s="5">
        <v>296.890878599869</v>
      </c>
      <c r="H725" s="5">
        <v>-38.547148334759</v>
      </c>
      <c r="I725" s="5">
        <v>-38.547148334759</v>
      </c>
      <c r="J725" s="5">
        <v>-38.547148334759</v>
      </c>
      <c r="K725" s="5">
        <v>-3.47492792381707</v>
      </c>
      <c r="L725" s="5">
        <v>-3.47492792381707</v>
      </c>
      <c r="M725" s="5">
        <v>-3.47492792381707</v>
      </c>
      <c r="N725" s="5">
        <v>-35.0722204109419</v>
      </c>
      <c r="O725" s="5">
        <v>-35.0722204109419</v>
      </c>
      <c r="P725" s="5">
        <v>-35.0722204109419</v>
      </c>
      <c r="Q725" s="5">
        <v>0.0</v>
      </c>
      <c r="R725" s="5">
        <v>0.0</v>
      </c>
      <c r="S725" s="5">
        <v>0.0</v>
      </c>
    </row>
    <row r="726">
      <c r="A726" s="5">
        <v>724.0</v>
      </c>
      <c r="B726" s="6">
        <v>44698.0</v>
      </c>
      <c r="C726" s="5">
        <v>296.482429131795</v>
      </c>
      <c r="D726" s="5">
        <v>223.349866988991</v>
      </c>
      <c r="E726" s="5">
        <v>289.762866192291</v>
      </c>
      <c r="F726" s="5">
        <v>296.482429131795</v>
      </c>
      <c r="G726" s="5">
        <v>296.482429131795</v>
      </c>
      <c r="H726" s="5">
        <v>-39.7250695163956</v>
      </c>
      <c r="I726" s="5">
        <v>-39.7250695163956</v>
      </c>
      <c r="J726" s="5">
        <v>-39.7250695163956</v>
      </c>
      <c r="K726" s="5">
        <v>-4.16603470011815</v>
      </c>
      <c r="L726" s="5">
        <v>-4.16603470011815</v>
      </c>
      <c r="M726" s="5">
        <v>-4.16603470011815</v>
      </c>
      <c r="N726" s="5">
        <v>-35.5590348162774</v>
      </c>
      <c r="O726" s="5">
        <v>-35.5590348162774</v>
      </c>
      <c r="P726" s="5">
        <v>-35.5590348162774</v>
      </c>
      <c r="Q726" s="5">
        <v>0.0</v>
      </c>
      <c r="R726" s="5">
        <v>0.0</v>
      </c>
      <c r="S726" s="5">
        <v>0.0</v>
      </c>
    </row>
    <row r="727">
      <c r="A727" s="5">
        <v>725.0</v>
      </c>
      <c r="B727" s="6">
        <v>44699.0</v>
      </c>
      <c r="C727" s="5">
        <v>295.97324760968</v>
      </c>
      <c r="D727" s="5">
        <v>220.295717662634</v>
      </c>
      <c r="E727" s="5">
        <v>290.678900626012</v>
      </c>
      <c r="F727" s="5">
        <v>295.97324760968</v>
      </c>
      <c r="G727" s="5">
        <v>295.97324760968</v>
      </c>
      <c r="H727" s="5">
        <v>-39.8699022692515</v>
      </c>
      <c r="I727" s="5">
        <v>-39.8699022692515</v>
      </c>
      <c r="J727" s="5">
        <v>-39.8699022692515</v>
      </c>
      <c r="K727" s="5">
        <v>-3.94745955477409</v>
      </c>
      <c r="L727" s="5">
        <v>-3.94745955477409</v>
      </c>
      <c r="M727" s="5">
        <v>-3.94745955477409</v>
      </c>
      <c r="N727" s="5">
        <v>-35.9224427144774</v>
      </c>
      <c r="O727" s="5">
        <v>-35.9224427144774</v>
      </c>
      <c r="P727" s="5">
        <v>-35.9224427144774</v>
      </c>
      <c r="Q727" s="5">
        <v>0.0</v>
      </c>
      <c r="R727" s="5">
        <v>0.0</v>
      </c>
      <c r="S727" s="5">
        <v>0.0</v>
      </c>
    </row>
    <row r="728">
      <c r="A728" s="5">
        <v>726.0</v>
      </c>
      <c r="B728" s="6">
        <v>44700.0</v>
      </c>
      <c r="C728" s="5">
        <v>295.464066087565</v>
      </c>
      <c r="D728" s="5">
        <v>219.080633582134</v>
      </c>
      <c r="E728" s="5">
        <v>287.857570915561</v>
      </c>
      <c r="F728" s="5">
        <v>295.464066087565</v>
      </c>
      <c r="G728" s="5">
        <v>295.464066087565</v>
      </c>
      <c r="H728" s="5">
        <v>-41.0541452350042</v>
      </c>
      <c r="I728" s="5">
        <v>-41.0541452350042</v>
      </c>
      <c r="J728" s="5">
        <v>-41.0541452350042</v>
      </c>
      <c r="K728" s="5">
        <v>-4.89578385764686</v>
      </c>
      <c r="L728" s="5">
        <v>-4.89578385764686</v>
      </c>
      <c r="M728" s="5">
        <v>-4.89578385764686</v>
      </c>
      <c r="N728" s="5">
        <v>-36.1583613773574</v>
      </c>
      <c r="O728" s="5">
        <v>-36.1583613773574</v>
      </c>
      <c r="P728" s="5">
        <v>-36.1583613773574</v>
      </c>
      <c r="Q728" s="5">
        <v>0.0</v>
      </c>
      <c r="R728" s="5">
        <v>0.0</v>
      </c>
      <c r="S728" s="5">
        <v>0.0</v>
      </c>
    </row>
    <row r="729">
      <c r="A729" s="5">
        <v>727.0</v>
      </c>
      <c r="B729" s="6">
        <v>44701.0</v>
      </c>
      <c r="C729" s="5">
        <v>294.954884565449</v>
      </c>
      <c r="D729" s="5">
        <v>217.404189796106</v>
      </c>
      <c r="E729" s="5">
        <v>287.912062452727</v>
      </c>
      <c r="F729" s="5">
        <v>294.954884565449</v>
      </c>
      <c r="G729" s="5">
        <v>294.954884565449</v>
      </c>
      <c r="H729" s="5">
        <v>-41.5719278824603</v>
      </c>
      <c r="I729" s="5">
        <v>-41.5719278824603</v>
      </c>
      <c r="J729" s="5">
        <v>-41.5719278824603</v>
      </c>
      <c r="K729" s="5">
        <v>-5.30696082182404</v>
      </c>
      <c r="L729" s="5">
        <v>-5.30696082182404</v>
      </c>
      <c r="M729" s="5">
        <v>-5.30696082182404</v>
      </c>
      <c r="N729" s="5">
        <v>-36.2649670606362</v>
      </c>
      <c r="O729" s="5">
        <v>-36.2649670606362</v>
      </c>
      <c r="P729" s="5">
        <v>-36.2649670606362</v>
      </c>
      <c r="Q729" s="5">
        <v>0.0</v>
      </c>
      <c r="R729" s="5">
        <v>0.0</v>
      </c>
      <c r="S729" s="5">
        <v>0.0</v>
      </c>
    </row>
    <row r="730">
      <c r="A730" s="5">
        <v>728.0</v>
      </c>
      <c r="B730" s="6">
        <v>44704.0</v>
      </c>
      <c r="C730" s="5">
        <v>293.427339999104</v>
      </c>
      <c r="D730" s="5">
        <v>217.77988760412</v>
      </c>
      <c r="E730" s="5">
        <v>290.576541058044</v>
      </c>
      <c r="F730" s="5">
        <v>293.427339999104</v>
      </c>
      <c r="G730" s="5">
        <v>293.427339999104</v>
      </c>
      <c r="H730" s="5">
        <v>-39.3000102856658</v>
      </c>
      <c r="I730" s="5">
        <v>-39.3000102856658</v>
      </c>
      <c r="J730" s="5">
        <v>-39.3000102856658</v>
      </c>
      <c r="K730" s="5">
        <v>-3.47492792377154</v>
      </c>
      <c r="L730" s="5">
        <v>-3.47492792377154</v>
      </c>
      <c r="M730" s="5">
        <v>-3.47492792377154</v>
      </c>
      <c r="N730" s="5">
        <v>-35.8250823618942</v>
      </c>
      <c r="O730" s="5">
        <v>-35.8250823618942</v>
      </c>
      <c r="P730" s="5">
        <v>-35.8250823618942</v>
      </c>
      <c r="Q730" s="5">
        <v>0.0</v>
      </c>
      <c r="R730" s="5">
        <v>0.0</v>
      </c>
      <c r="S730" s="5">
        <v>0.0</v>
      </c>
    </row>
    <row r="731">
      <c r="A731" s="5">
        <v>729.0</v>
      </c>
      <c r="B731" s="6">
        <v>44705.0</v>
      </c>
      <c r="C731" s="5">
        <v>292.918158476989</v>
      </c>
      <c r="D731" s="5">
        <v>220.450271685826</v>
      </c>
      <c r="E731" s="5">
        <v>288.435344798298</v>
      </c>
      <c r="F731" s="5">
        <v>292.918158476989</v>
      </c>
      <c r="G731" s="5">
        <v>292.918158476989</v>
      </c>
      <c r="H731" s="5">
        <v>-39.6077098456288</v>
      </c>
      <c r="I731" s="5">
        <v>-39.6077098456288</v>
      </c>
      <c r="J731" s="5">
        <v>-39.6077098456288</v>
      </c>
      <c r="K731" s="5">
        <v>-4.16603470012112</v>
      </c>
      <c r="L731" s="5">
        <v>-4.16603470012112</v>
      </c>
      <c r="M731" s="5">
        <v>-4.16603470012112</v>
      </c>
      <c r="N731" s="5">
        <v>-35.4416751455076</v>
      </c>
      <c r="O731" s="5">
        <v>-35.4416751455076</v>
      </c>
      <c r="P731" s="5">
        <v>-35.4416751455076</v>
      </c>
      <c r="Q731" s="5">
        <v>0.0</v>
      </c>
      <c r="R731" s="5">
        <v>0.0</v>
      </c>
      <c r="S731" s="5">
        <v>0.0</v>
      </c>
    </row>
    <row r="732">
      <c r="A732" s="5">
        <v>730.0</v>
      </c>
      <c r="B732" s="6">
        <v>44706.0</v>
      </c>
      <c r="C732" s="5">
        <v>292.408976954874</v>
      </c>
      <c r="D732" s="5">
        <v>221.153593071213</v>
      </c>
      <c r="E732" s="5">
        <v>288.148970583626</v>
      </c>
      <c r="F732" s="5">
        <v>292.408976954874</v>
      </c>
      <c r="G732" s="5">
        <v>292.408976954874</v>
      </c>
      <c r="H732" s="5">
        <v>-38.9006118404451</v>
      </c>
      <c r="I732" s="5">
        <v>-38.9006118404451</v>
      </c>
      <c r="J732" s="5">
        <v>-38.9006118404451</v>
      </c>
      <c r="K732" s="5">
        <v>-3.94745955477503</v>
      </c>
      <c r="L732" s="5">
        <v>-3.94745955477503</v>
      </c>
      <c r="M732" s="5">
        <v>-3.94745955477503</v>
      </c>
      <c r="N732" s="5">
        <v>-34.9531522856701</v>
      </c>
      <c r="O732" s="5">
        <v>-34.9531522856701</v>
      </c>
      <c r="P732" s="5">
        <v>-34.9531522856701</v>
      </c>
      <c r="Q732" s="5">
        <v>0.0</v>
      </c>
      <c r="R732" s="5">
        <v>0.0</v>
      </c>
      <c r="S732" s="5">
        <v>0.0</v>
      </c>
    </row>
    <row r="733">
      <c r="A733" s="5">
        <v>731.0</v>
      </c>
      <c r="B733" s="6">
        <v>44707.0</v>
      </c>
      <c r="C733" s="5">
        <v>291.899795432759</v>
      </c>
      <c r="D733" s="5">
        <v>216.429702465886</v>
      </c>
      <c r="E733" s="5">
        <v>286.762682476934</v>
      </c>
      <c r="F733" s="5">
        <v>291.899795432759</v>
      </c>
      <c r="G733" s="5">
        <v>291.899795432759</v>
      </c>
      <c r="H733" s="5">
        <v>-39.2658450545616</v>
      </c>
      <c r="I733" s="5">
        <v>-39.2658450545616</v>
      </c>
      <c r="J733" s="5">
        <v>-39.2658450545616</v>
      </c>
      <c r="K733" s="5">
        <v>-4.89578385763204</v>
      </c>
      <c r="L733" s="5">
        <v>-4.89578385763204</v>
      </c>
      <c r="M733" s="5">
        <v>-4.89578385763204</v>
      </c>
      <c r="N733" s="5">
        <v>-34.3700611969296</v>
      </c>
      <c r="O733" s="5">
        <v>-34.3700611969296</v>
      </c>
      <c r="P733" s="5">
        <v>-34.3700611969296</v>
      </c>
      <c r="Q733" s="5">
        <v>0.0</v>
      </c>
      <c r="R733" s="5">
        <v>0.0</v>
      </c>
      <c r="S733" s="5">
        <v>0.0</v>
      </c>
    </row>
    <row r="734">
      <c r="A734" s="5">
        <v>732.0</v>
      </c>
      <c r="B734" s="6">
        <v>44708.0</v>
      </c>
      <c r="C734" s="5">
        <v>291.390613910644</v>
      </c>
      <c r="D734" s="5">
        <v>217.845000421932</v>
      </c>
      <c r="E734" s="5">
        <v>284.817639218467</v>
      </c>
      <c r="F734" s="5">
        <v>291.390613910644</v>
      </c>
      <c r="G734" s="5">
        <v>291.390613910644</v>
      </c>
      <c r="H734" s="5">
        <v>-39.0112480302776</v>
      </c>
      <c r="I734" s="5">
        <v>-39.0112480302776</v>
      </c>
      <c r="J734" s="5">
        <v>-39.0112480302776</v>
      </c>
      <c r="K734" s="5">
        <v>-5.30696082181381</v>
      </c>
      <c r="L734" s="5">
        <v>-5.30696082181381</v>
      </c>
      <c r="M734" s="5">
        <v>-5.30696082181381</v>
      </c>
      <c r="N734" s="5">
        <v>-33.7042872084638</v>
      </c>
      <c r="O734" s="5">
        <v>-33.7042872084638</v>
      </c>
      <c r="P734" s="5">
        <v>-33.7042872084638</v>
      </c>
      <c r="Q734" s="5">
        <v>0.0</v>
      </c>
      <c r="R734" s="5">
        <v>0.0</v>
      </c>
      <c r="S734" s="5">
        <v>0.0</v>
      </c>
    </row>
    <row r="735">
      <c r="A735" s="5">
        <v>733.0</v>
      </c>
      <c r="B735" s="6">
        <v>44712.0</v>
      </c>
      <c r="C735" s="5">
        <v>289.353887822184</v>
      </c>
      <c r="D735" s="5">
        <v>219.12450216597</v>
      </c>
      <c r="E735" s="5">
        <v>291.050778382212</v>
      </c>
      <c r="F735" s="5">
        <v>289.353887822184</v>
      </c>
      <c r="G735" s="5">
        <v>289.353887822184</v>
      </c>
      <c r="H735" s="5">
        <v>-34.6462015067189</v>
      </c>
      <c r="I735" s="5">
        <v>-34.6462015067189</v>
      </c>
      <c r="J735" s="5">
        <v>-34.6462015067189</v>
      </c>
      <c r="K735" s="5">
        <v>-4.1660347001241</v>
      </c>
      <c r="L735" s="5">
        <v>-4.1660347001241</v>
      </c>
      <c r="M735" s="5">
        <v>-4.1660347001241</v>
      </c>
      <c r="N735" s="5">
        <v>-30.4801668065947</v>
      </c>
      <c r="O735" s="5">
        <v>-30.4801668065947</v>
      </c>
      <c r="P735" s="5">
        <v>-30.4801668065947</v>
      </c>
      <c r="Q735" s="5">
        <v>0.0</v>
      </c>
      <c r="R735" s="5">
        <v>0.0</v>
      </c>
      <c r="S735" s="5">
        <v>0.0</v>
      </c>
    </row>
    <row r="736">
      <c r="A736" s="5">
        <v>734.0</v>
      </c>
      <c r="B736" s="6">
        <v>44713.0</v>
      </c>
      <c r="C736" s="5">
        <v>288.844706300068</v>
      </c>
      <c r="D736" s="5">
        <v>220.683169640545</v>
      </c>
      <c r="E736" s="5">
        <v>289.162971880777</v>
      </c>
      <c r="F736" s="5">
        <v>288.844706300068</v>
      </c>
      <c r="G736" s="5">
        <v>288.844706300068</v>
      </c>
      <c r="H736" s="5">
        <v>-33.5497974039469</v>
      </c>
      <c r="I736" s="5">
        <v>-33.5497974039469</v>
      </c>
      <c r="J736" s="5">
        <v>-33.5497974039469</v>
      </c>
      <c r="K736" s="5">
        <v>-3.94745955477365</v>
      </c>
      <c r="L736" s="5">
        <v>-3.94745955477365</v>
      </c>
      <c r="M736" s="5">
        <v>-3.94745955477365</v>
      </c>
      <c r="N736" s="5">
        <v>-29.6023378491733</v>
      </c>
      <c r="O736" s="5">
        <v>-29.6023378491733</v>
      </c>
      <c r="P736" s="5">
        <v>-29.6023378491733</v>
      </c>
      <c r="Q736" s="5">
        <v>0.0</v>
      </c>
      <c r="R736" s="5">
        <v>0.0</v>
      </c>
      <c r="S736" s="5">
        <v>0.0</v>
      </c>
    </row>
    <row r="737">
      <c r="A737" s="5">
        <v>735.0</v>
      </c>
      <c r="B737" s="6">
        <v>44714.0</v>
      </c>
      <c r="C737" s="5">
        <v>288.335524777953</v>
      </c>
      <c r="D737" s="5">
        <v>217.071784731184</v>
      </c>
      <c r="E737" s="5">
        <v>289.117031759378</v>
      </c>
      <c r="F737" s="5">
        <v>288.335524777953</v>
      </c>
      <c r="G737" s="5">
        <v>288.335524777953</v>
      </c>
      <c r="H737" s="5">
        <v>-33.6177427751105</v>
      </c>
      <c r="I737" s="5">
        <v>-33.6177427751105</v>
      </c>
      <c r="J737" s="5">
        <v>-33.6177427751105</v>
      </c>
      <c r="K737" s="5">
        <v>-4.89578385763628</v>
      </c>
      <c r="L737" s="5">
        <v>-4.89578385763628</v>
      </c>
      <c r="M737" s="5">
        <v>-4.89578385763628</v>
      </c>
      <c r="N737" s="5">
        <v>-28.7219589174742</v>
      </c>
      <c r="O737" s="5">
        <v>-28.7219589174742</v>
      </c>
      <c r="P737" s="5">
        <v>-28.7219589174742</v>
      </c>
      <c r="Q737" s="5">
        <v>0.0</v>
      </c>
      <c r="R737" s="5">
        <v>0.0</v>
      </c>
      <c r="S737" s="5">
        <v>0.0</v>
      </c>
    </row>
    <row r="738">
      <c r="A738" s="5">
        <v>736.0</v>
      </c>
      <c r="B738" s="6">
        <v>44715.0</v>
      </c>
      <c r="C738" s="5">
        <v>287.826343255838</v>
      </c>
      <c r="D738" s="5">
        <v>219.298616322046</v>
      </c>
      <c r="E738" s="5">
        <v>290.041596040505</v>
      </c>
      <c r="F738" s="5">
        <v>287.826343255838</v>
      </c>
      <c r="G738" s="5">
        <v>287.826343255838</v>
      </c>
      <c r="H738" s="5">
        <v>-33.1575195203613</v>
      </c>
      <c r="I738" s="5">
        <v>-33.1575195203613</v>
      </c>
      <c r="J738" s="5">
        <v>-33.1575195203613</v>
      </c>
      <c r="K738" s="5">
        <v>-5.30696082185775</v>
      </c>
      <c r="L738" s="5">
        <v>-5.30696082185775</v>
      </c>
      <c r="M738" s="5">
        <v>-5.30696082185775</v>
      </c>
      <c r="N738" s="5">
        <v>-27.8505586985036</v>
      </c>
      <c r="O738" s="5">
        <v>-27.8505586985036</v>
      </c>
      <c r="P738" s="5">
        <v>-27.8505586985036</v>
      </c>
      <c r="Q738" s="5">
        <v>0.0</v>
      </c>
      <c r="R738" s="5">
        <v>0.0</v>
      </c>
      <c r="S738" s="5">
        <v>0.0</v>
      </c>
    </row>
    <row r="739">
      <c r="A739" s="5">
        <v>737.0</v>
      </c>
      <c r="B739" s="6">
        <v>44718.0</v>
      </c>
      <c r="C739" s="5">
        <v>286.298798689493</v>
      </c>
      <c r="D739" s="5">
        <v>219.853068957284</v>
      </c>
      <c r="E739" s="5">
        <v>293.091084161899</v>
      </c>
      <c r="F739" s="5">
        <v>286.298798689493</v>
      </c>
      <c r="G739" s="5">
        <v>286.298798689493</v>
      </c>
      <c r="H739" s="5">
        <v>-28.8586051829226</v>
      </c>
      <c r="I739" s="5">
        <v>-28.8586051829226</v>
      </c>
      <c r="J739" s="5">
        <v>-28.8586051829226</v>
      </c>
      <c r="K739" s="5">
        <v>-3.47492792379303</v>
      </c>
      <c r="L739" s="5">
        <v>-3.47492792379303</v>
      </c>
      <c r="M739" s="5">
        <v>-3.47492792379303</v>
      </c>
      <c r="N739" s="5">
        <v>-25.3836772591296</v>
      </c>
      <c r="O739" s="5">
        <v>-25.3836772591296</v>
      </c>
      <c r="P739" s="5">
        <v>-25.3836772591296</v>
      </c>
      <c r="Q739" s="5">
        <v>0.0</v>
      </c>
      <c r="R739" s="5">
        <v>0.0</v>
      </c>
      <c r="S739" s="5">
        <v>0.0</v>
      </c>
    </row>
    <row r="740">
      <c r="A740" s="5">
        <v>738.0</v>
      </c>
      <c r="B740" s="6">
        <v>44719.0</v>
      </c>
      <c r="C740" s="5">
        <v>285.789617167378</v>
      </c>
      <c r="D740" s="5">
        <v>222.003266546192</v>
      </c>
      <c r="E740" s="5">
        <v>291.918035616273</v>
      </c>
      <c r="F740" s="5">
        <v>285.789617167378</v>
      </c>
      <c r="G740" s="5">
        <v>285.789617167378</v>
      </c>
      <c r="H740" s="5">
        <v>-28.7989763804055</v>
      </c>
      <c r="I740" s="5">
        <v>-28.7989763804055</v>
      </c>
      <c r="J740" s="5">
        <v>-28.7989763804055</v>
      </c>
      <c r="K740" s="5">
        <v>-4.16603470011948</v>
      </c>
      <c r="L740" s="5">
        <v>-4.16603470011948</v>
      </c>
      <c r="M740" s="5">
        <v>-4.16603470011948</v>
      </c>
      <c r="N740" s="5">
        <v>-24.6329416802861</v>
      </c>
      <c r="O740" s="5">
        <v>-24.6329416802861</v>
      </c>
      <c r="P740" s="5">
        <v>-24.6329416802861</v>
      </c>
      <c r="Q740" s="5">
        <v>0.0</v>
      </c>
      <c r="R740" s="5">
        <v>0.0</v>
      </c>
      <c r="S740" s="5">
        <v>0.0</v>
      </c>
    </row>
    <row r="741">
      <c r="A741" s="5">
        <v>739.0</v>
      </c>
      <c r="B741" s="6">
        <v>44720.0</v>
      </c>
      <c r="C741" s="5">
        <v>285.280435645263</v>
      </c>
      <c r="D741" s="5">
        <v>221.758001623093</v>
      </c>
      <c r="E741" s="5">
        <v>292.795146330171</v>
      </c>
      <c r="F741" s="5">
        <v>285.280435645263</v>
      </c>
      <c r="G741" s="5">
        <v>285.280435645263</v>
      </c>
      <c r="H741" s="5">
        <v>-27.8718666020876</v>
      </c>
      <c r="I741" s="5">
        <v>-27.8718666020876</v>
      </c>
      <c r="J741" s="5">
        <v>-27.8718666020876</v>
      </c>
      <c r="K741" s="5">
        <v>-3.94745955477691</v>
      </c>
      <c r="L741" s="5">
        <v>-3.94745955477691</v>
      </c>
      <c r="M741" s="5">
        <v>-3.94745955477691</v>
      </c>
      <c r="N741" s="5">
        <v>-23.9244070473107</v>
      </c>
      <c r="O741" s="5">
        <v>-23.9244070473107</v>
      </c>
      <c r="P741" s="5">
        <v>-23.9244070473107</v>
      </c>
      <c r="Q741" s="5">
        <v>0.0</v>
      </c>
      <c r="R741" s="5">
        <v>0.0</v>
      </c>
      <c r="S741" s="5">
        <v>0.0</v>
      </c>
    </row>
    <row r="742">
      <c r="A742" s="5">
        <v>740.0</v>
      </c>
      <c r="B742" s="6">
        <v>44721.0</v>
      </c>
      <c r="C742" s="5">
        <v>284.771254123148</v>
      </c>
      <c r="D742" s="5">
        <v>220.482567322629</v>
      </c>
      <c r="E742" s="5">
        <v>293.225685998193</v>
      </c>
      <c r="F742" s="5">
        <v>284.771254123148</v>
      </c>
      <c r="G742" s="5">
        <v>284.771254123148</v>
      </c>
      <c r="H742" s="5">
        <v>-28.1547182082981</v>
      </c>
      <c r="I742" s="5">
        <v>-28.1547182082981</v>
      </c>
      <c r="J742" s="5">
        <v>-28.1547182082981</v>
      </c>
      <c r="K742" s="5">
        <v>-4.89578385764052</v>
      </c>
      <c r="L742" s="5">
        <v>-4.89578385764052</v>
      </c>
      <c r="M742" s="5">
        <v>-4.89578385764052</v>
      </c>
      <c r="N742" s="5">
        <v>-23.2589343506576</v>
      </c>
      <c r="O742" s="5">
        <v>-23.2589343506576</v>
      </c>
      <c r="P742" s="5">
        <v>-23.2589343506576</v>
      </c>
      <c r="Q742" s="5">
        <v>0.0</v>
      </c>
      <c r="R742" s="5">
        <v>0.0</v>
      </c>
      <c r="S742" s="5">
        <v>0.0</v>
      </c>
    </row>
    <row r="743">
      <c r="A743" s="5">
        <v>741.0</v>
      </c>
      <c r="B743" s="6">
        <v>44722.0</v>
      </c>
      <c r="C743" s="5">
        <v>284.262072601033</v>
      </c>
      <c r="D743" s="5">
        <v>219.067263641701</v>
      </c>
      <c r="E743" s="5">
        <v>288.751556588491</v>
      </c>
      <c r="F743" s="5">
        <v>284.262072601033</v>
      </c>
      <c r="G743" s="5">
        <v>284.262072601033</v>
      </c>
      <c r="H743" s="5">
        <v>-27.9423892482153</v>
      </c>
      <c r="I743" s="5">
        <v>-27.9423892482153</v>
      </c>
      <c r="J743" s="5">
        <v>-27.9423892482153</v>
      </c>
      <c r="K743" s="5">
        <v>-5.30696082183904</v>
      </c>
      <c r="L743" s="5">
        <v>-5.30696082183904</v>
      </c>
      <c r="M743" s="5">
        <v>-5.30696082183904</v>
      </c>
      <c r="N743" s="5">
        <v>-22.6354284263763</v>
      </c>
      <c r="O743" s="5">
        <v>-22.6354284263763</v>
      </c>
      <c r="P743" s="5">
        <v>-22.6354284263763</v>
      </c>
      <c r="Q743" s="5">
        <v>0.0</v>
      </c>
      <c r="R743" s="5">
        <v>0.0</v>
      </c>
      <c r="S743" s="5">
        <v>0.0</v>
      </c>
    </row>
    <row r="744">
      <c r="A744" s="5">
        <v>742.0</v>
      </c>
      <c r="B744" s="6">
        <v>44725.0</v>
      </c>
      <c r="C744" s="5">
        <v>282.734528034688</v>
      </c>
      <c r="D744" s="5">
        <v>222.760470515247</v>
      </c>
      <c r="E744" s="5">
        <v>294.291180615538</v>
      </c>
      <c r="F744" s="5">
        <v>282.734528034688</v>
      </c>
      <c r="G744" s="5">
        <v>282.734528034688</v>
      </c>
      <c r="H744" s="5">
        <v>-24.4539306433295</v>
      </c>
      <c r="I744" s="5">
        <v>-24.4539306433295</v>
      </c>
      <c r="J744" s="5">
        <v>-24.4539306433295</v>
      </c>
      <c r="K744" s="5">
        <v>-3.47492792380377</v>
      </c>
      <c r="L744" s="5">
        <v>-3.47492792380377</v>
      </c>
      <c r="M744" s="5">
        <v>-3.47492792380377</v>
      </c>
      <c r="N744" s="5">
        <v>-20.9790027195257</v>
      </c>
      <c r="O744" s="5">
        <v>-20.9790027195257</v>
      </c>
      <c r="P744" s="5">
        <v>-20.9790027195257</v>
      </c>
      <c r="Q744" s="5">
        <v>0.0</v>
      </c>
      <c r="R744" s="5">
        <v>0.0</v>
      </c>
      <c r="S744" s="5">
        <v>0.0</v>
      </c>
    </row>
    <row r="745">
      <c r="A745" s="5">
        <v>743.0</v>
      </c>
      <c r="B745" s="6">
        <v>44726.0</v>
      </c>
      <c r="C745" s="5">
        <v>282.225346512572</v>
      </c>
      <c r="D745" s="5">
        <v>221.420651184994</v>
      </c>
      <c r="E745" s="5">
        <v>293.562768937619</v>
      </c>
      <c r="F745" s="5">
        <v>282.225346512572</v>
      </c>
      <c r="G745" s="5">
        <v>282.225346512572</v>
      </c>
      <c r="H745" s="5">
        <v>-24.6441074365902</v>
      </c>
      <c r="I745" s="5">
        <v>-24.6441074365902</v>
      </c>
      <c r="J745" s="5">
        <v>-24.6441074365902</v>
      </c>
      <c r="K745" s="5">
        <v>-4.16603470013838</v>
      </c>
      <c r="L745" s="5">
        <v>-4.16603470013838</v>
      </c>
      <c r="M745" s="5">
        <v>-4.16603470013838</v>
      </c>
      <c r="N745" s="5">
        <v>-20.4780727364519</v>
      </c>
      <c r="O745" s="5">
        <v>-20.4780727364519</v>
      </c>
      <c r="P745" s="5">
        <v>-20.4780727364519</v>
      </c>
      <c r="Q745" s="5">
        <v>0.0</v>
      </c>
      <c r="R745" s="5">
        <v>0.0</v>
      </c>
      <c r="S745" s="5">
        <v>0.0</v>
      </c>
    </row>
    <row r="746">
      <c r="A746" s="5">
        <v>744.0</v>
      </c>
      <c r="B746" s="6">
        <v>44727.0</v>
      </c>
      <c r="C746" s="5">
        <v>281.716164990457</v>
      </c>
      <c r="D746" s="5">
        <v>222.092815600822</v>
      </c>
      <c r="E746" s="5">
        <v>291.442888151072</v>
      </c>
      <c r="F746" s="5">
        <v>281.716164990457</v>
      </c>
      <c r="G746" s="5">
        <v>281.716164990457</v>
      </c>
      <c r="H746" s="5">
        <v>-23.937208193221</v>
      </c>
      <c r="I746" s="5">
        <v>-23.937208193221</v>
      </c>
      <c r="J746" s="5">
        <v>-23.937208193221</v>
      </c>
      <c r="K746" s="5">
        <v>-3.94745955477554</v>
      </c>
      <c r="L746" s="5">
        <v>-3.94745955477554</v>
      </c>
      <c r="M746" s="5">
        <v>-3.94745955477554</v>
      </c>
      <c r="N746" s="5">
        <v>-19.9897486384454</v>
      </c>
      <c r="O746" s="5">
        <v>-19.9897486384454</v>
      </c>
      <c r="P746" s="5">
        <v>-19.9897486384454</v>
      </c>
      <c r="Q746" s="5">
        <v>0.0</v>
      </c>
      <c r="R746" s="5">
        <v>0.0</v>
      </c>
      <c r="S746" s="5">
        <v>0.0</v>
      </c>
    </row>
    <row r="747">
      <c r="A747" s="5">
        <v>745.0</v>
      </c>
      <c r="B747" s="6">
        <v>44728.0</v>
      </c>
      <c r="C747" s="5">
        <v>281.206983468342</v>
      </c>
      <c r="D747" s="5">
        <v>219.066667154473</v>
      </c>
      <c r="E747" s="5">
        <v>293.203878129655</v>
      </c>
      <c r="F747" s="5">
        <v>281.206983468342</v>
      </c>
      <c r="G747" s="5">
        <v>281.206983468342</v>
      </c>
      <c r="H747" s="5">
        <v>-24.4008712159414</v>
      </c>
      <c r="I747" s="5">
        <v>-24.4008712159414</v>
      </c>
      <c r="J747" s="5">
        <v>-24.4008712159414</v>
      </c>
      <c r="K747" s="5">
        <v>-4.89578385764475</v>
      </c>
      <c r="L747" s="5">
        <v>-4.89578385764475</v>
      </c>
      <c r="M747" s="5">
        <v>-4.89578385764475</v>
      </c>
      <c r="N747" s="5">
        <v>-19.5050873582967</v>
      </c>
      <c r="O747" s="5">
        <v>-19.5050873582967</v>
      </c>
      <c r="P747" s="5">
        <v>-19.5050873582967</v>
      </c>
      <c r="Q747" s="5">
        <v>0.0</v>
      </c>
      <c r="R747" s="5">
        <v>0.0</v>
      </c>
      <c r="S747" s="5">
        <v>0.0</v>
      </c>
    </row>
    <row r="748">
      <c r="A748" s="5">
        <v>746.0</v>
      </c>
      <c r="B748" s="6">
        <v>44729.0</v>
      </c>
      <c r="C748" s="5">
        <v>280.697801946227</v>
      </c>
      <c r="D748" s="5">
        <v>222.178700709575</v>
      </c>
      <c r="E748" s="5">
        <v>292.152801310887</v>
      </c>
      <c r="F748" s="5">
        <v>280.697801946227</v>
      </c>
      <c r="G748" s="5">
        <v>280.697801946227</v>
      </c>
      <c r="H748" s="5">
        <v>-24.3217912330931</v>
      </c>
      <c r="I748" s="5">
        <v>-24.3217912330931</v>
      </c>
      <c r="J748" s="5">
        <v>-24.3217912330931</v>
      </c>
      <c r="K748" s="5">
        <v>-5.3069608218373</v>
      </c>
      <c r="L748" s="5">
        <v>-5.3069608218373</v>
      </c>
      <c r="M748" s="5">
        <v>-5.3069608218373</v>
      </c>
      <c r="N748" s="5">
        <v>-19.0148304112558</v>
      </c>
      <c r="O748" s="5">
        <v>-19.0148304112558</v>
      </c>
      <c r="P748" s="5">
        <v>-19.0148304112558</v>
      </c>
      <c r="Q748" s="5">
        <v>0.0</v>
      </c>
      <c r="R748" s="5">
        <v>0.0</v>
      </c>
      <c r="S748" s="5">
        <v>0.0</v>
      </c>
    </row>
    <row r="749">
      <c r="A749" s="5">
        <v>747.0</v>
      </c>
      <c r="B749" s="6">
        <v>44733.0</v>
      </c>
      <c r="C749" s="5">
        <v>278.661075857767</v>
      </c>
      <c r="D749" s="5">
        <v>223.575639900276</v>
      </c>
      <c r="E749" s="5">
        <v>293.670570957247</v>
      </c>
      <c r="F749" s="5">
        <v>278.661075857767</v>
      </c>
      <c r="G749" s="5">
        <v>278.661075857767</v>
      </c>
      <c r="H749" s="5">
        <v>-20.985954106673</v>
      </c>
      <c r="I749" s="5">
        <v>-20.985954106673</v>
      </c>
      <c r="J749" s="5">
        <v>-20.985954106673</v>
      </c>
      <c r="K749" s="5">
        <v>-4.16603470012616</v>
      </c>
      <c r="L749" s="5">
        <v>-4.16603470012616</v>
      </c>
      <c r="M749" s="5">
        <v>-4.16603470012616</v>
      </c>
      <c r="N749" s="5">
        <v>-16.8199194065468</v>
      </c>
      <c r="O749" s="5">
        <v>-16.8199194065468</v>
      </c>
      <c r="P749" s="5">
        <v>-16.8199194065468</v>
      </c>
      <c r="Q749" s="5">
        <v>0.0</v>
      </c>
      <c r="R749" s="5">
        <v>0.0</v>
      </c>
      <c r="S749" s="5">
        <v>0.0</v>
      </c>
    </row>
    <row r="750">
      <c r="A750" s="5">
        <v>748.0</v>
      </c>
      <c r="B750" s="6">
        <v>44734.0</v>
      </c>
      <c r="C750" s="5">
        <v>278.151894335652</v>
      </c>
      <c r="D750" s="5">
        <v>223.62876682828</v>
      </c>
      <c r="E750" s="5">
        <v>292.902562872771</v>
      </c>
      <c r="F750" s="5">
        <v>278.151894335652</v>
      </c>
      <c r="G750" s="5">
        <v>278.151894335652</v>
      </c>
      <c r="H750" s="5">
        <v>-20.1218121631928</v>
      </c>
      <c r="I750" s="5">
        <v>-20.1218121631928</v>
      </c>
      <c r="J750" s="5">
        <v>-20.1218121631928</v>
      </c>
      <c r="K750" s="5">
        <v>-3.94745955477652</v>
      </c>
      <c r="L750" s="5">
        <v>-3.94745955477652</v>
      </c>
      <c r="M750" s="5">
        <v>-3.94745955477652</v>
      </c>
      <c r="N750" s="5">
        <v>-16.1743526084163</v>
      </c>
      <c r="O750" s="5">
        <v>-16.1743526084163</v>
      </c>
      <c r="P750" s="5">
        <v>-16.1743526084163</v>
      </c>
      <c r="Q750" s="5">
        <v>0.0</v>
      </c>
      <c r="R750" s="5">
        <v>0.0</v>
      </c>
      <c r="S750" s="5">
        <v>0.0</v>
      </c>
    </row>
    <row r="751">
      <c r="A751" s="5">
        <v>749.0</v>
      </c>
      <c r="B751" s="6">
        <v>44735.0</v>
      </c>
      <c r="C751" s="5">
        <v>277.642712813537</v>
      </c>
      <c r="D751" s="5">
        <v>223.825718422399</v>
      </c>
      <c r="E751" s="5">
        <v>292.159342131189</v>
      </c>
      <c r="F751" s="5">
        <v>277.642712813537</v>
      </c>
      <c r="G751" s="5">
        <v>277.642712813537</v>
      </c>
      <c r="H751" s="5">
        <v>-20.3744367512524</v>
      </c>
      <c r="I751" s="5">
        <v>-20.3744367512524</v>
      </c>
      <c r="J751" s="5">
        <v>-20.3744367512524</v>
      </c>
      <c r="K751" s="5">
        <v>-4.89578385764557</v>
      </c>
      <c r="L751" s="5">
        <v>-4.89578385764557</v>
      </c>
      <c r="M751" s="5">
        <v>-4.89578385764557</v>
      </c>
      <c r="N751" s="5">
        <v>-15.4786528936068</v>
      </c>
      <c r="O751" s="5">
        <v>-15.4786528936068</v>
      </c>
      <c r="P751" s="5">
        <v>-15.4786528936068</v>
      </c>
      <c r="Q751" s="5">
        <v>0.0</v>
      </c>
      <c r="R751" s="5">
        <v>0.0</v>
      </c>
      <c r="S751" s="5">
        <v>0.0</v>
      </c>
    </row>
    <row r="752">
      <c r="A752" s="5">
        <v>750.0</v>
      </c>
      <c r="B752" s="6">
        <v>44736.0</v>
      </c>
      <c r="C752" s="5">
        <v>277.133531291422</v>
      </c>
      <c r="D752" s="5">
        <v>220.395055811519</v>
      </c>
      <c r="E752" s="5">
        <v>294.155511153809</v>
      </c>
      <c r="F752" s="5">
        <v>277.133531291422</v>
      </c>
      <c r="G752" s="5">
        <v>277.133531291422</v>
      </c>
      <c r="H752" s="5">
        <v>-20.0366541764435</v>
      </c>
      <c r="I752" s="5">
        <v>-20.0366541764435</v>
      </c>
      <c r="J752" s="5">
        <v>-20.0366541764435</v>
      </c>
      <c r="K752" s="5">
        <v>-5.30696082182707</v>
      </c>
      <c r="L752" s="5">
        <v>-5.30696082182707</v>
      </c>
      <c r="M752" s="5">
        <v>-5.30696082182707</v>
      </c>
      <c r="N752" s="5">
        <v>-14.7296933546164</v>
      </c>
      <c r="O752" s="5">
        <v>-14.7296933546164</v>
      </c>
      <c r="P752" s="5">
        <v>-14.7296933546164</v>
      </c>
      <c r="Q752" s="5">
        <v>0.0</v>
      </c>
      <c r="R752" s="5">
        <v>0.0</v>
      </c>
      <c r="S752" s="5">
        <v>0.0</v>
      </c>
    </row>
    <row r="753">
      <c r="A753" s="5">
        <v>751.0</v>
      </c>
      <c r="B753" s="6">
        <v>44739.0</v>
      </c>
      <c r="C753" s="5">
        <v>275.605986725076</v>
      </c>
      <c r="D753" s="5">
        <v>225.076366527332</v>
      </c>
      <c r="E753" s="5">
        <v>297.40594919698</v>
      </c>
      <c r="F753" s="5">
        <v>275.605986725076</v>
      </c>
      <c r="G753" s="5">
        <v>275.605986725076</v>
      </c>
      <c r="H753" s="5">
        <v>-15.6327573190433</v>
      </c>
      <c r="I753" s="5">
        <v>-15.6327573190433</v>
      </c>
      <c r="J753" s="5">
        <v>-15.6327573190433</v>
      </c>
      <c r="K753" s="5">
        <v>-3.47492792382525</v>
      </c>
      <c r="L753" s="5">
        <v>-3.47492792382525</v>
      </c>
      <c r="M753" s="5">
        <v>-3.47492792382525</v>
      </c>
      <c r="N753" s="5">
        <v>-12.1578293952181</v>
      </c>
      <c r="O753" s="5">
        <v>-12.1578293952181</v>
      </c>
      <c r="P753" s="5">
        <v>-12.1578293952181</v>
      </c>
      <c r="Q753" s="5">
        <v>0.0</v>
      </c>
      <c r="R753" s="5">
        <v>0.0</v>
      </c>
      <c r="S753" s="5">
        <v>0.0</v>
      </c>
    </row>
    <row r="754">
      <c r="A754" s="5">
        <v>752.0</v>
      </c>
      <c r="B754" s="6">
        <v>44740.0</v>
      </c>
      <c r="C754" s="5">
        <v>275.096805202961</v>
      </c>
      <c r="D754" s="5">
        <v>224.351414947249</v>
      </c>
      <c r="E754" s="5">
        <v>294.979640000841</v>
      </c>
      <c r="F754" s="5">
        <v>275.096805202961</v>
      </c>
      <c r="G754" s="5">
        <v>275.096805202961</v>
      </c>
      <c r="H754" s="5">
        <v>-15.3652571248409</v>
      </c>
      <c r="I754" s="5">
        <v>-15.3652571248409</v>
      </c>
      <c r="J754" s="5">
        <v>-15.3652571248409</v>
      </c>
      <c r="K754" s="5">
        <v>-4.16603470012914</v>
      </c>
      <c r="L754" s="5">
        <v>-4.16603470012914</v>
      </c>
      <c r="M754" s="5">
        <v>-4.16603470012914</v>
      </c>
      <c r="N754" s="5">
        <v>-11.1992224247118</v>
      </c>
      <c r="O754" s="5">
        <v>-11.1992224247118</v>
      </c>
      <c r="P754" s="5">
        <v>-11.1992224247118</v>
      </c>
      <c r="Q754" s="5">
        <v>0.0</v>
      </c>
      <c r="R754" s="5">
        <v>0.0</v>
      </c>
      <c r="S754" s="5">
        <v>0.0</v>
      </c>
    </row>
    <row r="755">
      <c r="A755" s="5">
        <v>753.0</v>
      </c>
      <c r="B755" s="6">
        <v>44741.0</v>
      </c>
      <c r="C755" s="5">
        <v>274.587623680846</v>
      </c>
      <c r="D755" s="5">
        <v>223.802050620746</v>
      </c>
      <c r="E755" s="5">
        <v>293.363507197493</v>
      </c>
      <c r="F755" s="5">
        <v>274.587623680846</v>
      </c>
      <c r="G755" s="5">
        <v>274.587623680846</v>
      </c>
      <c r="H755" s="5">
        <v>-14.1451764188538</v>
      </c>
      <c r="I755" s="5">
        <v>-14.1451764188538</v>
      </c>
      <c r="J755" s="5">
        <v>-14.1451764188538</v>
      </c>
      <c r="K755" s="5">
        <v>-3.94745955477514</v>
      </c>
      <c r="L755" s="5">
        <v>-3.94745955477514</v>
      </c>
      <c r="M755" s="5">
        <v>-3.94745955477514</v>
      </c>
      <c r="N755" s="5">
        <v>-10.1977168640787</v>
      </c>
      <c r="O755" s="5">
        <v>-10.1977168640787</v>
      </c>
      <c r="P755" s="5">
        <v>-10.1977168640787</v>
      </c>
      <c r="Q755" s="5">
        <v>0.0</v>
      </c>
      <c r="R755" s="5">
        <v>0.0</v>
      </c>
      <c r="S755" s="5">
        <v>0.0</v>
      </c>
    </row>
    <row r="756">
      <c r="A756" s="5">
        <v>754.0</v>
      </c>
      <c r="B756" s="6">
        <v>44742.0</v>
      </c>
      <c r="C756" s="5">
        <v>274.078442158731</v>
      </c>
      <c r="D756" s="5">
        <v>225.149577123144</v>
      </c>
      <c r="E756" s="5">
        <v>296.426820125853</v>
      </c>
      <c r="F756" s="5">
        <v>274.078442158731</v>
      </c>
      <c r="G756" s="5">
        <v>274.078442158731</v>
      </c>
      <c r="H756" s="5">
        <v>-14.0560687149773</v>
      </c>
      <c r="I756" s="5">
        <v>-14.0560687149773</v>
      </c>
      <c r="J756" s="5">
        <v>-14.0560687149773</v>
      </c>
      <c r="K756" s="5">
        <v>-4.89578385763075</v>
      </c>
      <c r="L756" s="5">
        <v>-4.89578385763075</v>
      </c>
      <c r="M756" s="5">
        <v>-4.89578385763075</v>
      </c>
      <c r="N756" s="5">
        <v>-9.16028485734657</v>
      </c>
      <c r="O756" s="5">
        <v>-9.16028485734657</v>
      </c>
      <c r="P756" s="5">
        <v>-9.16028485734657</v>
      </c>
      <c r="Q756" s="5">
        <v>0.0</v>
      </c>
      <c r="R756" s="5">
        <v>0.0</v>
      </c>
      <c r="S756" s="5">
        <v>0.0</v>
      </c>
    </row>
    <row r="757">
      <c r="A757" s="5">
        <v>755.0</v>
      </c>
      <c r="B757" s="6">
        <v>44743.0</v>
      </c>
      <c r="C757" s="5">
        <v>273.569260636616</v>
      </c>
      <c r="D757" s="5">
        <v>226.066897845521</v>
      </c>
      <c r="E757" s="5">
        <v>296.815624489545</v>
      </c>
      <c r="F757" s="5">
        <v>273.569260636616</v>
      </c>
      <c r="G757" s="5">
        <v>273.569260636616</v>
      </c>
      <c r="H757" s="5">
        <v>-13.402156002404</v>
      </c>
      <c r="I757" s="5">
        <v>-13.402156002404</v>
      </c>
      <c r="J757" s="5">
        <v>-13.402156002404</v>
      </c>
      <c r="K757" s="5">
        <v>-5.30696082181685</v>
      </c>
      <c r="L757" s="5">
        <v>-5.30696082181685</v>
      </c>
      <c r="M757" s="5">
        <v>-5.30696082181685</v>
      </c>
      <c r="N757" s="5">
        <v>-8.09519518058721</v>
      </c>
      <c r="O757" s="5">
        <v>-8.09519518058721</v>
      </c>
      <c r="P757" s="5">
        <v>-8.09519518058721</v>
      </c>
      <c r="Q757" s="5">
        <v>0.0</v>
      </c>
      <c r="R757" s="5">
        <v>0.0</v>
      </c>
      <c r="S757" s="5">
        <v>0.0</v>
      </c>
    </row>
    <row r="758">
      <c r="A758" s="5">
        <v>756.0</v>
      </c>
      <c r="B758" s="6">
        <v>44747.0</v>
      </c>
      <c r="C758" s="5">
        <v>271.532534548156</v>
      </c>
      <c r="D758" s="5">
        <v>227.96277175232</v>
      </c>
      <c r="E758" s="5">
        <v>297.036979482187</v>
      </c>
      <c r="F758" s="5">
        <v>271.532534548156</v>
      </c>
      <c r="G758" s="5">
        <v>271.532534548156</v>
      </c>
      <c r="H758" s="5">
        <v>-7.92136953677822</v>
      </c>
      <c r="I758" s="5">
        <v>-7.92136953677822</v>
      </c>
      <c r="J758" s="5">
        <v>-7.92136953677822</v>
      </c>
      <c r="K758" s="5">
        <v>-4.16603470012452</v>
      </c>
      <c r="L758" s="5">
        <v>-4.16603470012452</v>
      </c>
      <c r="M758" s="5">
        <v>-4.16603470012452</v>
      </c>
      <c r="N758" s="5">
        <v>-3.75533483665371</v>
      </c>
      <c r="O758" s="5">
        <v>-3.75533483665371</v>
      </c>
      <c r="P758" s="5">
        <v>-3.75533483665371</v>
      </c>
      <c r="Q758" s="5">
        <v>0.0</v>
      </c>
      <c r="R758" s="5">
        <v>0.0</v>
      </c>
      <c r="S758" s="5">
        <v>0.0</v>
      </c>
    </row>
    <row r="759">
      <c r="A759" s="5">
        <v>757.0</v>
      </c>
      <c r="B759" s="6">
        <v>44748.0</v>
      </c>
      <c r="C759" s="5">
        <v>271.023353026041</v>
      </c>
      <c r="D759" s="5">
        <v>227.921318879839</v>
      </c>
      <c r="E759" s="5">
        <v>299.341922487085</v>
      </c>
      <c r="F759" s="5">
        <v>271.023353026041</v>
      </c>
      <c r="G759" s="5">
        <v>271.023353026041</v>
      </c>
      <c r="H759" s="5">
        <v>-6.65122849712199</v>
      </c>
      <c r="I759" s="5">
        <v>-6.65122849712199</v>
      </c>
      <c r="J759" s="5">
        <v>-6.65122849712199</v>
      </c>
      <c r="K759" s="5">
        <v>-3.94745955477376</v>
      </c>
      <c r="L759" s="5">
        <v>-3.94745955477376</v>
      </c>
      <c r="M759" s="5">
        <v>-3.94745955477376</v>
      </c>
      <c r="N759" s="5">
        <v>-2.70376894234822</v>
      </c>
      <c r="O759" s="5">
        <v>-2.70376894234822</v>
      </c>
      <c r="P759" s="5">
        <v>-2.70376894234822</v>
      </c>
      <c r="Q759" s="5">
        <v>0.0</v>
      </c>
      <c r="R759" s="5">
        <v>0.0</v>
      </c>
      <c r="S759" s="5">
        <v>0.0</v>
      </c>
    </row>
    <row r="760">
      <c r="A760" s="5">
        <v>758.0</v>
      </c>
      <c r="B760" s="6">
        <v>44749.0</v>
      </c>
      <c r="C760" s="5">
        <v>270.514171503925</v>
      </c>
      <c r="D760" s="5">
        <v>227.98535710427</v>
      </c>
      <c r="E760" s="5">
        <v>298.389378095642</v>
      </c>
      <c r="F760" s="5">
        <v>270.514171503925</v>
      </c>
      <c r="G760" s="5">
        <v>270.514171503925</v>
      </c>
      <c r="H760" s="5">
        <v>-6.58259762114048</v>
      </c>
      <c r="I760" s="5">
        <v>-6.58259762114048</v>
      </c>
      <c r="J760" s="5">
        <v>-6.58259762114048</v>
      </c>
      <c r="K760" s="5">
        <v>-4.89578385763157</v>
      </c>
      <c r="L760" s="5">
        <v>-4.89578385763157</v>
      </c>
      <c r="M760" s="5">
        <v>-4.89578385763157</v>
      </c>
      <c r="N760" s="5">
        <v>-1.6868137635089</v>
      </c>
      <c r="O760" s="5">
        <v>-1.6868137635089</v>
      </c>
      <c r="P760" s="5">
        <v>-1.6868137635089</v>
      </c>
      <c r="Q760" s="5">
        <v>0.0</v>
      </c>
      <c r="R760" s="5">
        <v>0.0</v>
      </c>
      <c r="S760" s="5">
        <v>0.0</v>
      </c>
    </row>
    <row r="761">
      <c r="A761" s="5">
        <v>759.0</v>
      </c>
      <c r="B761" s="6">
        <v>44750.0</v>
      </c>
      <c r="C761" s="5">
        <v>270.00498998181</v>
      </c>
      <c r="D761" s="5">
        <v>232.194053802611</v>
      </c>
      <c r="E761" s="5">
        <v>297.679807701271</v>
      </c>
      <c r="F761" s="5">
        <v>270.00498998181</v>
      </c>
      <c r="G761" s="5">
        <v>270.00498998181</v>
      </c>
      <c r="H761" s="5">
        <v>-6.02120381706479</v>
      </c>
      <c r="I761" s="5">
        <v>-6.02120381706479</v>
      </c>
      <c r="J761" s="5">
        <v>-6.02120381706479</v>
      </c>
      <c r="K761" s="5">
        <v>-5.30696082180662</v>
      </c>
      <c r="L761" s="5">
        <v>-5.30696082180662</v>
      </c>
      <c r="M761" s="5">
        <v>-5.30696082180662</v>
      </c>
      <c r="N761" s="5">
        <v>-0.714242995258169</v>
      </c>
      <c r="O761" s="5">
        <v>-0.714242995258169</v>
      </c>
      <c r="P761" s="5">
        <v>-0.714242995258169</v>
      </c>
      <c r="Q761" s="5">
        <v>0.0</v>
      </c>
      <c r="R761" s="5">
        <v>0.0</v>
      </c>
      <c r="S761" s="5">
        <v>0.0</v>
      </c>
    </row>
    <row r="762">
      <c r="A762" s="5">
        <v>760.0</v>
      </c>
      <c r="B762" s="6">
        <v>44753.0</v>
      </c>
      <c r="C762" s="5">
        <v>268.477445415465</v>
      </c>
      <c r="D762" s="5">
        <v>232.746425005317</v>
      </c>
      <c r="E762" s="5">
        <v>301.604129940908</v>
      </c>
      <c r="F762" s="5">
        <v>268.477445415465</v>
      </c>
      <c r="G762" s="5">
        <v>268.477445415465</v>
      </c>
      <c r="H762" s="5">
        <v>-1.62032767377557</v>
      </c>
      <c r="I762" s="5">
        <v>-1.62032767377557</v>
      </c>
      <c r="J762" s="5">
        <v>-1.62032767377557</v>
      </c>
      <c r="K762" s="5">
        <v>-3.47492792379046</v>
      </c>
      <c r="L762" s="5">
        <v>-3.47492792379046</v>
      </c>
      <c r="M762" s="5">
        <v>-3.47492792379046</v>
      </c>
      <c r="N762" s="5">
        <v>1.85460025001489</v>
      </c>
      <c r="O762" s="5">
        <v>1.85460025001489</v>
      </c>
      <c r="P762" s="5">
        <v>1.85460025001489</v>
      </c>
      <c r="Q762" s="5">
        <v>0.0</v>
      </c>
      <c r="R762" s="5">
        <v>0.0</v>
      </c>
      <c r="S762" s="5">
        <v>0.0</v>
      </c>
    </row>
    <row r="763">
      <c r="A763" s="5">
        <v>761.0</v>
      </c>
      <c r="B763" s="6">
        <v>44754.0</v>
      </c>
      <c r="C763" s="5">
        <v>267.96826389335</v>
      </c>
      <c r="D763" s="5">
        <v>232.478457358094</v>
      </c>
      <c r="E763" s="5">
        <v>301.222947647892</v>
      </c>
      <c r="F763" s="5">
        <v>267.96826389335</v>
      </c>
      <c r="G763" s="5">
        <v>267.96826389335</v>
      </c>
      <c r="H763" s="5">
        <v>-1.59245977910716</v>
      </c>
      <c r="I763" s="5">
        <v>-1.59245977910716</v>
      </c>
      <c r="J763" s="5">
        <v>-1.59245977910716</v>
      </c>
      <c r="K763" s="5">
        <v>-4.16603470011989</v>
      </c>
      <c r="L763" s="5">
        <v>-4.16603470011989</v>
      </c>
      <c r="M763" s="5">
        <v>-4.16603470011989</v>
      </c>
      <c r="N763" s="5">
        <v>2.57357492101273</v>
      </c>
      <c r="O763" s="5">
        <v>2.57357492101273</v>
      </c>
      <c r="P763" s="5">
        <v>2.57357492101273</v>
      </c>
      <c r="Q763" s="5">
        <v>0.0</v>
      </c>
      <c r="R763" s="5">
        <v>0.0</v>
      </c>
      <c r="S763" s="5">
        <v>0.0</v>
      </c>
    </row>
    <row r="764">
      <c r="A764" s="5">
        <v>762.0</v>
      </c>
      <c r="B764" s="6">
        <v>44755.0</v>
      </c>
      <c r="C764" s="5">
        <v>267.459082371235</v>
      </c>
      <c r="D764" s="5">
        <v>232.344684965198</v>
      </c>
      <c r="E764" s="5">
        <v>302.289071767022</v>
      </c>
      <c r="F764" s="5">
        <v>267.459082371235</v>
      </c>
      <c r="G764" s="5">
        <v>267.459082371235</v>
      </c>
      <c r="H764" s="5">
        <v>-0.730288311629389</v>
      </c>
      <c r="I764" s="5">
        <v>-0.730288311629389</v>
      </c>
      <c r="J764" s="5">
        <v>-0.730288311629389</v>
      </c>
      <c r="K764" s="5">
        <v>-3.94745955477702</v>
      </c>
      <c r="L764" s="5">
        <v>-3.94745955477702</v>
      </c>
      <c r="M764" s="5">
        <v>-3.94745955477702</v>
      </c>
      <c r="N764" s="5">
        <v>3.21717124314764</v>
      </c>
      <c r="O764" s="5">
        <v>3.21717124314764</v>
      </c>
      <c r="P764" s="5">
        <v>3.21717124314764</v>
      </c>
      <c r="Q764" s="5">
        <v>0.0</v>
      </c>
      <c r="R764" s="5">
        <v>0.0</v>
      </c>
      <c r="S764" s="5">
        <v>0.0</v>
      </c>
    </row>
    <row r="765">
      <c r="A765" s="5">
        <v>763.0</v>
      </c>
      <c r="B765" s="6">
        <v>44756.0</v>
      </c>
      <c r="C765" s="5">
        <v>266.94990084912</v>
      </c>
      <c r="D765" s="5">
        <v>229.446212701756</v>
      </c>
      <c r="E765" s="5">
        <v>301.720513999076</v>
      </c>
      <c r="F765" s="5">
        <v>266.94990084912</v>
      </c>
      <c r="G765" s="5">
        <v>266.94990084912</v>
      </c>
      <c r="H765" s="5">
        <v>-1.11197105964624</v>
      </c>
      <c r="I765" s="5">
        <v>-1.11197105964624</v>
      </c>
      <c r="J765" s="5">
        <v>-1.11197105964624</v>
      </c>
      <c r="K765" s="5">
        <v>-4.89578385763923</v>
      </c>
      <c r="L765" s="5">
        <v>-4.89578385763923</v>
      </c>
      <c r="M765" s="5">
        <v>-4.89578385763923</v>
      </c>
      <c r="N765" s="5">
        <v>3.78381279799298</v>
      </c>
      <c r="O765" s="5">
        <v>3.78381279799298</v>
      </c>
      <c r="P765" s="5">
        <v>3.78381279799298</v>
      </c>
      <c r="Q765" s="5">
        <v>0.0</v>
      </c>
      <c r="R765" s="5">
        <v>0.0</v>
      </c>
      <c r="S765" s="5">
        <v>0.0</v>
      </c>
    </row>
    <row r="766">
      <c r="A766" s="5">
        <v>764.0</v>
      </c>
      <c r="B766" s="6">
        <v>44757.0</v>
      </c>
      <c r="C766" s="5">
        <v>266.440719327005</v>
      </c>
      <c r="D766" s="5">
        <v>228.39903011857</v>
      </c>
      <c r="E766" s="5">
        <v>299.479153295027</v>
      </c>
      <c r="F766" s="5">
        <v>266.440719327005</v>
      </c>
      <c r="G766" s="5">
        <v>266.440719327005</v>
      </c>
      <c r="H766" s="5">
        <v>-1.03336478029153</v>
      </c>
      <c r="I766" s="5">
        <v>-1.03336478029153</v>
      </c>
      <c r="J766" s="5">
        <v>-1.03336478029153</v>
      </c>
      <c r="K766" s="5">
        <v>-5.30696082180488</v>
      </c>
      <c r="L766" s="5">
        <v>-5.30696082180488</v>
      </c>
      <c r="M766" s="5">
        <v>-5.30696082180488</v>
      </c>
      <c r="N766" s="5">
        <v>4.27359604151334</v>
      </c>
      <c r="O766" s="5">
        <v>4.27359604151334</v>
      </c>
      <c r="P766" s="5">
        <v>4.27359604151334</v>
      </c>
      <c r="Q766" s="5">
        <v>0.0</v>
      </c>
      <c r="R766" s="5">
        <v>0.0</v>
      </c>
      <c r="S766" s="5">
        <v>0.0</v>
      </c>
    </row>
    <row r="767">
      <c r="A767" s="5">
        <v>765.0</v>
      </c>
      <c r="B767" s="6">
        <v>44760.0</v>
      </c>
      <c r="C767" s="5">
        <v>264.912705776981</v>
      </c>
      <c r="D767" s="5">
        <v>229.01174611313</v>
      </c>
      <c r="E767" s="5">
        <v>305.742036357121</v>
      </c>
      <c r="F767" s="5">
        <v>264.912705776981</v>
      </c>
      <c r="G767" s="5">
        <v>264.912705776981</v>
      </c>
      <c r="H767" s="5">
        <v>1.83171036765146</v>
      </c>
      <c r="I767" s="5">
        <v>1.83171036765146</v>
      </c>
      <c r="J767" s="5">
        <v>1.83171036765146</v>
      </c>
      <c r="K767" s="5">
        <v>-3.47492792378983</v>
      </c>
      <c r="L767" s="5">
        <v>-3.47492792378983</v>
      </c>
      <c r="M767" s="5">
        <v>-3.47492792378983</v>
      </c>
      <c r="N767" s="5">
        <v>5.3066382914413</v>
      </c>
      <c r="O767" s="5">
        <v>5.3066382914413</v>
      </c>
      <c r="P767" s="5">
        <v>5.3066382914413</v>
      </c>
      <c r="Q767" s="5">
        <v>0.0</v>
      </c>
      <c r="R767" s="5">
        <v>0.0</v>
      </c>
      <c r="S767" s="5">
        <v>0.0</v>
      </c>
    </row>
    <row r="768">
      <c r="A768" s="5">
        <v>766.0</v>
      </c>
      <c r="B768" s="6">
        <v>44761.0</v>
      </c>
      <c r="C768" s="5">
        <v>264.403367926973</v>
      </c>
      <c r="D768" s="5">
        <v>230.851485904283</v>
      </c>
      <c r="E768" s="5">
        <v>301.700200805787</v>
      </c>
      <c r="F768" s="5">
        <v>264.403367926973</v>
      </c>
      <c r="G768" s="5">
        <v>264.403367926973</v>
      </c>
      <c r="H768" s="5">
        <v>1.35492598442153</v>
      </c>
      <c r="I768" s="5">
        <v>1.35492598442153</v>
      </c>
      <c r="J768" s="5">
        <v>1.35492598442153</v>
      </c>
      <c r="K768" s="5">
        <v>-4.1660347001312</v>
      </c>
      <c r="L768" s="5">
        <v>-4.1660347001312</v>
      </c>
      <c r="M768" s="5">
        <v>-4.1660347001312</v>
      </c>
      <c r="N768" s="5">
        <v>5.52096068455273</v>
      </c>
      <c r="O768" s="5">
        <v>5.52096068455273</v>
      </c>
      <c r="P768" s="5">
        <v>5.52096068455273</v>
      </c>
      <c r="Q768" s="5">
        <v>0.0</v>
      </c>
      <c r="R768" s="5">
        <v>0.0</v>
      </c>
      <c r="S768" s="5">
        <v>0.0</v>
      </c>
    </row>
    <row r="769">
      <c r="A769" s="5">
        <v>767.0</v>
      </c>
      <c r="B769" s="6">
        <v>44762.0</v>
      </c>
      <c r="C769" s="5">
        <v>263.894030076966</v>
      </c>
      <c r="D769" s="5">
        <v>228.96024878663</v>
      </c>
      <c r="E769" s="5">
        <v>298.214551025114</v>
      </c>
      <c r="F769" s="5">
        <v>263.894030076966</v>
      </c>
      <c r="G769" s="5">
        <v>263.894030076966</v>
      </c>
      <c r="H769" s="5">
        <v>1.73348170670145</v>
      </c>
      <c r="I769" s="5">
        <v>1.73348170670145</v>
      </c>
      <c r="J769" s="5">
        <v>1.73348170670145</v>
      </c>
      <c r="K769" s="5">
        <v>-3.94745955477565</v>
      </c>
      <c r="L769" s="5">
        <v>-3.94745955477565</v>
      </c>
      <c r="M769" s="5">
        <v>-3.94745955477565</v>
      </c>
      <c r="N769" s="5">
        <v>5.6809412614771</v>
      </c>
      <c r="O769" s="5">
        <v>5.6809412614771</v>
      </c>
      <c r="P769" s="5">
        <v>5.6809412614771</v>
      </c>
      <c r="Q769" s="5">
        <v>0.0</v>
      </c>
      <c r="R769" s="5">
        <v>0.0</v>
      </c>
      <c r="S769" s="5">
        <v>0.0</v>
      </c>
    </row>
    <row r="770">
      <c r="A770" s="5">
        <v>768.0</v>
      </c>
      <c r="B770" s="6">
        <v>44763.0</v>
      </c>
      <c r="C770" s="5">
        <v>263.384692226958</v>
      </c>
      <c r="D770" s="5">
        <v>228.852570960178</v>
      </c>
      <c r="E770" s="5">
        <v>296.471416137068</v>
      </c>
      <c r="F770" s="5">
        <v>263.384692226958</v>
      </c>
      <c r="G770" s="5">
        <v>263.384692226958</v>
      </c>
      <c r="H770" s="5">
        <v>0.898528493094198</v>
      </c>
      <c r="I770" s="5">
        <v>0.898528493094198</v>
      </c>
      <c r="J770" s="5">
        <v>0.898528493094198</v>
      </c>
      <c r="K770" s="5">
        <v>-4.89578385764005</v>
      </c>
      <c r="L770" s="5">
        <v>-4.89578385764005</v>
      </c>
      <c r="M770" s="5">
        <v>-4.89578385764005</v>
      </c>
      <c r="N770" s="5">
        <v>5.79431235073425</v>
      </c>
      <c r="O770" s="5">
        <v>5.79431235073425</v>
      </c>
      <c r="P770" s="5">
        <v>5.79431235073425</v>
      </c>
      <c r="Q770" s="5">
        <v>0.0</v>
      </c>
      <c r="R770" s="5">
        <v>0.0</v>
      </c>
      <c r="S770" s="5">
        <v>0.0</v>
      </c>
    </row>
    <row r="771">
      <c r="A771" s="5">
        <v>769.0</v>
      </c>
      <c r="B771" s="6">
        <v>44764.0</v>
      </c>
      <c r="C771" s="5">
        <v>262.87535437695</v>
      </c>
      <c r="D771" s="5">
        <v>228.321035073388</v>
      </c>
      <c r="E771" s="5">
        <v>298.276956041802</v>
      </c>
      <c r="F771" s="5">
        <v>262.87535437695</v>
      </c>
      <c r="G771" s="5">
        <v>262.87535437695</v>
      </c>
      <c r="H771" s="5">
        <v>0.562390201344882</v>
      </c>
      <c r="I771" s="5">
        <v>0.562390201344882</v>
      </c>
      <c r="J771" s="5">
        <v>0.562390201344882</v>
      </c>
      <c r="K771" s="5">
        <v>-5.30696082184034</v>
      </c>
      <c r="L771" s="5">
        <v>-5.30696082184034</v>
      </c>
      <c r="M771" s="5">
        <v>-5.30696082184034</v>
      </c>
      <c r="N771" s="5">
        <v>5.86935102318522</v>
      </c>
      <c r="O771" s="5">
        <v>5.86935102318522</v>
      </c>
      <c r="P771" s="5">
        <v>5.86935102318522</v>
      </c>
      <c r="Q771" s="5">
        <v>0.0</v>
      </c>
      <c r="R771" s="5">
        <v>0.0</v>
      </c>
      <c r="S771" s="5">
        <v>0.0</v>
      </c>
    </row>
    <row r="772">
      <c r="A772" s="5">
        <v>770.0</v>
      </c>
      <c r="B772" s="6">
        <v>44767.0</v>
      </c>
      <c r="C772" s="5">
        <v>261.347340826926</v>
      </c>
      <c r="D772" s="5">
        <v>225.894204317787</v>
      </c>
      <c r="E772" s="5">
        <v>299.292795679626</v>
      </c>
      <c r="F772" s="5">
        <v>261.347340826926</v>
      </c>
      <c r="G772" s="5">
        <v>261.347340826926</v>
      </c>
      <c r="H772" s="5">
        <v>2.47501047598288</v>
      </c>
      <c r="I772" s="5">
        <v>2.47501047598288</v>
      </c>
      <c r="J772" s="5">
        <v>2.47501047598288</v>
      </c>
      <c r="K772" s="5">
        <v>-3.47492792381194</v>
      </c>
      <c r="L772" s="5">
        <v>-3.47492792381194</v>
      </c>
      <c r="M772" s="5">
        <v>-3.47492792381194</v>
      </c>
      <c r="N772" s="5">
        <v>5.94993839979483</v>
      </c>
      <c r="O772" s="5">
        <v>5.94993839979483</v>
      </c>
      <c r="P772" s="5">
        <v>5.94993839979483</v>
      </c>
      <c r="Q772" s="5">
        <v>0.0</v>
      </c>
      <c r="R772" s="5">
        <v>0.0</v>
      </c>
      <c r="S772" s="5">
        <v>0.0</v>
      </c>
    </row>
    <row r="773">
      <c r="A773" s="5">
        <v>771.0</v>
      </c>
      <c r="B773" s="6">
        <v>44768.0</v>
      </c>
      <c r="C773" s="5">
        <v>260.838002976918</v>
      </c>
      <c r="D773" s="5">
        <v>228.947738417664</v>
      </c>
      <c r="E773" s="5">
        <v>298.563231828329</v>
      </c>
      <c r="F773" s="5">
        <v>260.838002976918</v>
      </c>
      <c r="G773" s="5">
        <v>260.838002976918</v>
      </c>
      <c r="H773" s="5">
        <v>1.79018284112701</v>
      </c>
      <c r="I773" s="5">
        <v>1.79018284112701</v>
      </c>
      <c r="J773" s="5">
        <v>1.79018284112701</v>
      </c>
      <c r="K773" s="5">
        <v>-4.16603470012658</v>
      </c>
      <c r="L773" s="5">
        <v>-4.16603470012658</v>
      </c>
      <c r="M773" s="5">
        <v>-4.16603470012658</v>
      </c>
      <c r="N773" s="5">
        <v>5.95621754125359</v>
      </c>
      <c r="O773" s="5">
        <v>5.95621754125359</v>
      </c>
      <c r="P773" s="5">
        <v>5.95621754125359</v>
      </c>
      <c r="Q773" s="5">
        <v>0.0</v>
      </c>
      <c r="R773" s="5">
        <v>0.0</v>
      </c>
      <c r="S773" s="5">
        <v>0.0</v>
      </c>
    </row>
    <row r="774">
      <c r="A774" s="5">
        <v>772.0</v>
      </c>
      <c r="B774" s="6">
        <v>44769.0</v>
      </c>
      <c r="C774" s="5">
        <v>260.328665126911</v>
      </c>
      <c r="D774" s="5">
        <v>226.635100851605</v>
      </c>
      <c r="E774" s="5">
        <v>296.51915130946</v>
      </c>
      <c r="F774" s="5">
        <v>260.328665126911</v>
      </c>
      <c r="G774" s="5">
        <v>260.328665126911</v>
      </c>
      <c r="H774" s="5">
        <v>2.01726187489182</v>
      </c>
      <c r="I774" s="5">
        <v>2.01726187489182</v>
      </c>
      <c r="J774" s="5">
        <v>2.01726187489182</v>
      </c>
      <c r="K774" s="5">
        <v>-3.94745955477431</v>
      </c>
      <c r="L774" s="5">
        <v>-3.94745955477431</v>
      </c>
      <c r="M774" s="5">
        <v>-3.94745955477431</v>
      </c>
      <c r="N774" s="5">
        <v>5.96472142966614</v>
      </c>
      <c r="O774" s="5">
        <v>5.96472142966614</v>
      </c>
      <c r="P774" s="5">
        <v>5.96472142966614</v>
      </c>
      <c r="Q774" s="5">
        <v>0.0</v>
      </c>
      <c r="R774" s="5">
        <v>0.0</v>
      </c>
      <c r="S774" s="5">
        <v>0.0</v>
      </c>
    </row>
    <row r="775">
      <c r="A775" s="5">
        <v>773.0</v>
      </c>
      <c r="B775" s="6">
        <v>44770.0</v>
      </c>
      <c r="C775" s="5">
        <v>259.819327276903</v>
      </c>
      <c r="D775" s="5">
        <v>225.988205038738</v>
      </c>
      <c r="E775" s="5">
        <v>295.733182773038</v>
      </c>
      <c r="F775" s="5">
        <v>259.819327276903</v>
      </c>
      <c r="G775" s="5">
        <v>259.819327276903</v>
      </c>
      <c r="H775" s="5">
        <v>1.08597474381696</v>
      </c>
      <c r="I775" s="5">
        <v>1.08597474381696</v>
      </c>
      <c r="J775" s="5">
        <v>1.08597474381696</v>
      </c>
      <c r="K775" s="5">
        <v>-4.89578385764087</v>
      </c>
      <c r="L775" s="5">
        <v>-4.89578385764087</v>
      </c>
      <c r="M775" s="5">
        <v>-4.89578385764087</v>
      </c>
      <c r="N775" s="5">
        <v>5.98175860145783</v>
      </c>
      <c r="O775" s="5">
        <v>5.98175860145783</v>
      </c>
      <c r="P775" s="5">
        <v>5.98175860145783</v>
      </c>
      <c r="Q775" s="5">
        <v>0.0</v>
      </c>
      <c r="R775" s="5">
        <v>0.0</v>
      </c>
      <c r="S775" s="5">
        <v>0.0</v>
      </c>
    </row>
    <row r="776">
      <c r="A776" s="5">
        <v>774.0</v>
      </c>
      <c r="B776" s="6">
        <v>44771.0</v>
      </c>
      <c r="C776" s="5">
        <v>259.309989426895</v>
      </c>
      <c r="D776" s="5">
        <v>224.087252054288</v>
      </c>
      <c r="E776" s="5">
        <v>294.524698381393</v>
      </c>
      <c r="F776" s="5">
        <v>259.309989426895</v>
      </c>
      <c r="G776" s="5">
        <v>259.309989426895</v>
      </c>
      <c r="H776" s="5">
        <v>0.705646613074412</v>
      </c>
      <c r="I776" s="5">
        <v>0.705646613074412</v>
      </c>
      <c r="J776" s="5">
        <v>0.705646613074412</v>
      </c>
      <c r="K776" s="5">
        <v>-5.30696082183859</v>
      </c>
      <c r="L776" s="5">
        <v>-5.30696082183859</v>
      </c>
      <c r="M776" s="5">
        <v>-5.30696082183859</v>
      </c>
      <c r="N776" s="5">
        <v>6.012607434913</v>
      </c>
      <c r="O776" s="5">
        <v>6.012607434913</v>
      </c>
      <c r="P776" s="5">
        <v>6.012607434913</v>
      </c>
      <c r="Q776" s="5">
        <v>0.0</v>
      </c>
      <c r="R776" s="5">
        <v>0.0</v>
      </c>
      <c r="S776" s="5">
        <v>0.0</v>
      </c>
    </row>
    <row r="777">
      <c r="A777" s="5">
        <v>775.0</v>
      </c>
      <c r="B777" s="6">
        <v>44774.0</v>
      </c>
      <c r="C777" s="5">
        <v>257.781975876871</v>
      </c>
      <c r="D777" s="5">
        <v>222.627857091951</v>
      </c>
      <c r="E777" s="5">
        <v>294.447955429509</v>
      </c>
      <c r="F777" s="5">
        <v>257.781975876871</v>
      </c>
      <c r="G777" s="5">
        <v>257.781975876871</v>
      </c>
      <c r="H777" s="5">
        <v>2.74836816842</v>
      </c>
      <c r="I777" s="5">
        <v>2.74836816842</v>
      </c>
      <c r="J777" s="5">
        <v>2.74836816842</v>
      </c>
      <c r="K777" s="5">
        <v>-3.47492792381131</v>
      </c>
      <c r="L777" s="5">
        <v>-3.47492792381131</v>
      </c>
      <c r="M777" s="5">
        <v>-3.47492792381131</v>
      </c>
      <c r="N777" s="5">
        <v>6.22329609223132</v>
      </c>
      <c r="O777" s="5">
        <v>6.22329609223132</v>
      </c>
      <c r="P777" s="5">
        <v>6.22329609223132</v>
      </c>
      <c r="Q777" s="5">
        <v>0.0</v>
      </c>
      <c r="R777" s="5">
        <v>0.0</v>
      </c>
      <c r="S777" s="5">
        <v>0.0</v>
      </c>
    </row>
    <row r="778">
      <c r="A778" s="5">
        <v>776.0</v>
      </c>
      <c r="B778" s="6">
        <v>44775.0</v>
      </c>
      <c r="C778" s="5">
        <v>257.272638026863</v>
      </c>
      <c r="D778" s="5">
        <v>225.142172500357</v>
      </c>
      <c r="E778" s="5">
        <v>294.335256015116</v>
      </c>
      <c r="F778" s="5">
        <v>257.272638026863</v>
      </c>
      <c r="G778" s="5">
        <v>257.272638026863</v>
      </c>
      <c r="H778" s="5">
        <v>2.172514096319</v>
      </c>
      <c r="I778" s="5">
        <v>2.172514096319</v>
      </c>
      <c r="J778" s="5">
        <v>2.172514096319</v>
      </c>
      <c r="K778" s="5">
        <v>-4.16603470012196</v>
      </c>
      <c r="L778" s="5">
        <v>-4.16603470012196</v>
      </c>
      <c r="M778" s="5">
        <v>-4.16603470012196</v>
      </c>
      <c r="N778" s="5">
        <v>6.33854879644096</v>
      </c>
      <c r="O778" s="5">
        <v>6.33854879644096</v>
      </c>
      <c r="P778" s="5">
        <v>6.33854879644096</v>
      </c>
      <c r="Q778" s="5">
        <v>0.0</v>
      </c>
      <c r="R778" s="5">
        <v>0.0</v>
      </c>
      <c r="S778" s="5">
        <v>0.0</v>
      </c>
    </row>
    <row r="779">
      <c r="A779" s="5">
        <v>777.0</v>
      </c>
      <c r="B779" s="6">
        <v>44776.0</v>
      </c>
      <c r="C779" s="5">
        <v>256.763300176855</v>
      </c>
      <c r="D779" s="5">
        <v>222.619604635172</v>
      </c>
      <c r="E779" s="5">
        <v>296.479433363329</v>
      </c>
      <c r="F779" s="5">
        <v>256.763300176855</v>
      </c>
      <c r="G779" s="5">
        <v>256.763300176855</v>
      </c>
      <c r="H779" s="5">
        <v>2.52868608177885</v>
      </c>
      <c r="I779" s="5">
        <v>2.52868608177885</v>
      </c>
      <c r="J779" s="5">
        <v>2.52868608177885</v>
      </c>
      <c r="K779" s="5">
        <v>-3.94745955477293</v>
      </c>
      <c r="L779" s="5">
        <v>-3.94745955477293</v>
      </c>
      <c r="M779" s="5">
        <v>-3.94745955477293</v>
      </c>
      <c r="N779" s="5">
        <v>6.47614563655179</v>
      </c>
      <c r="O779" s="5">
        <v>6.47614563655179</v>
      </c>
      <c r="P779" s="5">
        <v>6.47614563655179</v>
      </c>
      <c r="Q779" s="5">
        <v>0.0</v>
      </c>
      <c r="R779" s="5">
        <v>0.0</v>
      </c>
      <c r="S779" s="5">
        <v>0.0</v>
      </c>
    </row>
    <row r="780">
      <c r="A780" s="5">
        <v>778.0</v>
      </c>
      <c r="B780" s="6">
        <v>44777.0</v>
      </c>
      <c r="C780" s="5">
        <v>256.253962326848</v>
      </c>
      <c r="D780" s="5">
        <v>222.861246059782</v>
      </c>
      <c r="E780" s="5">
        <v>292.361685779674</v>
      </c>
      <c r="F780" s="5">
        <v>256.253962326848</v>
      </c>
      <c r="G780" s="5">
        <v>256.253962326848</v>
      </c>
      <c r="H780" s="5">
        <v>1.73857029163049</v>
      </c>
      <c r="I780" s="5">
        <v>1.73857029163049</v>
      </c>
      <c r="J780" s="5">
        <v>1.73857029163049</v>
      </c>
      <c r="K780" s="5">
        <v>-4.89578385764853</v>
      </c>
      <c r="L780" s="5">
        <v>-4.89578385764853</v>
      </c>
      <c r="M780" s="5">
        <v>-4.89578385764853</v>
      </c>
      <c r="N780" s="5">
        <v>6.63435414927903</v>
      </c>
      <c r="O780" s="5">
        <v>6.63435414927903</v>
      </c>
      <c r="P780" s="5">
        <v>6.63435414927903</v>
      </c>
      <c r="Q780" s="5">
        <v>0.0</v>
      </c>
      <c r="R780" s="5">
        <v>0.0</v>
      </c>
      <c r="S780" s="5">
        <v>0.0</v>
      </c>
    </row>
    <row r="781">
      <c r="A781" s="5">
        <v>779.0</v>
      </c>
      <c r="B781" s="6">
        <v>44778.0</v>
      </c>
      <c r="C781" s="5">
        <v>255.74462447684</v>
      </c>
      <c r="D781" s="5">
        <v>220.079697307206</v>
      </c>
      <c r="E781" s="5">
        <v>292.479060350807</v>
      </c>
      <c r="F781" s="5">
        <v>255.74462447684</v>
      </c>
      <c r="G781" s="5">
        <v>255.74462447684</v>
      </c>
      <c r="H781" s="5">
        <v>1.50357296196043</v>
      </c>
      <c r="I781" s="5">
        <v>1.50357296196043</v>
      </c>
      <c r="J781" s="5">
        <v>1.50357296196043</v>
      </c>
      <c r="K781" s="5">
        <v>-5.30696082181141</v>
      </c>
      <c r="L781" s="5">
        <v>-5.30696082181141</v>
      </c>
      <c r="M781" s="5">
        <v>-5.30696082181141</v>
      </c>
      <c r="N781" s="5">
        <v>6.81053378377184</v>
      </c>
      <c r="O781" s="5">
        <v>6.81053378377184</v>
      </c>
      <c r="P781" s="5">
        <v>6.81053378377184</v>
      </c>
      <c r="Q781" s="5">
        <v>0.0</v>
      </c>
      <c r="R781" s="5">
        <v>0.0</v>
      </c>
      <c r="S781" s="5">
        <v>0.0</v>
      </c>
    </row>
    <row r="782">
      <c r="A782" s="5">
        <v>780.0</v>
      </c>
      <c r="B782" s="6">
        <v>44781.0</v>
      </c>
      <c r="C782" s="5">
        <v>254.216610926816</v>
      </c>
      <c r="D782" s="5">
        <v>223.975905736258</v>
      </c>
      <c r="E782" s="5">
        <v>291.854098276383</v>
      </c>
      <c r="F782" s="5">
        <v>254.216610926816</v>
      </c>
      <c r="G782" s="5">
        <v>254.216610926816</v>
      </c>
      <c r="H782" s="5">
        <v>3.93572430079322</v>
      </c>
      <c r="I782" s="5">
        <v>3.93572430079322</v>
      </c>
      <c r="J782" s="5">
        <v>3.93572430079322</v>
      </c>
      <c r="K782" s="5">
        <v>-3.47492792381068</v>
      </c>
      <c r="L782" s="5">
        <v>-3.47492792381068</v>
      </c>
      <c r="M782" s="5">
        <v>-3.47492792381068</v>
      </c>
      <c r="N782" s="5">
        <v>7.41065222460391</v>
      </c>
      <c r="O782" s="5">
        <v>7.41065222460391</v>
      </c>
      <c r="P782" s="5">
        <v>7.41065222460391</v>
      </c>
      <c r="Q782" s="5">
        <v>0.0</v>
      </c>
      <c r="R782" s="5">
        <v>0.0</v>
      </c>
      <c r="S782" s="5">
        <v>0.0</v>
      </c>
    </row>
    <row r="783">
      <c r="A783" s="5">
        <v>781.0</v>
      </c>
      <c r="B783" s="6">
        <v>44782.0</v>
      </c>
      <c r="C783" s="5">
        <v>253.707273076808</v>
      </c>
      <c r="D783" s="5">
        <v>221.67053866819</v>
      </c>
      <c r="E783" s="5">
        <v>292.016033043708</v>
      </c>
      <c r="F783" s="5">
        <v>253.707273076808</v>
      </c>
      <c r="G783" s="5">
        <v>253.707273076808</v>
      </c>
      <c r="H783" s="5">
        <v>3.45460513849196</v>
      </c>
      <c r="I783" s="5">
        <v>3.45460513849196</v>
      </c>
      <c r="J783" s="5">
        <v>3.45460513849196</v>
      </c>
      <c r="K783" s="5">
        <v>-4.16603470012493</v>
      </c>
      <c r="L783" s="5">
        <v>-4.16603470012493</v>
      </c>
      <c r="M783" s="5">
        <v>-4.16603470012493</v>
      </c>
      <c r="N783" s="5">
        <v>7.6206398386169</v>
      </c>
      <c r="O783" s="5">
        <v>7.6206398386169</v>
      </c>
      <c r="P783" s="5">
        <v>7.6206398386169</v>
      </c>
      <c r="Q783" s="5">
        <v>0.0</v>
      </c>
      <c r="R783" s="5">
        <v>0.0</v>
      </c>
      <c r="S783" s="5">
        <v>0.0</v>
      </c>
    </row>
    <row r="784">
      <c r="A784" s="5">
        <v>782.0</v>
      </c>
      <c r="B784" s="6">
        <v>44783.0</v>
      </c>
      <c r="C784" s="5">
        <v>253.1979352268</v>
      </c>
      <c r="D784" s="5">
        <v>220.297475145087</v>
      </c>
      <c r="E784" s="5">
        <v>293.733762591754</v>
      </c>
      <c r="F784" s="5">
        <v>253.1979352268</v>
      </c>
      <c r="G784" s="5">
        <v>253.1979352268</v>
      </c>
      <c r="H784" s="5">
        <v>3.88104657625966</v>
      </c>
      <c r="I784" s="5">
        <v>3.88104657625966</v>
      </c>
      <c r="J784" s="5">
        <v>3.88104657625966</v>
      </c>
      <c r="K784" s="5">
        <v>-3.94745955477387</v>
      </c>
      <c r="L784" s="5">
        <v>-3.94745955477387</v>
      </c>
      <c r="M784" s="5">
        <v>-3.94745955477387</v>
      </c>
      <c r="N784" s="5">
        <v>7.82850613103354</v>
      </c>
      <c r="O784" s="5">
        <v>7.82850613103354</v>
      </c>
      <c r="P784" s="5">
        <v>7.82850613103354</v>
      </c>
      <c r="Q784" s="5">
        <v>0.0</v>
      </c>
      <c r="R784" s="5">
        <v>0.0</v>
      </c>
      <c r="S784" s="5">
        <v>0.0</v>
      </c>
    </row>
    <row r="785">
      <c r="A785" s="5">
        <v>783.0</v>
      </c>
      <c r="B785" s="6">
        <v>44784.0</v>
      </c>
      <c r="C785" s="5">
        <v>252.688597376792</v>
      </c>
      <c r="D785" s="5">
        <v>221.528461932201</v>
      </c>
      <c r="E785" s="5">
        <v>290.300764810753</v>
      </c>
      <c r="F785" s="5">
        <v>252.688597376792</v>
      </c>
      <c r="G785" s="5">
        <v>252.688597376792</v>
      </c>
      <c r="H785" s="5">
        <v>3.134591712886</v>
      </c>
      <c r="I785" s="5">
        <v>3.134591712886</v>
      </c>
      <c r="J785" s="5">
        <v>3.134591712886</v>
      </c>
      <c r="K785" s="5">
        <v>-4.89578385764935</v>
      </c>
      <c r="L785" s="5">
        <v>-4.89578385764935</v>
      </c>
      <c r="M785" s="5">
        <v>-4.89578385764935</v>
      </c>
      <c r="N785" s="5">
        <v>8.03037557053535</v>
      </c>
      <c r="O785" s="5">
        <v>8.03037557053535</v>
      </c>
      <c r="P785" s="5">
        <v>8.03037557053535</v>
      </c>
      <c r="Q785" s="5">
        <v>0.0</v>
      </c>
      <c r="R785" s="5">
        <v>0.0</v>
      </c>
      <c r="S785" s="5">
        <v>0.0</v>
      </c>
    </row>
    <row r="786">
      <c r="A786" s="5">
        <v>784.0</v>
      </c>
      <c r="B786" s="6">
        <v>44785.0</v>
      </c>
      <c r="C786" s="5">
        <v>252.179259526785</v>
      </c>
      <c r="D786" s="5">
        <v>218.657442278674</v>
      </c>
      <c r="E786" s="5">
        <v>289.779127881347</v>
      </c>
      <c r="F786" s="5">
        <v>252.179259526785</v>
      </c>
      <c r="G786" s="5">
        <v>252.179259526785</v>
      </c>
      <c r="H786" s="5">
        <v>2.91595711071741</v>
      </c>
      <c r="I786" s="5">
        <v>2.91595711071741</v>
      </c>
      <c r="J786" s="5">
        <v>2.91595711071741</v>
      </c>
      <c r="K786" s="5">
        <v>-5.30696082185534</v>
      </c>
      <c r="L786" s="5">
        <v>-5.30696082185534</v>
      </c>
      <c r="M786" s="5">
        <v>-5.30696082185534</v>
      </c>
      <c r="N786" s="5">
        <v>8.22291793257275</v>
      </c>
      <c r="O786" s="5">
        <v>8.22291793257275</v>
      </c>
      <c r="P786" s="5">
        <v>8.22291793257275</v>
      </c>
      <c r="Q786" s="5">
        <v>0.0</v>
      </c>
      <c r="R786" s="5">
        <v>0.0</v>
      </c>
      <c r="S786" s="5">
        <v>0.0</v>
      </c>
    </row>
    <row r="787">
      <c r="A787" s="5">
        <v>785.0</v>
      </c>
      <c r="B787" s="6">
        <v>44788.0</v>
      </c>
      <c r="C787" s="5">
        <v>250.651245976761</v>
      </c>
      <c r="D787" s="5">
        <v>222.539192338189</v>
      </c>
      <c r="E787" s="5">
        <v>289.540515094026</v>
      </c>
      <c r="F787" s="5">
        <v>250.651245976761</v>
      </c>
      <c r="G787" s="5">
        <v>250.651245976761</v>
      </c>
      <c r="H787" s="5">
        <v>5.24810874357813</v>
      </c>
      <c r="I787" s="5">
        <v>5.24810874357813</v>
      </c>
      <c r="J787" s="5">
        <v>5.24810874357813</v>
      </c>
      <c r="K787" s="5">
        <v>-3.4749279238328</v>
      </c>
      <c r="L787" s="5">
        <v>-3.4749279238328</v>
      </c>
      <c r="M787" s="5">
        <v>-3.4749279238328</v>
      </c>
      <c r="N787" s="5">
        <v>8.72303666741093</v>
      </c>
      <c r="O787" s="5">
        <v>8.72303666741093</v>
      </c>
      <c r="P787" s="5">
        <v>8.72303666741093</v>
      </c>
      <c r="Q787" s="5">
        <v>0.0</v>
      </c>
      <c r="R787" s="5">
        <v>0.0</v>
      </c>
      <c r="S787" s="5">
        <v>0.0</v>
      </c>
    </row>
    <row r="788">
      <c r="A788" s="5">
        <v>786.0</v>
      </c>
      <c r="B788" s="6">
        <v>44789.0</v>
      </c>
      <c r="C788" s="5">
        <v>250.141908126753</v>
      </c>
      <c r="D788" s="5">
        <v>220.327512885705</v>
      </c>
      <c r="E788" s="5">
        <v>290.210937349361</v>
      </c>
      <c r="F788" s="5">
        <v>250.141908126753</v>
      </c>
      <c r="G788" s="5">
        <v>250.141908126753</v>
      </c>
      <c r="H788" s="5">
        <v>4.69549529917587</v>
      </c>
      <c r="I788" s="5">
        <v>4.69549529917587</v>
      </c>
      <c r="J788" s="5">
        <v>4.69549529917587</v>
      </c>
      <c r="K788" s="5">
        <v>-4.16603470011271</v>
      </c>
      <c r="L788" s="5">
        <v>-4.16603470011271</v>
      </c>
      <c r="M788" s="5">
        <v>-4.16603470011271</v>
      </c>
      <c r="N788" s="5">
        <v>8.86152999928858</v>
      </c>
      <c r="O788" s="5">
        <v>8.86152999928858</v>
      </c>
      <c r="P788" s="5">
        <v>8.86152999928858</v>
      </c>
      <c r="Q788" s="5">
        <v>0.0</v>
      </c>
      <c r="R788" s="5">
        <v>0.0</v>
      </c>
      <c r="S788" s="5">
        <v>0.0</v>
      </c>
    </row>
    <row r="789">
      <c r="A789" s="5">
        <v>787.0</v>
      </c>
      <c r="B789" s="6">
        <v>44790.0</v>
      </c>
      <c r="C789" s="5">
        <v>249.632570276745</v>
      </c>
      <c r="D789" s="5">
        <v>220.493129180943</v>
      </c>
      <c r="E789" s="5">
        <v>290.025798316426</v>
      </c>
      <c r="F789" s="5">
        <v>249.632570276745</v>
      </c>
      <c r="G789" s="5">
        <v>249.632570276745</v>
      </c>
      <c r="H789" s="5">
        <v>5.03993183994442</v>
      </c>
      <c r="I789" s="5">
        <v>5.03993183994442</v>
      </c>
      <c r="J789" s="5">
        <v>5.03993183994442</v>
      </c>
      <c r="K789" s="5">
        <v>-3.94745955477482</v>
      </c>
      <c r="L789" s="5">
        <v>-3.94745955477482</v>
      </c>
      <c r="M789" s="5">
        <v>-3.94745955477482</v>
      </c>
      <c r="N789" s="5">
        <v>8.98739139471924</v>
      </c>
      <c r="O789" s="5">
        <v>8.98739139471924</v>
      </c>
      <c r="P789" s="5">
        <v>8.98739139471924</v>
      </c>
      <c r="Q789" s="5">
        <v>0.0</v>
      </c>
      <c r="R789" s="5">
        <v>0.0</v>
      </c>
      <c r="S789" s="5">
        <v>0.0</v>
      </c>
    </row>
    <row r="790">
      <c r="A790" s="5">
        <v>788.0</v>
      </c>
      <c r="B790" s="6">
        <v>44791.0</v>
      </c>
      <c r="C790" s="5">
        <v>249.123232426737</v>
      </c>
      <c r="D790" s="5">
        <v>215.287103529834</v>
      </c>
      <c r="E790" s="5">
        <v>287.492600780974</v>
      </c>
      <c r="F790" s="5">
        <v>249.123232426737</v>
      </c>
      <c r="G790" s="5">
        <v>249.123232426737</v>
      </c>
      <c r="H790" s="5">
        <v>4.20735390968512</v>
      </c>
      <c r="I790" s="5">
        <v>4.20735390968512</v>
      </c>
      <c r="J790" s="5">
        <v>4.20735390968512</v>
      </c>
      <c r="K790" s="5">
        <v>-4.89578385763453</v>
      </c>
      <c r="L790" s="5">
        <v>-4.89578385763453</v>
      </c>
      <c r="M790" s="5">
        <v>-4.89578385763453</v>
      </c>
      <c r="N790" s="5">
        <v>9.10313776731966</v>
      </c>
      <c r="O790" s="5">
        <v>9.10313776731966</v>
      </c>
      <c r="P790" s="5">
        <v>9.10313776731966</v>
      </c>
      <c r="Q790" s="5">
        <v>0.0</v>
      </c>
      <c r="R790" s="5">
        <v>0.0</v>
      </c>
      <c r="S790" s="5">
        <v>0.0</v>
      </c>
    </row>
    <row r="791">
      <c r="A791" s="5">
        <v>789.0</v>
      </c>
      <c r="B791" s="6">
        <v>44792.0</v>
      </c>
      <c r="C791" s="5">
        <v>248.613894576729</v>
      </c>
      <c r="D791" s="5">
        <v>217.336462930313</v>
      </c>
      <c r="E791" s="5">
        <v>286.839671011266</v>
      </c>
      <c r="F791" s="5">
        <v>248.613894576729</v>
      </c>
      <c r="G791" s="5">
        <v>248.613894576729</v>
      </c>
      <c r="H791" s="5">
        <v>3.90535151452616</v>
      </c>
      <c r="I791" s="5">
        <v>3.90535151452616</v>
      </c>
      <c r="J791" s="5">
        <v>3.90535151452616</v>
      </c>
      <c r="K791" s="5">
        <v>-5.30696082184512</v>
      </c>
      <c r="L791" s="5">
        <v>-5.30696082184512</v>
      </c>
      <c r="M791" s="5">
        <v>-5.30696082184512</v>
      </c>
      <c r="N791" s="5">
        <v>9.21231233637128</v>
      </c>
      <c r="O791" s="5">
        <v>9.21231233637128</v>
      </c>
      <c r="P791" s="5">
        <v>9.21231233637128</v>
      </c>
      <c r="Q791" s="5">
        <v>0.0</v>
      </c>
      <c r="R791" s="5">
        <v>0.0</v>
      </c>
      <c r="S791" s="5">
        <v>0.0</v>
      </c>
    </row>
    <row r="792">
      <c r="A792" s="5">
        <v>790.0</v>
      </c>
      <c r="B792" s="6">
        <v>44795.0</v>
      </c>
      <c r="C792" s="5">
        <v>247.085881026706</v>
      </c>
      <c r="D792" s="5">
        <v>217.521821320139</v>
      </c>
      <c r="E792" s="5">
        <v>286.650433544084</v>
      </c>
      <c r="F792" s="5">
        <v>247.085881026706</v>
      </c>
      <c r="G792" s="5">
        <v>247.085881026706</v>
      </c>
      <c r="H792" s="5">
        <v>6.07383136027454</v>
      </c>
      <c r="I792" s="5">
        <v>6.07383136027454</v>
      </c>
      <c r="J792" s="5">
        <v>6.07383136027454</v>
      </c>
      <c r="K792" s="5">
        <v>-3.47492792378726</v>
      </c>
      <c r="L792" s="5">
        <v>-3.47492792378726</v>
      </c>
      <c r="M792" s="5">
        <v>-3.47492792378726</v>
      </c>
      <c r="N792" s="5">
        <v>9.54875928406181</v>
      </c>
      <c r="O792" s="5">
        <v>9.54875928406181</v>
      </c>
      <c r="P792" s="5">
        <v>9.54875928406181</v>
      </c>
      <c r="Q792" s="5">
        <v>0.0</v>
      </c>
      <c r="R792" s="5">
        <v>0.0</v>
      </c>
      <c r="S792" s="5">
        <v>0.0</v>
      </c>
    </row>
    <row r="793">
      <c r="A793" s="5">
        <v>791.0</v>
      </c>
      <c r="B793" s="6">
        <v>44796.0</v>
      </c>
      <c r="C793" s="5">
        <v>246.576543176698</v>
      </c>
      <c r="D793" s="5">
        <v>216.133495170909</v>
      </c>
      <c r="E793" s="5">
        <v>288.333490391216</v>
      </c>
      <c r="F793" s="5">
        <v>246.576543176698</v>
      </c>
      <c r="G793" s="5">
        <v>246.576543176698</v>
      </c>
      <c r="H793" s="5">
        <v>5.51708259407754</v>
      </c>
      <c r="I793" s="5">
        <v>5.51708259407754</v>
      </c>
      <c r="J793" s="5">
        <v>5.51708259407754</v>
      </c>
      <c r="K793" s="5">
        <v>-4.16603470013162</v>
      </c>
      <c r="L793" s="5">
        <v>-4.16603470013162</v>
      </c>
      <c r="M793" s="5">
        <v>-4.16603470013162</v>
      </c>
      <c r="N793" s="5">
        <v>9.68311729420916</v>
      </c>
      <c r="O793" s="5">
        <v>9.68311729420916</v>
      </c>
      <c r="P793" s="5">
        <v>9.68311729420916</v>
      </c>
      <c r="Q793" s="5">
        <v>0.0</v>
      </c>
      <c r="R793" s="5">
        <v>0.0</v>
      </c>
      <c r="S793" s="5">
        <v>0.0</v>
      </c>
    </row>
    <row r="794">
      <c r="A794" s="5">
        <v>792.0</v>
      </c>
      <c r="B794" s="6">
        <v>44797.0</v>
      </c>
      <c r="C794" s="5">
        <v>246.06720532669</v>
      </c>
      <c r="D794" s="5">
        <v>216.616093074821</v>
      </c>
      <c r="E794" s="5">
        <v>288.694190452328</v>
      </c>
      <c r="F794" s="5">
        <v>246.06720532669</v>
      </c>
      <c r="G794" s="5">
        <v>246.06720532669</v>
      </c>
      <c r="H794" s="5">
        <v>5.89154869426916</v>
      </c>
      <c r="I794" s="5">
        <v>5.89154869426916</v>
      </c>
      <c r="J794" s="5">
        <v>5.89154869426916</v>
      </c>
      <c r="K794" s="5">
        <v>-3.94745955477576</v>
      </c>
      <c r="L794" s="5">
        <v>-3.94745955477576</v>
      </c>
      <c r="M794" s="5">
        <v>-3.94745955477576</v>
      </c>
      <c r="N794" s="5">
        <v>9.83900824904493</v>
      </c>
      <c r="O794" s="5">
        <v>9.83900824904493</v>
      </c>
      <c r="P794" s="5">
        <v>9.83900824904493</v>
      </c>
      <c r="Q794" s="5">
        <v>0.0</v>
      </c>
      <c r="R794" s="5">
        <v>0.0</v>
      </c>
      <c r="S794" s="5">
        <v>0.0</v>
      </c>
    </row>
    <row r="795">
      <c r="A795" s="5">
        <v>793.0</v>
      </c>
      <c r="B795" s="6">
        <v>44798.0</v>
      </c>
      <c r="C795" s="5">
        <v>245.557867476682</v>
      </c>
      <c r="D795" s="5">
        <v>217.68042664008</v>
      </c>
      <c r="E795" s="5">
        <v>284.594972632036</v>
      </c>
      <c r="F795" s="5">
        <v>245.557867476682</v>
      </c>
      <c r="G795" s="5">
        <v>245.557867476682</v>
      </c>
      <c r="H795" s="5">
        <v>5.1268768881002</v>
      </c>
      <c r="I795" s="5">
        <v>5.1268768881002</v>
      </c>
      <c r="J795" s="5">
        <v>5.1268768881002</v>
      </c>
      <c r="K795" s="5">
        <v>-4.89578385763535</v>
      </c>
      <c r="L795" s="5">
        <v>-4.89578385763535</v>
      </c>
      <c r="M795" s="5">
        <v>-4.89578385763535</v>
      </c>
      <c r="N795" s="5">
        <v>10.0226607457355</v>
      </c>
      <c r="O795" s="5">
        <v>10.0226607457355</v>
      </c>
      <c r="P795" s="5">
        <v>10.0226607457355</v>
      </c>
      <c r="Q795" s="5">
        <v>0.0</v>
      </c>
      <c r="R795" s="5">
        <v>0.0</v>
      </c>
      <c r="S795" s="5">
        <v>0.0</v>
      </c>
    </row>
    <row r="796">
      <c r="A796" s="5">
        <v>794.0</v>
      </c>
      <c r="B796" s="6">
        <v>44799.0</v>
      </c>
      <c r="C796" s="5">
        <v>245.048529626674</v>
      </c>
      <c r="D796" s="5">
        <v>216.117139202299</v>
      </c>
      <c r="E796" s="5">
        <v>285.596580317925</v>
      </c>
      <c r="F796" s="5">
        <v>245.048529626674</v>
      </c>
      <c r="G796" s="5">
        <v>245.048529626674</v>
      </c>
      <c r="H796" s="5">
        <v>4.93295464885257</v>
      </c>
      <c r="I796" s="5">
        <v>4.93295464885257</v>
      </c>
      <c r="J796" s="5">
        <v>4.93295464885257</v>
      </c>
      <c r="K796" s="5">
        <v>-5.30696082184337</v>
      </c>
      <c r="L796" s="5">
        <v>-5.30696082184337</v>
      </c>
      <c r="M796" s="5">
        <v>-5.30696082184337</v>
      </c>
      <c r="N796" s="5">
        <v>10.2399154706959</v>
      </c>
      <c r="O796" s="5">
        <v>10.2399154706959</v>
      </c>
      <c r="P796" s="5">
        <v>10.2399154706959</v>
      </c>
      <c r="Q796" s="5">
        <v>0.0</v>
      </c>
      <c r="R796" s="5">
        <v>0.0</v>
      </c>
      <c r="S796" s="5">
        <v>0.0</v>
      </c>
    </row>
    <row r="797">
      <c r="A797" s="5">
        <v>795.0</v>
      </c>
      <c r="B797" s="6">
        <v>44802.0</v>
      </c>
      <c r="C797" s="5">
        <v>243.520516076651</v>
      </c>
      <c r="D797" s="5">
        <v>215.665326290222</v>
      </c>
      <c r="E797" s="5">
        <v>290.079489331432</v>
      </c>
      <c r="F797" s="5">
        <v>243.520516076651</v>
      </c>
      <c r="G797" s="5">
        <v>243.520516076651</v>
      </c>
      <c r="H797" s="5">
        <v>7.66542651701754</v>
      </c>
      <c r="I797" s="5">
        <v>7.66542651701754</v>
      </c>
      <c r="J797" s="5">
        <v>7.66542651701754</v>
      </c>
      <c r="K797" s="5">
        <v>-3.47492792380938</v>
      </c>
      <c r="L797" s="5">
        <v>-3.47492792380938</v>
      </c>
      <c r="M797" s="5">
        <v>-3.47492792380938</v>
      </c>
      <c r="N797" s="5">
        <v>11.1403544408269</v>
      </c>
      <c r="O797" s="5">
        <v>11.1403544408269</v>
      </c>
      <c r="P797" s="5">
        <v>11.1403544408269</v>
      </c>
      <c r="Q797" s="5">
        <v>0.0</v>
      </c>
      <c r="R797" s="5">
        <v>0.0</v>
      </c>
      <c r="S797" s="5">
        <v>0.0</v>
      </c>
    </row>
    <row r="798">
      <c r="A798" s="5">
        <v>796.0</v>
      </c>
      <c r="B798" s="6">
        <v>44803.0</v>
      </c>
      <c r="C798" s="5">
        <v>243.011178226643</v>
      </c>
      <c r="D798" s="5">
        <v>216.5201439252</v>
      </c>
      <c r="E798" s="5">
        <v>285.86934789436</v>
      </c>
      <c r="F798" s="5">
        <v>243.011178226643</v>
      </c>
      <c r="G798" s="5">
        <v>243.011178226643</v>
      </c>
      <c r="H798" s="5">
        <v>7.36755647041902</v>
      </c>
      <c r="I798" s="5">
        <v>7.36755647041902</v>
      </c>
      <c r="J798" s="5">
        <v>7.36755647041902</v>
      </c>
      <c r="K798" s="5">
        <v>-4.166034700127</v>
      </c>
      <c r="L798" s="5">
        <v>-4.166034700127</v>
      </c>
      <c r="M798" s="5">
        <v>-4.166034700127</v>
      </c>
      <c r="N798" s="5">
        <v>11.533591170546</v>
      </c>
      <c r="O798" s="5">
        <v>11.533591170546</v>
      </c>
      <c r="P798" s="5">
        <v>11.533591170546</v>
      </c>
      <c r="Q798" s="5">
        <v>0.0</v>
      </c>
      <c r="R798" s="5">
        <v>0.0</v>
      </c>
      <c r="S798" s="5">
        <v>0.0</v>
      </c>
    </row>
    <row r="799">
      <c r="A799" s="5">
        <v>797.0</v>
      </c>
      <c r="B799" s="6">
        <v>44804.0</v>
      </c>
      <c r="C799" s="5">
        <v>242.501840376635</v>
      </c>
      <c r="D799" s="5">
        <v>214.133722904296</v>
      </c>
      <c r="E799" s="5">
        <v>284.548250336548</v>
      </c>
      <c r="F799" s="5">
        <v>242.501840376635</v>
      </c>
      <c r="G799" s="5">
        <v>242.501840376635</v>
      </c>
      <c r="H799" s="5">
        <v>8.0275360954224</v>
      </c>
      <c r="I799" s="5">
        <v>8.0275360954224</v>
      </c>
      <c r="J799" s="5">
        <v>8.0275360954224</v>
      </c>
      <c r="K799" s="5">
        <v>-3.94745955477438</v>
      </c>
      <c r="L799" s="5">
        <v>-3.94745955477438</v>
      </c>
      <c r="M799" s="5">
        <v>-3.94745955477438</v>
      </c>
      <c r="N799" s="5">
        <v>11.9749956501967</v>
      </c>
      <c r="O799" s="5">
        <v>11.9749956501967</v>
      </c>
      <c r="P799" s="5">
        <v>11.9749956501967</v>
      </c>
      <c r="Q799" s="5">
        <v>0.0</v>
      </c>
      <c r="R799" s="5">
        <v>0.0</v>
      </c>
      <c r="S799" s="5">
        <v>0.0</v>
      </c>
    </row>
    <row r="800">
      <c r="A800" s="5">
        <v>798.0</v>
      </c>
      <c r="B800" s="6">
        <v>44805.0</v>
      </c>
      <c r="C800" s="5">
        <v>241.992502526627</v>
      </c>
      <c r="D800" s="5">
        <v>216.670181709319</v>
      </c>
      <c r="E800" s="5">
        <v>286.360416146244</v>
      </c>
      <c r="F800" s="5">
        <v>241.992502526627</v>
      </c>
      <c r="G800" s="5">
        <v>241.992502526627</v>
      </c>
      <c r="H800" s="5">
        <v>7.56733289514706</v>
      </c>
      <c r="I800" s="5">
        <v>7.56733289514706</v>
      </c>
      <c r="J800" s="5">
        <v>7.56733289514706</v>
      </c>
      <c r="K800" s="5">
        <v>-4.89578385764301</v>
      </c>
      <c r="L800" s="5">
        <v>-4.89578385764301</v>
      </c>
      <c r="M800" s="5">
        <v>-4.89578385764301</v>
      </c>
      <c r="N800" s="5">
        <v>12.46311675279</v>
      </c>
      <c r="O800" s="5">
        <v>12.46311675279</v>
      </c>
      <c r="P800" s="5">
        <v>12.46311675279</v>
      </c>
      <c r="Q800" s="5">
        <v>0.0</v>
      </c>
      <c r="R800" s="5">
        <v>0.0</v>
      </c>
      <c r="S800" s="5">
        <v>0.0</v>
      </c>
    </row>
    <row r="801">
      <c r="A801" s="5">
        <v>799.0</v>
      </c>
      <c r="B801" s="6">
        <v>44806.0</v>
      </c>
      <c r="C801" s="5">
        <v>241.483164676619</v>
      </c>
      <c r="D801" s="5">
        <v>213.652048651584</v>
      </c>
      <c r="E801" s="5">
        <v>282.01446899942</v>
      </c>
      <c r="F801" s="5">
        <v>241.483164676619</v>
      </c>
      <c r="G801" s="5">
        <v>241.483164676619</v>
      </c>
      <c r="H801" s="5">
        <v>7.68778402975547</v>
      </c>
      <c r="I801" s="5">
        <v>7.68778402975547</v>
      </c>
      <c r="J801" s="5">
        <v>7.68778402975547</v>
      </c>
      <c r="K801" s="5">
        <v>-5.30696082184163</v>
      </c>
      <c r="L801" s="5">
        <v>-5.30696082184163</v>
      </c>
      <c r="M801" s="5">
        <v>-5.30696082184163</v>
      </c>
      <c r="N801" s="5">
        <v>12.9947448515971</v>
      </c>
      <c r="O801" s="5">
        <v>12.9947448515971</v>
      </c>
      <c r="P801" s="5">
        <v>12.9947448515971</v>
      </c>
      <c r="Q801" s="5">
        <v>0.0</v>
      </c>
      <c r="R801" s="5">
        <v>0.0</v>
      </c>
      <c r="S801" s="5">
        <v>0.0</v>
      </c>
    </row>
    <row r="802">
      <c r="A802" s="5">
        <v>800.0</v>
      </c>
      <c r="B802" s="6">
        <v>44810.0</v>
      </c>
      <c r="C802" s="5">
        <v>239.445813276588</v>
      </c>
      <c r="D802" s="5">
        <v>215.516475363837</v>
      </c>
      <c r="E802" s="5">
        <v>287.351076625621</v>
      </c>
      <c r="F802" s="5">
        <v>239.445813276588</v>
      </c>
      <c r="G802" s="5">
        <v>239.445813276588</v>
      </c>
      <c r="H802" s="5">
        <v>11.2642845638226</v>
      </c>
      <c r="I802" s="5">
        <v>11.2642845638226</v>
      </c>
      <c r="J802" s="5">
        <v>11.2642845638226</v>
      </c>
      <c r="K802" s="5">
        <v>-4.16603470012997</v>
      </c>
      <c r="L802" s="5">
        <v>-4.16603470012997</v>
      </c>
      <c r="M802" s="5">
        <v>-4.16603470012997</v>
      </c>
      <c r="N802" s="5">
        <v>15.4303192639526</v>
      </c>
      <c r="O802" s="5">
        <v>15.4303192639526</v>
      </c>
      <c r="P802" s="5">
        <v>15.4303192639526</v>
      </c>
      <c r="Q802" s="5">
        <v>0.0</v>
      </c>
      <c r="R802" s="5">
        <v>0.0</v>
      </c>
      <c r="S802" s="5">
        <v>0.0</v>
      </c>
    </row>
    <row r="803">
      <c r="A803" s="5">
        <v>801.0</v>
      </c>
      <c r="B803" s="6">
        <v>44811.0</v>
      </c>
      <c r="C803" s="5">
        <v>238.93647542658</v>
      </c>
      <c r="D803" s="5">
        <v>217.390579542777</v>
      </c>
      <c r="E803" s="5">
        <v>284.202057743547</v>
      </c>
      <c r="F803" s="5">
        <v>238.93647542658</v>
      </c>
      <c r="G803" s="5">
        <v>238.93647542658</v>
      </c>
      <c r="H803" s="5">
        <v>12.1231781264972</v>
      </c>
      <c r="I803" s="5">
        <v>12.1231781264972</v>
      </c>
      <c r="J803" s="5">
        <v>12.1231781264972</v>
      </c>
      <c r="K803" s="5">
        <v>-3.94745955477764</v>
      </c>
      <c r="L803" s="5">
        <v>-3.94745955477764</v>
      </c>
      <c r="M803" s="5">
        <v>-3.94745955477764</v>
      </c>
      <c r="N803" s="5">
        <v>16.0706376812748</v>
      </c>
      <c r="O803" s="5">
        <v>16.0706376812748</v>
      </c>
      <c r="P803" s="5">
        <v>16.0706376812748</v>
      </c>
      <c r="Q803" s="5">
        <v>0.0</v>
      </c>
      <c r="R803" s="5">
        <v>0.0</v>
      </c>
      <c r="S803" s="5">
        <v>0.0</v>
      </c>
    </row>
    <row r="804">
      <c r="A804" s="5">
        <v>802.0</v>
      </c>
      <c r="B804" s="6">
        <v>44812.0</v>
      </c>
      <c r="C804" s="5">
        <v>238.427137576572</v>
      </c>
      <c r="D804" s="5">
        <v>213.832585951683</v>
      </c>
      <c r="E804" s="5">
        <v>285.960299891729</v>
      </c>
      <c r="F804" s="5">
        <v>238.427137576572</v>
      </c>
      <c r="G804" s="5">
        <v>238.427137576572</v>
      </c>
      <c r="H804" s="5">
        <v>11.8045806116819</v>
      </c>
      <c r="I804" s="5">
        <v>11.8045806116819</v>
      </c>
      <c r="J804" s="5">
        <v>11.8045806116819</v>
      </c>
      <c r="K804" s="5">
        <v>-4.89578385762819</v>
      </c>
      <c r="L804" s="5">
        <v>-4.89578385762819</v>
      </c>
      <c r="M804" s="5">
        <v>-4.89578385762819</v>
      </c>
      <c r="N804" s="5">
        <v>16.7003644693101</v>
      </c>
      <c r="O804" s="5">
        <v>16.7003644693101</v>
      </c>
      <c r="P804" s="5">
        <v>16.7003644693101</v>
      </c>
      <c r="Q804" s="5">
        <v>0.0</v>
      </c>
      <c r="R804" s="5">
        <v>0.0</v>
      </c>
      <c r="S804" s="5">
        <v>0.0</v>
      </c>
    </row>
    <row r="805">
      <c r="A805" s="5">
        <v>803.0</v>
      </c>
      <c r="B805" s="6">
        <v>44813.0</v>
      </c>
      <c r="C805" s="5">
        <v>237.917799726564</v>
      </c>
      <c r="D805" s="5">
        <v>213.899170952074</v>
      </c>
      <c r="E805" s="5">
        <v>284.671773876377</v>
      </c>
      <c r="F805" s="5">
        <v>237.917799726564</v>
      </c>
      <c r="G805" s="5">
        <v>237.917799726564</v>
      </c>
      <c r="H805" s="5">
        <v>11.999213788231</v>
      </c>
      <c r="I805" s="5">
        <v>11.999213788231</v>
      </c>
      <c r="J805" s="5">
        <v>11.999213788231</v>
      </c>
      <c r="K805" s="5">
        <v>-5.30696082182292</v>
      </c>
      <c r="L805" s="5">
        <v>-5.30696082182292</v>
      </c>
      <c r="M805" s="5">
        <v>-5.30696082182292</v>
      </c>
      <c r="N805" s="5">
        <v>17.3061746100539</v>
      </c>
      <c r="O805" s="5">
        <v>17.3061746100539</v>
      </c>
      <c r="P805" s="5">
        <v>17.3061746100539</v>
      </c>
      <c r="Q805" s="5">
        <v>0.0</v>
      </c>
      <c r="R805" s="5">
        <v>0.0</v>
      </c>
      <c r="S805" s="5">
        <v>0.0</v>
      </c>
    </row>
    <row r="806">
      <c r="A806" s="5">
        <v>804.0</v>
      </c>
      <c r="B806" s="6">
        <v>44816.0</v>
      </c>
      <c r="C806" s="5">
        <v>236.38978617654</v>
      </c>
      <c r="D806" s="5">
        <v>217.463008311212</v>
      </c>
      <c r="E806" s="5">
        <v>284.512135702001</v>
      </c>
      <c r="F806" s="5">
        <v>236.38978617654</v>
      </c>
      <c r="G806" s="5">
        <v>236.38978617654</v>
      </c>
      <c r="H806" s="5">
        <v>15.3663859466362</v>
      </c>
      <c r="I806" s="5">
        <v>15.3663859466362</v>
      </c>
      <c r="J806" s="5">
        <v>15.3663859466362</v>
      </c>
      <c r="K806" s="5">
        <v>-3.47492792381949</v>
      </c>
      <c r="L806" s="5">
        <v>-3.47492792381949</v>
      </c>
      <c r="M806" s="5">
        <v>-3.47492792381949</v>
      </c>
      <c r="N806" s="5">
        <v>18.8413138704557</v>
      </c>
      <c r="O806" s="5">
        <v>18.8413138704557</v>
      </c>
      <c r="P806" s="5">
        <v>18.8413138704557</v>
      </c>
      <c r="Q806" s="5">
        <v>0.0</v>
      </c>
      <c r="R806" s="5">
        <v>0.0</v>
      </c>
      <c r="S806" s="5">
        <v>0.0</v>
      </c>
    </row>
    <row r="807">
      <c r="A807" s="5">
        <v>805.0</v>
      </c>
      <c r="B807" s="6">
        <v>44817.0</v>
      </c>
      <c r="C807" s="5">
        <v>235.880064892322</v>
      </c>
      <c r="D807" s="5">
        <v>215.607392730804</v>
      </c>
      <c r="E807" s="5">
        <v>286.525473377567</v>
      </c>
      <c r="F807" s="5">
        <v>235.880064892322</v>
      </c>
      <c r="G807" s="5">
        <v>235.880064892322</v>
      </c>
      <c r="H807" s="5">
        <v>15.0473274004216</v>
      </c>
      <c r="I807" s="5">
        <v>15.0473274004216</v>
      </c>
      <c r="J807" s="5">
        <v>15.0473274004216</v>
      </c>
      <c r="K807" s="5">
        <v>-4.16603470013295</v>
      </c>
      <c r="L807" s="5">
        <v>-4.16603470013295</v>
      </c>
      <c r="M807" s="5">
        <v>-4.16603470013295</v>
      </c>
      <c r="N807" s="5">
        <v>19.2133621005545</v>
      </c>
      <c r="O807" s="5">
        <v>19.2133621005545</v>
      </c>
      <c r="P807" s="5">
        <v>19.2133621005545</v>
      </c>
      <c r="Q807" s="5">
        <v>0.0</v>
      </c>
      <c r="R807" s="5">
        <v>0.0</v>
      </c>
      <c r="S807" s="5">
        <v>0.0</v>
      </c>
    </row>
    <row r="808">
      <c r="A808" s="5">
        <v>806.0</v>
      </c>
      <c r="B808" s="6">
        <v>44818.0</v>
      </c>
      <c r="C808" s="5">
        <v>235.370343608105</v>
      </c>
      <c r="D808" s="5">
        <v>215.654705174347</v>
      </c>
      <c r="E808" s="5">
        <v>283.660021417251</v>
      </c>
      <c r="F808" s="5">
        <v>235.370343608105</v>
      </c>
      <c r="G808" s="5">
        <v>235.370343608105</v>
      </c>
      <c r="H808" s="5">
        <v>15.5470021044315</v>
      </c>
      <c r="I808" s="5">
        <v>15.5470021044315</v>
      </c>
      <c r="J808" s="5">
        <v>15.5470021044315</v>
      </c>
      <c r="K808" s="5">
        <v>-3.94745955477398</v>
      </c>
      <c r="L808" s="5">
        <v>-3.94745955477398</v>
      </c>
      <c r="M808" s="5">
        <v>-3.94745955477398</v>
      </c>
      <c r="N808" s="5">
        <v>19.4944616592055</v>
      </c>
      <c r="O808" s="5">
        <v>19.4944616592055</v>
      </c>
      <c r="P808" s="5">
        <v>19.4944616592055</v>
      </c>
      <c r="Q808" s="5">
        <v>0.0</v>
      </c>
      <c r="R808" s="5">
        <v>0.0</v>
      </c>
      <c r="S808" s="5">
        <v>0.0</v>
      </c>
    </row>
    <row r="809">
      <c r="A809" s="5">
        <v>807.0</v>
      </c>
      <c r="B809" s="6">
        <v>44819.0</v>
      </c>
      <c r="C809" s="5">
        <v>234.860622323887</v>
      </c>
      <c r="D809" s="5">
        <v>213.683553224266</v>
      </c>
      <c r="E809" s="5">
        <v>287.24412609874</v>
      </c>
      <c r="F809" s="5">
        <v>234.860622323887</v>
      </c>
      <c r="G809" s="5">
        <v>234.860622323887</v>
      </c>
      <c r="H809" s="5">
        <v>14.7779413868884</v>
      </c>
      <c r="I809" s="5">
        <v>14.7779413868884</v>
      </c>
      <c r="J809" s="5">
        <v>14.7779413868884</v>
      </c>
      <c r="K809" s="5">
        <v>-4.89578385763243</v>
      </c>
      <c r="L809" s="5">
        <v>-4.89578385763243</v>
      </c>
      <c r="M809" s="5">
        <v>-4.89578385763243</v>
      </c>
      <c r="N809" s="5">
        <v>19.6737252445208</v>
      </c>
      <c r="O809" s="5">
        <v>19.6737252445208</v>
      </c>
      <c r="P809" s="5">
        <v>19.6737252445208</v>
      </c>
      <c r="Q809" s="5">
        <v>0.0</v>
      </c>
      <c r="R809" s="5">
        <v>0.0</v>
      </c>
      <c r="S809" s="5">
        <v>0.0</v>
      </c>
    </row>
    <row r="810">
      <c r="A810" s="5">
        <v>808.0</v>
      </c>
      <c r="B810" s="6">
        <v>44820.0</v>
      </c>
      <c r="C810" s="5">
        <v>234.350901039669</v>
      </c>
      <c r="D810" s="5">
        <v>214.006324852543</v>
      </c>
      <c r="E810" s="5">
        <v>282.392712376952</v>
      </c>
      <c r="F810" s="5">
        <v>234.350901039669</v>
      </c>
      <c r="G810" s="5">
        <v>234.350901039669</v>
      </c>
      <c r="H810" s="5">
        <v>14.4349812579182</v>
      </c>
      <c r="I810" s="5">
        <v>14.4349812579182</v>
      </c>
      <c r="J810" s="5">
        <v>14.4349812579182</v>
      </c>
      <c r="K810" s="5">
        <v>-5.30696082182118</v>
      </c>
      <c r="L810" s="5">
        <v>-5.30696082182118</v>
      </c>
      <c r="M810" s="5">
        <v>-5.30696082182118</v>
      </c>
      <c r="N810" s="5">
        <v>19.7419420797393</v>
      </c>
      <c r="O810" s="5">
        <v>19.7419420797393</v>
      </c>
      <c r="P810" s="5">
        <v>19.7419420797393</v>
      </c>
      <c r="Q810" s="5">
        <v>0.0</v>
      </c>
      <c r="R810" s="5">
        <v>0.0</v>
      </c>
      <c r="S810" s="5">
        <v>0.0</v>
      </c>
    </row>
    <row r="811">
      <c r="A811" s="5">
        <v>809.0</v>
      </c>
      <c r="B811" s="6">
        <v>44823.0</v>
      </c>
      <c r="C811" s="5">
        <v>232.821737187015</v>
      </c>
      <c r="D811" s="5">
        <v>211.930630387065</v>
      </c>
      <c r="E811" s="5">
        <v>283.114813639624</v>
      </c>
      <c r="F811" s="5">
        <v>232.821737187015</v>
      </c>
      <c r="G811" s="5">
        <v>232.821737187015</v>
      </c>
      <c r="H811" s="5">
        <v>15.7445512993573</v>
      </c>
      <c r="I811" s="5">
        <v>15.7445512993573</v>
      </c>
      <c r="J811" s="5">
        <v>15.7445512993573</v>
      </c>
      <c r="K811" s="5">
        <v>-3.47492792378533</v>
      </c>
      <c r="L811" s="5">
        <v>-3.47492792378533</v>
      </c>
      <c r="M811" s="5">
        <v>-3.47492792378533</v>
      </c>
      <c r="N811" s="5">
        <v>19.2194792231426</v>
      </c>
      <c r="O811" s="5">
        <v>19.2194792231426</v>
      </c>
      <c r="P811" s="5">
        <v>19.2194792231426</v>
      </c>
      <c r="Q811" s="5">
        <v>0.0</v>
      </c>
      <c r="R811" s="5">
        <v>0.0</v>
      </c>
      <c r="S811" s="5">
        <v>0.0</v>
      </c>
    </row>
    <row r="812">
      <c r="A812" s="5">
        <v>810.0</v>
      </c>
      <c r="B812" s="6">
        <v>44824.0</v>
      </c>
      <c r="C812" s="5">
        <v>232.312015902797</v>
      </c>
      <c r="D812" s="5">
        <v>211.016872029302</v>
      </c>
      <c r="E812" s="5">
        <v>281.337041879928</v>
      </c>
      <c r="F812" s="5">
        <v>232.312015902797</v>
      </c>
      <c r="G812" s="5">
        <v>232.312015902797</v>
      </c>
      <c r="H812" s="5">
        <v>14.6286529643607</v>
      </c>
      <c r="I812" s="5">
        <v>14.6286529643607</v>
      </c>
      <c r="J812" s="5">
        <v>14.6286529643607</v>
      </c>
      <c r="K812" s="5">
        <v>-4.16603470012073</v>
      </c>
      <c r="L812" s="5">
        <v>-4.16603470012073</v>
      </c>
      <c r="M812" s="5">
        <v>-4.16603470012073</v>
      </c>
      <c r="N812" s="5">
        <v>18.7946876644814</v>
      </c>
      <c r="O812" s="5">
        <v>18.7946876644814</v>
      </c>
      <c r="P812" s="5">
        <v>18.7946876644814</v>
      </c>
      <c r="Q812" s="5">
        <v>0.0</v>
      </c>
      <c r="R812" s="5">
        <v>0.0</v>
      </c>
      <c r="S812" s="5">
        <v>0.0</v>
      </c>
    </row>
    <row r="813">
      <c r="A813" s="5">
        <v>811.0</v>
      </c>
      <c r="B813" s="6">
        <v>44825.0</v>
      </c>
      <c r="C813" s="5">
        <v>231.80229461858</v>
      </c>
      <c r="D813" s="5">
        <v>209.251368655317</v>
      </c>
      <c r="E813" s="5">
        <v>279.304187120181</v>
      </c>
      <c r="F813" s="5">
        <v>231.80229461858</v>
      </c>
      <c r="G813" s="5">
        <v>231.80229461858</v>
      </c>
      <c r="H813" s="5">
        <v>14.2995107791919</v>
      </c>
      <c r="I813" s="5">
        <v>14.2995107791919</v>
      </c>
      <c r="J813" s="5">
        <v>14.2995107791919</v>
      </c>
      <c r="K813" s="5">
        <v>-3.94745955477493</v>
      </c>
      <c r="L813" s="5">
        <v>-3.94745955477493</v>
      </c>
      <c r="M813" s="5">
        <v>-3.94745955477493</v>
      </c>
      <c r="N813" s="5">
        <v>18.2469703339668</v>
      </c>
      <c r="O813" s="5">
        <v>18.2469703339668</v>
      </c>
      <c r="P813" s="5">
        <v>18.2469703339668</v>
      </c>
      <c r="Q813" s="5">
        <v>0.0</v>
      </c>
      <c r="R813" s="5">
        <v>0.0</v>
      </c>
      <c r="S813" s="5">
        <v>0.0</v>
      </c>
    </row>
    <row r="814">
      <c r="A814" s="5">
        <v>812.0</v>
      </c>
      <c r="B814" s="6">
        <v>44826.0</v>
      </c>
      <c r="C814" s="5">
        <v>231.292573334362</v>
      </c>
      <c r="D814" s="5">
        <v>211.196593418836</v>
      </c>
      <c r="E814" s="5">
        <v>277.747209002049</v>
      </c>
      <c r="F814" s="5">
        <v>231.292573334362</v>
      </c>
      <c r="G814" s="5">
        <v>231.292573334362</v>
      </c>
      <c r="H814" s="5">
        <v>12.6860229170247</v>
      </c>
      <c r="I814" s="5">
        <v>12.6860229170247</v>
      </c>
      <c r="J814" s="5">
        <v>12.6860229170247</v>
      </c>
      <c r="K814" s="5">
        <v>-4.89578385763324</v>
      </c>
      <c r="L814" s="5">
        <v>-4.89578385763324</v>
      </c>
      <c r="M814" s="5">
        <v>-4.89578385763324</v>
      </c>
      <c r="N814" s="5">
        <v>17.5818067746579</v>
      </c>
      <c r="O814" s="5">
        <v>17.5818067746579</v>
      </c>
      <c r="P814" s="5">
        <v>17.5818067746579</v>
      </c>
      <c r="Q814" s="5">
        <v>0.0</v>
      </c>
      <c r="R814" s="5">
        <v>0.0</v>
      </c>
      <c r="S814" s="5">
        <v>0.0</v>
      </c>
    </row>
    <row r="815">
      <c r="A815" s="5">
        <v>813.0</v>
      </c>
      <c r="B815" s="6">
        <v>44827.0</v>
      </c>
      <c r="C815" s="5">
        <v>230.782852050144</v>
      </c>
      <c r="D815" s="5">
        <v>207.382311627259</v>
      </c>
      <c r="E815" s="5">
        <v>276.241498462387</v>
      </c>
      <c r="F815" s="5">
        <v>230.782852050144</v>
      </c>
      <c r="G815" s="5">
        <v>230.782852050144</v>
      </c>
      <c r="H815" s="5">
        <v>11.5003665440789</v>
      </c>
      <c r="I815" s="5">
        <v>11.5003665440789</v>
      </c>
      <c r="J815" s="5">
        <v>11.5003665440789</v>
      </c>
      <c r="K815" s="5">
        <v>-5.30696082181095</v>
      </c>
      <c r="L815" s="5">
        <v>-5.30696082181095</v>
      </c>
      <c r="M815" s="5">
        <v>-5.30696082181095</v>
      </c>
      <c r="N815" s="5">
        <v>16.8073273658898</v>
      </c>
      <c r="O815" s="5">
        <v>16.8073273658898</v>
      </c>
      <c r="P815" s="5">
        <v>16.8073273658898</v>
      </c>
      <c r="Q815" s="5">
        <v>0.0</v>
      </c>
      <c r="R815" s="5">
        <v>0.0</v>
      </c>
      <c r="S815" s="5">
        <v>0.0</v>
      </c>
    </row>
    <row r="816">
      <c r="A816" s="5">
        <v>814.0</v>
      </c>
      <c r="B816" s="6">
        <v>44830.0</v>
      </c>
      <c r="C816" s="5">
        <v>229.25368819749</v>
      </c>
      <c r="D816" s="5">
        <v>203.906846480375</v>
      </c>
      <c r="E816" s="5">
        <v>274.434160925393</v>
      </c>
      <c r="F816" s="5">
        <v>229.25368819749</v>
      </c>
      <c r="G816" s="5">
        <v>229.25368819749</v>
      </c>
      <c r="H816" s="5">
        <v>10.4709880083744</v>
      </c>
      <c r="I816" s="5">
        <v>10.4709880083744</v>
      </c>
      <c r="J816" s="5">
        <v>10.4709880083744</v>
      </c>
      <c r="K816" s="5">
        <v>-3.47492792379607</v>
      </c>
      <c r="L816" s="5">
        <v>-3.47492792379607</v>
      </c>
      <c r="M816" s="5">
        <v>-3.47492792379607</v>
      </c>
      <c r="N816" s="5">
        <v>13.9459159321705</v>
      </c>
      <c r="O816" s="5">
        <v>13.9459159321705</v>
      </c>
      <c r="P816" s="5">
        <v>13.9459159321705</v>
      </c>
      <c r="Q816" s="5">
        <v>0.0</v>
      </c>
      <c r="R816" s="5">
        <v>0.0</v>
      </c>
      <c r="S816" s="5">
        <v>0.0</v>
      </c>
    </row>
    <row r="817">
      <c r="A817" s="5">
        <v>815.0</v>
      </c>
      <c r="B817" s="6">
        <v>44831.0</v>
      </c>
      <c r="C817" s="5">
        <v>228.743966913273</v>
      </c>
      <c r="D817" s="5">
        <v>199.653112505672</v>
      </c>
      <c r="E817" s="5">
        <v>271.720019659893</v>
      </c>
      <c r="F817" s="5">
        <v>228.743966913273</v>
      </c>
      <c r="G817" s="5">
        <v>228.743966913273</v>
      </c>
      <c r="H817" s="5">
        <v>8.69659864802126</v>
      </c>
      <c r="I817" s="5">
        <v>8.69659864802126</v>
      </c>
      <c r="J817" s="5">
        <v>8.69659864802126</v>
      </c>
      <c r="K817" s="5">
        <v>-4.16603470012371</v>
      </c>
      <c r="L817" s="5">
        <v>-4.16603470012371</v>
      </c>
      <c r="M817" s="5">
        <v>-4.16603470012371</v>
      </c>
      <c r="N817" s="5">
        <v>12.8626333481449</v>
      </c>
      <c r="O817" s="5">
        <v>12.8626333481449</v>
      </c>
      <c r="P817" s="5">
        <v>12.8626333481449</v>
      </c>
      <c r="Q817" s="5">
        <v>0.0</v>
      </c>
      <c r="R817" s="5">
        <v>0.0</v>
      </c>
      <c r="S817" s="5">
        <v>0.0</v>
      </c>
    </row>
    <row r="818">
      <c r="A818" s="5">
        <v>816.0</v>
      </c>
      <c r="B818" s="6">
        <v>44832.0</v>
      </c>
      <c r="C818" s="5">
        <v>228.234245629055</v>
      </c>
      <c r="D818" s="5">
        <v>199.718403070884</v>
      </c>
      <c r="E818" s="5">
        <v>274.93388016526</v>
      </c>
      <c r="F818" s="5">
        <v>228.234245629055</v>
      </c>
      <c r="G818" s="5">
        <v>228.234245629055</v>
      </c>
      <c r="H818" s="5">
        <v>7.79623359371354</v>
      </c>
      <c r="I818" s="5">
        <v>7.79623359371354</v>
      </c>
      <c r="J818" s="5">
        <v>7.79623359371354</v>
      </c>
      <c r="K818" s="5">
        <v>-3.94745955477355</v>
      </c>
      <c r="L818" s="5">
        <v>-3.94745955477355</v>
      </c>
      <c r="M818" s="5">
        <v>-3.94745955477355</v>
      </c>
      <c r="N818" s="5">
        <v>11.7436931484871</v>
      </c>
      <c r="O818" s="5">
        <v>11.7436931484871</v>
      </c>
      <c r="P818" s="5">
        <v>11.7436931484871</v>
      </c>
      <c r="Q818" s="5">
        <v>0.0</v>
      </c>
      <c r="R818" s="5">
        <v>0.0</v>
      </c>
      <c r="S818" s="5">
        <v>0.0</v>
      </c>
    </row>
    <row r="819">
      <c r="A819" s="5">
        <v>817.0</v>
      </c>
      <c r="B819" s="6">
        <v>44833.0</v>
      </c>
      <c r="C819" s="5">
        <v>227.724524344837</v>
      </c>
      <c r="D819" s="5">
        <v>199.227906437054</v>
      </c>
      <c r="E819" s="5">
        <v>269.896133346938</v>
      </c>
      <c r="F819" s="5">
        <v>227.724524344837</v>
      </c>
      <c r="G819" s="5">
        <v>227.724524344837</v>
      </c>
      <c r="H819" s="5">
        <v>5.71245196117906</v>
      </c>
      <c r="I819" s="5">
        <v>5.71245196117906</v>
      </c>
      <c r="J819" s="5">
        <v>5.71245196117906</v>
      </c>
      <c r="K819" s="5">
        <v>-4.89578385763748</v>
      </c>
      <c r="L819" s="5">
        <v>-4.89578385763748</v>
      </c>
      <c r="M819" s="5">
        <v>-4.89578385763748</v>
      </c>
      <c r="N819" s="5">
        <v>10.6082358188165</v>
      </c>
      <c r="O819" s="5">
        <v>10.6082358188165</v>
      </c>
      <c r="P819" s="5">
        <v>10.6082358188165</v>
      </c>
      <c r="Q819" s="5">
        <v>0.0</v>
      </c>
      <c r="R819" s="5">
        <v>0.0</v>
      </c>
      <c r="S819" s="5">
        <v>0.0</v>
      </c>
    </row>
    <row r="820">
      <c r="A820" s="5">
        <v>818.0</v>
      </c>
      <c r="B820" s="6">
        <v>44834.0</v>
      </c>
      <c r="C820" s="5">
        <v>227.214803060619</v>
      </c>
      <c r="D820" s="5">
        <v>196.164742074803</v>
      </c>
      <c r="E820" s="5">
        <v>265.17916293209</v>
      </c>
      <c r="F820" s="5">
        <v>227.214803060619</v>
      </c>
      <c r="G820" s="5">
        <v>227.214803060619</v>
      </c>
      <c r="H820" s="5">
        <v>4.16896400169878</v>
      </c>
      <c r="I820" s="5">
        <v>4.16896400169878</v>
      </c>
      <c r="J820" s="5">
        <v>4.16896400169878</v>
      </c>
      <c r="K820" s="5">
        <v>-5.30696082184641</v>
      </c>
      <c r="L820" s="5">
        <v>-5.30696082184641</v>
      </c>
      <c r="M820" s="5">
        <v>-5.30696082184641</v>
      </c>
      <c r="N820" s="5">
        <v>9.4759248235452</v>
      </c>
      <c r="O820" s="5">
        <v>9.4759248235452</v>
      </c>
      <c r="P820" s="5">
        <v>9.4759248235452</v>
      </c>
      <c r="Q820" s="5">
        <v>0.0</v>
      </c>
      <c r="R820" s="5">
        <v>0.0</v>
      </c>
      <c r="S820" s="5">
        <v>0.0</v>
      </c>
    </row>
    <row r="821">
      <c r="A821" s="5">
        <v>819.0</v>
      </c>
      <c r="B821" s="6">
        <v>44837.0</v>
      </c>
      <c r="C821" s="5">
        <v>225.685639207966</v>
      </c>
      <c r="D821" s="5">
        <v>191.212373839751</v>
      </c>
      <c r="E821" s="5">
        <v>264.114125198819</v>
      </c>
      <c r="F821" s="5">
        <v>225.685639207966</v>
      </c>
      <c r="G821" s="5">
        <v>225.685639207966</v>
      </c>
      <c r="H821" s="5">
        <v>2.81768940847588</v>
      </c>
      <c r="I821" s="5">
        <v>2.81768940847588</v>
      </c>
      <c r="J821" s="5">
        <v>2.81768940847588</v>
      </c>
      <c r="K821" s="5">
        <v>-3.47492792379544</v>
      </c>
      <c r="L821" s="5">
        <v>-3.47492792379544</v>
      </c>
      <c r="M821" s="5">
        <v>-3.47492792379544</v>
      </c>
      <c r="N821" s="5">
        <v>6.29261733227132</v>
      </c>
      <c r="O821" s="5">
        <v>6.29261733227132</v>
      </c>
      <c r="P821" s="5">
        <v>6.29261733227132</v>
      </c>
      <c r="Q821" s="5">
        <v>0.0</v>
      </c>
      <c r="R821" s="5">
        <v>0.0</v>
      </c>
      <c r="S821" s="5">
        <v>0.0</v>
      </c>
    </row>
    <row r="822">
      <c r="A822" s="5">
        <v>820.0</v>
      </c>
      <c r="B822" s="6">
        <v>44838.0</v>
      </c>
      <c r="C822" s="5">
        <v>225.175917923748</v>
      </c>
      <c r="D822" s="5">
        <v>188.530816534619</v>
      </c>
      <c r="E822" s="5">
        <v>260.548457289194</v>
      </c>
      <c r="F822" s="5">
        <v>225.175917923748</v>
      </c>
      <c r="G822" s="5">
        <v>225.175917923748</v>
      </c>
      <c r="H822" s="5">
        <v>1.19773640595819</v>
      </c>
      <c r="I822" s="5">
        <v>1.19773640595819</v>
      </c>
      <c r="J822" s="5">
        <v>1.19773640595819</v>
      </c>
      <c r="K822" s="5">
        <v>-4.16603470011909</v>
      </c>
      <c r="L822" s="5">
        <v>-4.16603470011909</v>
      </c>
      <c r="M822" s="5">
        <v>-4.16603470011909</v>
      </c>
      <c r="N822" s="5">
        <v>5.36377110607728</v>
      </c>
      <c r="O822" s="5">
        <v>5.36377110607728</v>
      </c>
      <c r="P822" s="5">
        <v>5.36377110607728</v>
      </c>
      <c r="Q822" s="5">
        <v>0.0</v>
      </c>
      <c r="R822" s="5">
        <v>0.0</v>
      </c>
      <c r="S822" s="5">
        <v>0.0</v>
      </c>
    </row>
    <row r="823">
      <c r="A823" s="5">
        <v>821.0</v>
      </c>
      <c r="B823" s="6">
        <v>44839.0</v>
      </c>
      <c r="C823" s="5">
        <v>224.66619663953</v>
      </c>
      <c r="D823" s="5">
        <v>191.498411196248</v>
      </c>
      <c r="E823" s="5">
        <v>261.192908249557</v>
      </c>
      <c r="F823" s="5">
        <v>224.66619663953</v>
      </c>
      <c r="G823" s="5">
        <v>224.66619663953</v>
      </c>
      <c r="H823" s="5">
        <v>0.580642081126465</v>
      </c>
      <c r="I823" s="5">
        <v>0.580642081126465</v>
      </c>
      <c r="J823" s="5">
        <v>0.580642081126465</v>
      </c>
      <c r="K823" s="5">
        <v>-3.94745955477453</v>
      </c>
      <c r="L823" s="5">
        <v>-3.94745955477453</v>
      </c>
      <c r="M823" s="5">
        <v>-3.94745955477453</v>
      </c>
      <c r="N823" s="5">
        <v>4.528101635901</v>
      </c>
      <c r="O823" s="5">
        <v>4.528101635901</v>
      </c>
      <c r="P823" s="5">
        <v>4.528101635901</v>
      </c>
      <c r="Q823" s="5">
        <v>0.0</v>
      </c>
      <c r="R823" s="5">
        <v>0.0</v>
      </c>
      <c r="S823" s="5">
        <v>0.0</v>
      </c>
    </row>
    <row r="824">
      <c r="A824" s="5">
        <v>822.0</v>
      </c>
      <c r="B824" s="6">
        <v>44840.0</v>
      </c>
      <c r="C824" s="5">
        <v>224.156475355312</v>
      </c>
      <c r="D824" s="5">
        <v>188.4926293627</v>
      </c>
      <c r="E824" s="5">
        <v>257.736473325704</v>
      </c>
      <c r="F824" s="5">
        <v>224.156475355312</v>
      </c>
      <c r="G824" s="5">
        <v>224.156475355312</v>
      </c>
      <c r="H824" s="5">
        <v>-1.09686482194249</v>
      </c>
      <c r="I824" s="5">
        <v>-1.09686482194249</v>
      </c>
      <c r="J824" s="5">
        <v>-1.09686482194249</v>
      </c>
      <c r="K824" s="5">
        <v>-4.8957838576383</v>
      </c>
      <c r="L824" s="5">
        <v>-4.8957838576383</v>
      </c>
      <c r="M824" s="5">
        <v>-4.8957838576383</v>
      </c>
      <c r="N824" s="5">
        <v>3.79891903569581</v>
      </c>
      <c r="O824" s="5">
        <v>3.79891903569581</v>
      </c>
      <c r="P824" s="5">
        <v>3.79891903569581</v>
      </c>
      <c r="Q824" s="5">
        <v>0.0</v>
      </c>
      <c r="R824" s="5">
        <v>0.0</v>
      </c>
      <c r="S824" s="5">
        <v>0.0</v>
      </c>
    </row>
    <row r="825">
      <c r="A825" s="5">
        <v>823.0</v>
      </c>
      <c r="B825" s="6">
        <v>44841.0</v>
      </c>
      <c r="C825" s="5">
        <v>223.646754071094</v>
      </c>
      <c r="D825" s="5">
        <v>185.14628285682</v>
      </c>
      <c r="E825" s="5">
        <v>255.605146681025</v>
      </c>
      <c r="F825" s="5">
        <v>223.646754071094</v>
      </c>
      <c r="G825" s="5">
        <v>223.646754071094</v>
      </c>
      <c r="H825" s="5">
        <v>-2.11984191759131</v>
      </c>
      <c r="I825" s="5">
        <v>-2.11984191759131</v>
      </c>
      <c r="J825" s="5">
        <v>-2.11984191759131</v>
      </c>
      <c r="K825" s="5">
        <v>-5.30696082183618</v>
      </c>
      <c r="L825" s="5">
        <v>-5.30696082183618</v>
      </c>
      <c r="M825" s="5">
        <v>-5.30696082183618</v>
      </c>
      <c r="N825" s="5">
        <v>3.18711890424486</v>
      </c>
      <c r="O825" s="5">
        <v>3.18711890424486</v>
      </c>
      <c r="P825" s="5">
        <v>3.18711890424486</v>
      </c>
      <c r="Q825" s="5">
        <v>0.0</v>
      </c>
      <c r="R825" s="5">
        <v>0.0</v>
      </c>
      <c r="S825" s="5">
        <v>0.0</v>
      </c>
    </row>
    <row r="826">
      <c r="A826" s="5">
        <v>824.0</v>
      </c>
      <c r="B826" s="6">
        <v>44844.0</v>
      </c>
      <c r="C826" s="5">
        <v>222.117590218441</v>
      </c>
      <c r="D826" s="5">
        <v>186.583853375294</v>
      </c>
      <c r="E826" s="5">
        <v>254.940285094908</v>
      </c>
      <c r="F826" s="5">
        <v>222.117590218441</v>
      </c>
      <c r="G826" s="5">
        <v>222.117590218441</v>
      </c>
      <c r="H826" s="5">
        <v>-1.35105106552275</v>
      </c>
      <c r="I826" s="5">
        <v>-1.35105106552275</v>
      </c>
      <c r="J826" s="5">
        <v>-1.35105106552275</v>
      </c>
      <c r="K826" s="5">
        <v>-3.47492792380618</v>
      </c>
      <c r="L826" s="5">
        <v>-3.47492792380618</v>
      </c>
      <c r="M826" s="5">
        <v>-3.47492792380618</v>
      </c>
      <c r="N826" s="5">
        <v>2.12387685828343</v>
      </c>
      <c r="O826" s="5">
        <v>2.12387685828343</v>
      </c>
      <c r="P826" s="5">
        <v>2.12387685828343</v>
      </c>
      <c r="Q826" s="5">
        <v>0.0</v>
      </c>
      <c r="R826" s="5">
        <v>0.0</v>
      </c>
      <c r="S826" s="5">
        <v>0.0</v>
      </c>
    </row>
    <row r="827">
      <c r="A827" s="5">
        <v>825.0</v>
      </c>
      <c r="B827" s="6">
        <v>44845.0</v>
      </c>
      <c r="C827" s="5">
        <v>221.607868934223</v>
      </c>
      <c r="D827" s="5">
        <v>180.91649577429</v>
      </c>
      <c r="E827" s="5">
        <v>257.758841526599</v>
      </c>
      <c r="F827" s="5">
        <v>221.607868934223</v>
      </c>
      <c r="G827" s="5">
        <v>221.607868934223</v>
      </c>
      <c r="H827" s="5">
        <v>-2.13121273509361</v>
      </c>
      <c r="I827" s="5">
        <v>-2.13121273509361</v>
      </c>
      <c r="J827" s="5">
        <v>-2.13121273509361</v>
      </c>
      <c r="K827" s="5">
        <v>-4.16603470013039</v>
      </c>
      <c r="L827" s="5">
        <v>-4.16603470013039</v>
      </c>
      <c r="M827" s="5">
        <v>-4.16603470013039</v>
      </c>
      <c r="N827" s="5">
        <v>2.03482196503677</v>
      </c>
      <c r="O827" s="5">
        <v>2.03482196503677</v>
      </c>
      <c r="P827" s="5">
        <v>2.03482196503677</v>
      </c>
      <c r="Q827" s="5">
        <v>0.0</v>
      </c>
      <c r="R827" s="5">
        <v>0.0</v>
      </c>
      <c r="S827" s="5">
        <v>0.0</v>
      </c>
    </row>
    <row r="828">
      <c r="A828" s="5">
        <v>826.0</v>
      </c>
      <c r="B828" s="6">
        <v>44846.0</v>
      </c>
      <c r="C828" s="5">
        <v>221.098147650005</v>
      </c>
      <c r="D828" s="5">
        <v>185.745382328136</v>
      </c>
      <c r="E828" s="5">
        <v>253.126171308406</v>
      </c>
      <c r="F828" s="5">
        <v>221.098147650005</v>
      </c>
      <c r="G828" s="5">
        <v>221.098147650005</v>
      </c>
      <c r="H828" s="5">
        <v>-1.87246541068822</v>
      </c>
      <c r="I828" s="5">
        <v>-1.87246541068822</v>
      </c>
      <c r="J828" s="5">
        <v>-1.87246541068822</v>
      </c>
      <c r="K828" s="5">
        <v>-3.94745955477547</v>
      </c>
      <c r="L828" s="5">
        <v>-3.94745955477547</v>
      </c>
      <c r="M828" s="5">
        <v>-3.94745955477547</v>
      </c>
      <c r="N828" s="5">
        <v>2.07499414408725</v>
      </c>
      <c r="O828" s="5">
        <v>2.07499414408725</v>
      </c>
      <c r="P828" s="5">
        <v>2.07499414408725</v>
      </c>
      <c r="Q828" s="5">
        <v>0.0</v>
      </c>
      <c r="R828" s="5">
        <v>0.0</v>
      </c>
      <c r="S828" s="5">
        <v>0.0</v>
      </c>
    </row>
    <row r="829">
      <c r="A829" s="5">
        <v>827.0</v>
      </c>
      <c r="B829" s="6">
        <v>44847.0</v>
      </c>
      <c r="C829" s="5">
        <v>220.588426365787</v>
      </c>
      <c r="D829" s="5">
        <v>183.302414905906</v>
      </c>
      <c r="E829" s="5">
        <v>252.506815320901</v>
      </c>
      <c r="F829" s="5">
        <v>220.588426365787</v>
      </c>
      <c r="G829" s="5">
        <v>220.588426365787</v>
      </c>
      <c r="H829" s="5">
        <v>-2.65777375478336</v>
      </c>
      <c r="I829" s="5">
        <v>-2.65777375478336</v>
      </c>
      <c r="J829" s="5">
        <v>-2.65777375478336</v>
      </c>
      <c r="K829" s="5">
        <v>-4.89578385764596</v>
      </c>
      <c r="L829" s="5">
        <v>-4.89578385764596</v>
      </c>
      <c r="M829" s="5">
        <v>-4.89578385764596</v>
      </c>
      <c r="N829" s="5">
        <v>2.2380101028626</v>
      </c>
      <c r="O829" s="5">
        <v>2.2380101028626</v>
      </c>
      <c r="P829" s="5">
        <v>2.2380101028626</v>
      </c>
      <c r="Q829" s="5">
        <v>0.0</v>
      </c>
      <c r="R829" s="5">
        <v>0.0</v>
      </c>
      <c r="S829" s="5">
        <v>0.0</v>
      </c>
    </row>
    <row r="830">
      <c r="A830" s="5">
        <v>828.0</v>
      </c>
      <c r="B830" s="6">
        <v>44848.0</v>
      </c>
      <c r="C830" s="5">
        <v>220.078705081569</v>
      </c>
      <c r="D830" s="5">
        <v>184.265583759521</v>
      </c>
      <c r="E830" s="5">
        <v>251.173472193932</v>
      </c>
      <c r="F830" s="5">
        <v>220.078705081569</v>
      </c>
      <c r="G830" s="5">
        <v>220.078705081569</v>
      </c>
      <c r="H830" s="5">
        <v>-2.79210453080388</v>
      </c>
      <c r="I830" s="5">
        <v>-2.79210453080388</v>
      </c>
      <c r="J830" s="5">
        <v>-2.79210453080388</v>
      </c>
      <c r="K830" s="5">
        <v>-5.30696082183444</v>
      </c>
      <c r="L830" s="5">
        <v>-5.30696082183444</v>
      </c>
      <c r="M830" s="5">
        <v>-5.30696082183444</v>
      </c>
      <c r="N830" s="5">
        <v>2.51485629103056</v>
      </c>
      <c r="O830" s="5">
        <v>2.51485629103056</v>
      </c>
      <c r="P830" s="5">
        <v>2.51485629103056</v>
      </c>
      <c r="Q830" s="5">
        <v>0.0</v>
      </c>
      <c r="R830" s="5">
        <v>0.0</v>
      </c>
      <c r="S830" s="5">
        <v>0.0</v>
      </c>
    </row>
    <row r="831">
      <c r="A831" s="5">
        <v>829.0</v>
      </c>
      <c r="B831" s="6">
        <v>44851.0</v>
      </c>
      <c r="C831" s="5">
        <v>218.549541228916</v>
      </c>
      <c r="D831" s="5">
        <v>183.472561157721</v>
      </c>
      <c r="E831" s="5">
        <v>256.355498392733</v>
      </c>
      <c r="F831" s="5">
        <v>218.549541228916</v>
      </c>
      <c r="G831" s="5">
        <v>218.549541228916</v>
      </c>
      <c r="H831" s="5">
        <v>0.429942306415457</v>
      </c>
      <c r="I831" s="5">
        <v>0.429942306415457</v>
      </c>
      <c r="J831" s="5">
        <v>0.429942306415457</v>
      </c>
      <c r="K831" s="5">
        <v>-3.47492792380555</v>
      </c>
      <c r="L831" s="5">
        <v>-3.47492792380555</v>
      </c>
      <c r="M831" s="5">
        <v>-3.47492792380555</v>
      </c>
      <c r="N831" s="5">
        <v>3.90487023022101</v>
      </c>
      <c r="O831" s="5">
        <v>3.90487023022101</v>
      </c>
      <c r="P831" s="5">
        <v>3.90487023022101</v>
      </c>
      <c r="Q831" s="5">
        <v>0.0</v>
      </c>
      <c r="R831" s="5">
        <v>0.0</v>
      </c>
      <c r="S831" s="5">
        <v>0.0</v>
      </c>
    </row>
    <row r="832">
      <c r="A832" s="5">
        <v>830.0</v>
      </c>
      <c r="B832" s="6">
        <v>44852.0</v>
      </c>
      <c r="C832" s="5">
        <v>218.039819944698</v>
      </c>
      <c r="D832" s="5">
        <v>183.111798817537</v>
      </c>
      <c r="E832" s="5">
        <v>254.456223802248</v>
      </c>
      <c r="F832" s="5">
        <v>218.039819944698</v>
      </c>
      <c r="G832" s="5">
        <v>218.039819944698</v>
      </c>
      <c r="H832" s="5">
        <v>0.33893158082257</v>
      </c>
      <c r="I832" s="5">
        <v>0.33893158082257</v>
      </c>
      <c r="J832" s="5">
        <v>0.33893158082257</v>
      </c>
      <c r="K832" s="5">
        <v>-4.16603470012577</v>
      </c>
      <c r="L832" s="5">
        <v>-4.16603470012577</v>
      </c>
      <c r="M832" s="5">
        <v>-4.16603470012577</v>
      </c>
      <c r="N832" s="5">
        <v>4.50496628094834</v>
      </c>
      <c r="O832" s="5">
        <v>4.50496628094834</v>
      </c>
      <c r="P832" s="5">
        <v>4.50496628094834</v>
      </c>
      <c r="Q832" s="5">
        <v>0.0</v>
      </c>
      <c r="R832" s="5">
        <v>0.0</v>
      </c>
      <c r="S832" s="5">
        <v>0.0</v>
      </c>
    </row>
    <row r="833">
      <c r="A833" s="5">
        <v>831.0</v>
      </c>
      <c r="B833" s="6">
        <v>44853.0</v>
      </c>
      <c r="C833" s="5">
        <v>217.53009866048</v>
      </c>
      <c r="D833" s="5">
        <v>183.717695696057</v>
      </c>
      <c r="E833" s="5">
        <v>256.698678787494</v>
      </c>
      <c r="F833" s="5">
        <v>217.53009866048</v>
      </c>
      <c r="G833" s="5">
        <v>217.53009866048</v>
      </c>
      <c r="H833" s="5">
        <v>1.19831505742961</v>
      </c>
      <c r="I833" s="5">
        <v>1.19831505742961</v>
      </c>
      <c r="J833" s="5">
        <v>1.19831505742961</v>
      </c>
      <c r="K833" s="5">
        <v>-3.94745955477642</v>
      </c>
      <c r="L833" s="5">
        <v>-3.94745955477642</v>
      </c>
      <c r="M833" s="5">
        <v>-3.94745955477642</v>
      </c>
      <c r="N833" s="5">
        <v>5.14577461220603</v>
      </c>
      <c r="O833" s="5">
        <v>5.14577461220603</v>
      </c>
      <c r="P833" s="5">
        <v>5.14577461220603</v>
      </c>
      <c r="Q833" s="5">
        <v>0.0</v>
      </c>
      <c r="R833" s="5">
        <v>0.0</v>
      </c>
      <c r="S833" s="5">
        <v>0.0</v>
      </c>
    </row>
    <row r="834">
      <c r="A834" s="5">
        <v>832.0</v>
      </c>
      <c r="B834" s="6">
        <v>44854.0</v>
      </c>
      <c r="C834" s="5">
        <v>217.020377376262</v>
      </c>
      <c r="D834" s="5">
        <v>184.664520955571</v>
      </c>
      <c r="E834" s="5">
        <v>251.950420444525</v>
      </c>
      <c r="F834" s="5">
        <v>217.020377376262</v>
      </c>
      <c r="G834" s="5">
        <v>217.020377376262</v>
      </c>
      <c r="H834" s="5">
        <v>0.914200129543954</v>
      </c>
      <c r="I834" s="5">
        <v>0.914200129543954</v>
      </c>
      <c r="J834" s="5">
        <v>0.914200129543954</v>
      </c>
      <c r="K834" s="5">
        <v>-4.89578385764678</v>
      </c>
      <c r="L834" s="5">
        <v>-4.89578385764678</v>
      </c>
      <c r="M834" s="5">
        <v>-4.89578385764678</v>
      </c>
      <c r="N834" s="5">
        <v>5.80998398719073</v>
      </c>
      <c r="O834" s="5">
        <v>5.80998398719073</v>
      </c>
      <c r="P834" s="5">
        <v>5.80998398719073</v>
      </c>
      <c r="Q834" s="5">
        <v>0.0</v>
      </c>
      <c r="R834" s="5">
        <v>0.0</v>
      </c>
      <c r="S834" s="5">
        <v>0.0</v>
      </c>
    </row>
    <row r="835">
      <c r="A835" s="5">
        <v>833.0</v>
      </c>
      <c r="B835" s="6">
        <v>44855.0</v>
      </c>
      <c r="C835" s="5">
        <v>216.510656092044</v>
      </c>
      <c r="D835" s="5">
        <v>179.024795308796</v>
      </c>
      <c r="E835" s="5">
        <v>255.128449962096</v>
      </c>
      <c r="F835" s="5">
        <v>216.510656092044</v>
      </c>
      <c r="G835" s="5">
        <v>216.510656092044</v>
      </c>
      <c r="H835" s="5">
        <v>1.17351568367418</v>
      </c>
      <c r="I835" s="5">
        <v>1.17351568367418</v>
      </c>
      <c r="J835" s="5">
        <v>1.17351568367418</v>
      </c>
      <c r="K835" s="5">
        <v>-5.30696082182421</v>
      </c>
      <c r="L835" s="5">
        <v>-5.30696082182421</v>
      </c>
      <c r="M835" s="5">
        <v>-5.30696082182421</v>
      </c>
      <c r="N835" s="5">
        <v>6.4804765054984</v>
      </c>
      <c r="O835" s="5">
        <v>6.4804765054984</v>
      </c>
      <c r="P835" s="5">
        <v>6.4804765054984</v>
      </c>
      <c r="Q835" s="5">
        <v>0.0</v>
      </c>
      <c r="R835" s="5">
        <v>0.0</v>
      </c>
      <c r="S835" s="5">
        <v>0.0</v>
      </c>
    </row>
    <row r="836">
      <c r="A836" s="5">
        <v>834.0</v>
      </c>
      <c r="B836" s="6">
        <v>44858.0</v>
      </c>
      <c r="C836" s="5">
        <v>214.981492239391</v>
      </c>
      <c r="D836" s="5">
        <v>183.227737493471</v>
      </c>
      <c r="E836" s="5">
        <v>253.468284092459</v>
      </c>
      <c r="F836" s="5">
        <v>214.981492239391</v>
      </c>
      <c r="G836" s="5">
        <v>214.981492239391</v>
      </c>
      <c r="H836" s="5">
        <v>4.89612280874626</v>
      </c>
      <c r="I836" s="5">
        <v>4.89612280874626</v>
      </c>
      <c r="J836" s="5">
        <v>4.89612280874626</v>
      </c>
      <c r="K836" s="5">
        <v>-3.47492792382767</v>
      </c>
      <c r="L836" s="5">
        <v>-3.47492792382767</v>
      </c>
      <c r="M836" s="5">
        <v>-3.47492792382767</v>
      </c>
      <c r="N836" s="5">
        <v>8.37105073257393</v>
      </c>
      <c r="O836" s="5">
        <v>8.37105073257393</v>
      </c>
      <c r="P836" s="5">
        <v>8.37105073257393</v>
      </c>
      <c r="Q836" s="5">
        <v>0.0</v>
      </c>
      <c r="R836" s="5">
        <v>0.0</v>
      </c>
      <c r="S836" s="5">
        <v>0.0</v>
      </c>
    </row>
    <row r="837">
      <c r="A837" s="5">
        <v>835.0</v>
      </c>
      <c r="B837" s="6">
        <v>44859.0</v>
      </c>
      <c r="C837" s="5">
        <v>214.471770955173</v>
      </c>
      <c r="D837" s="5">
        <v>181.521360064702</v>
      </c>
      <c r="E837" s="5">
        <v>252.777961417887</v>
      </c>
      <c r="F837" s="5">
        <v>214.471770955173</v>
      </c>
      <c r="G837" s="5">
        <v>214.471770955173</v>
      </c>
      <c r="H837" s="5">
        <v>4.74917520156387</v>
      </c>
      <c r="I837" s="5">
        <v>4.74917520156387</v>
      </c>
      <c r="J837" s="5">
        <v>4.74917520156387</v>
      </c>
      <c r="K837" s="5">
        <v>-4.16603470012874</v>
      </c>
      <c r="L837" s="5">
        <v>-4.16603470012874</v>
      </c>
      <c r="M837" s="5">
        <v>-4.16603470012874</v>
      </c>
      <c r="N837" s="5">
        <v>8.91520990169262</v>
      </c>
      <c r="O837" s="5">
        <v>8.91520990169262</v>
      </c>
      <c r="P837" s="5">
        <v>8.91520990169262</v>
      </c>
      <c r="Q837" s="5">
        <v>0.0</v>
      </c>
      <c r="R837" s="5">
        <v>0.0</v>
      </c>
      <c r="S837" s="5">
        <v>0.0</v>
      </c>
    </row>
    <row r="838">
      <c r="A838" s="5">
        <v>836.0</v>
      </c>
      <c r="B838" s="6">
        <v>44860.0</v>
      </c>
      <c r="C838" s="5">
        <v>213.962049670955</v>
      </c>
      <c r="D838" s="5">
        <v>185.558091375975</v>
      </c>
      <c r="E838" s="5">
        <v>254.909547702975</v>
      </c>
      <c r="F838" s="5">
        <v>213.962049670955</v>
      </c>
      <c r="G838" s="5">
        <v>213.962049670955</v>
      </c>
      <c r="H838" s="5">
        <v>5.45085562130439</v>
      </c>
      <c r="I838" s="5">
        <v>5.45085562130439</v>
      </c>
      <c r="J838" s="5">
        <v>5.45085562130439</v>
      </c>
      <c r="K838" s="5">
        <v>-3.94745955477504</v>
      </c>
      <c r="L838" s="5">
        <v>-3.94745955477504</v>
      </c>
      <c r="M838" s="5">
        <v>-3.94745955477504</v>
      </c>
      <c r="N838" s="5">
        <v>9.39831517607943</v>
      </c>
      <c r="O838" s="5">
        <v>9.39831517607943</v>
      </c>
      <c r="P838" s="5">
        <v>9.39831517607943</v>
      </c>
      <c r="Q838" s="5">
        <v>0.0</v>
      </c>
      <c r="R838" s="5">
        <v>0.0</v>
      </c>
      <c r="S838" s="5">
        <v>0.0</v>
      </c>
    </row>
    <row r="839">
      <c r="A839" s="5">
        <v>837.0</v>
      </c>
      <c r="B839" s="6">
        <v>44861.0</v>
      </c>
      <c r="C839" s="5">
        <v>213.452328386737</v>
      </c>
      <c r="D839" s="5">
        <v>181.599018987077</v>
      </c>
      <c r="E839" s="5">
        <v>253.741961136645</v>
      </c>
      <c r="F839" s="5">
        <v>213.452328386737</v>
      </c>
      <c r="G839" s="5">
        <v>213.452328386737</v>
      </c>
      <c r="H839" s="5">
        <v>4.91724802100088</v>
      </c>
      <c r="I839" s="5">
        <v>4.91724802100088</v>
      </c>
      <c r="J839" s="5">
        <v>4.91724802100088</v>
      </c>
      <c r="K839" s="5">
        <v>-4.89578385763196</v>
      </c>
      <c r="L839" s="5">
        <v>-4.89578385763196</v>
      </c>
      <c r="M839" s="5">
        <v>-4.89578385763196</v>
      </c>
      <c r="N839" s="5">
        <v>9.81303187863285</v>
      </c>
      <c r="O839" s="5">
        <v>9.81303187863285</v>
      </c>
      <c r="P839" s="5">
        <v>9.81303187863285</v>
      </c>
      <c r="Q839" s="5">
        <v>0.0</v>
      </c>
      <c r="R839" s="5">
        <v>0.0</v>
      </c>
      <c r="S839" s="5">
        <v>0.0</v>
      </c>
    </row>
    <row r="840">
      <c r="A840" s="5">
        <v>838.0</v>
      </c>
      <c r="B840" s="6">
        <v>44862.0</v>
      </c>
      <c r="C840" s="5">
        <v>212.942607102519</v>
      </c>
      <c r="D840" s="5">
        <v>183.008002714968</v>
      </c>
      <c r="E840" s="5">
        <v>253.133765461877</v>
      </c>
      <c r="F840" s="5">
        <v>212.942607102519</v>
      </c>
      <c r="G840" s="5">
        <v>212.942607102519</v>
      </c>
      <c r="H840" s="5">
        <v>4.84765468834154</v>
      </c>
      <c r="I840" s="5">
        <v>4.84765468834154</v>
      </c>
      <c r="J840" s="5">
        <v>4.84765468834154</v>
      </c>
      <c r="K840" s="5">
        <v>-5.30696082182247</v>
      </c>
      <c r="L840" s="5">
        <v>-5.30696082182247</v>
      </c>
      <c r="M840" s="5">
        <v>-5.30696082182247</v>
      </c>
      <c r="N840" s="5">
        <v>10.154615510164</v>
      </c>
      <c r="O840" s="5">
        <v>10.154615510164</v>
      </c>
      <c r="P840" s="5">
        <v>10.154615510164</v>
      </c>
      <c r="Q840" s="5">
        <v>0.0</v>
      </c>
      <c r="R840" s="5">
        <v>0.0</v>
      </c>
      <c r="S840" s="5">
        <v>0.0</v>
      </c>
    </row>
    <row r="841">
      <c r="A841" s="5">
        <v>839.0</v>
      </c>
      <c r="B841" s="6">
        <v>44865.0</v>
      </c>
      <c r="C841" s="5">
        <v>211.413443249866</v>
      </c>
      <c r="D841" s="5">
        <v>185.25491483098</v>
      </c>
      <c r="E841" s="5">
        <v>252.381287555977</v>
      </c>
      <c r="F841" s="5">
        <v>211.413443249866</v>
      </c>
      <c r="G841" s="5">
        <v>211.413443249866</v>
      </c>
      <c r="H841" s="5">
        <v>7.25830987013922</v>
      </c>
      <c r="I841" s="5">
        <v>7.25830987013922</v>
      </c>
      <c r="J841" s="5">
        <v>7.25830987013922</v>
      </c>
      <c r="K841" s="5">
        <v>-3.47492792382704</v>
      </c>
      <c r="L841" s="5">
        <v>-3.47492792382704</v>
      </c>
      <c r="M841" s="5">
        <v>-3.47492792382704</v>
      </c>
      <c r="N841" s="5">
        <v>10.7332377939662</v>
      </c>
      <c r="O841" s="5">
        <v>10.7332377939662</v>
      </c>
      <c r="P841" s="5">
        <v>10.7332377939662</v>
      </c>
      <c r="Q841" s="5">
        <v>0.0</v>
      </c>
      <c r="R841" s="5">
        <v>0.0</v>
      </c>
      <c r="S841" s="5">
        <v>0.0</v>
      </c>
    </row>
    <row r="842">
      <c r="A842" s="5">
        <v>840.0</v>
      </c>
      <c r="B842" s="6">
        <v>44866.0</v>
      </c>
      <c r="C842" s="5">
        <v>210.903721965648</v>
      </c>
      <c r="D842" s="5">
        <v>183.19467813813</v>
      </c>
      <c r="E842" s="5">
        <v>250.731410514347</v>
      </c>
      <c r="F842" s="5">
        <v>210.903721965648</v>
      </c>
      <c r="G842" s="5">
        <v>210.903721965648</v>
      </c>
      <c r="H842" s="5">
        <v>6.62196698679033</v>
      </c>
      <c r="I842" s="5">
        <v>6.62196698679033</v>
      </c>
      <c r="J842" s="5">
        <v>6.62196698679033</v>
      </c>
      <c r="K842" s="5">
        <v>-4.16603470013245</v>
      </c>
      <c r="L842" s="5">
        <v>-4.16603470013245</v>
      </c>
      <c r="M842" s="5">
        <v>-4.16603470013245</v>
      </c>
      <c r="N842" s="5">
        <v>10.7880016869227</v>
      </c>
      <c r="O842" s="5">
        <v>10.7880016869227</v>
      </c>
      <c r="P842" s="5">
        <v>10.7880016869227</v>
      </c>
      <c r="Q842" s="5">
        <v>0.0</v>
      </c>
      <c r="R842" s="5">
        <v>0.0</v>
      </c>
      <c r="S842" s="5">
        <v>0.0</v>
      </c>
    </row>
    <row r="843">
      <c r="A843" s="5">
        <v>841.0</v>
      </c>
      <c r="B843" s="6">
        <v>44867.0</v>
      </c>
      <c r="C843" s="5">
        <v>210.39400068143</v>
      </c>
      <c r="D843" s="5">
        <v>182.600419018025</v>
      </c>
      <c r="E843" s="5">
        <v>253.197221567288</v>
      </c>
      <c r="F843" s="5">
        <v>210.39400068143</v>
      </c>
      <c r="G843" s="5">
        <v>210.39400068143</v>
      </c>
      <c r="H843" s="5">
        <v>6.83754282168866</v>
      </c>
      <c r="I843" s="5">
        <v>6.83754282168866</v>
      </c>
      <c r="J843" s="5">
        <v>6.83754282168866</v>
      </c>
      <c r="K843" s="5">
        <v>-3.94745955477366</v>
      </c>
      <c r="L843" s="5">
        <v>-3.94745955477366</v>
      </c>
      <c r="M843" s="5">
        <v>-3.94745955477366</v>
      </c>
      <c r="N843" s="5">
        <v>10.7850023764623</v>
      </c>
      <c r="O843" s="5">
        <v>10.7850023764623</v>
      </c>
      <c r="P843" s="5">
        <v>10.7850023764623</v>
      </c>
      <c r="Q843" s="5">
        <v>0.0</v>
      </c>
      <c r="R843" s="5">
        <v>0.0</v>
      </c>
      <c r="S843" s="5">
        <v>0.0</v>
      </c>
    </row>
    <row r="844">
      <c r="A844" s="5">
        <v>842.0</v>
      </c>
      <c r="B844" s="6">
        <v>44868.0</v>
      </c>
      <c r="C844" s="5">
        <v>209.884279397212</v>
      </c>
      <c r="D844" s="5">
        <v>179.257775421242</v>
      </c>
      <c r="E844" s="5">
        <v>251.737391140265</v>
      </c>
      <c r="F844" s="5">
        <v>209.884279397212</v>
      </c>
      <c r="G844" s="5">
        <v>209.884279397212</v>
      </c>
      <c r="H844" s="5">
        <v>5.83830656609736</v>
      </c>
      <c r="I844" s="5">
        <v>5.83830656609736</v>
      </c>
      <c r="J844" s="5">
        <v>5.83830656609736</v>
      </c>
      <c r="K844" s="5">
        <v>-4.8957838576362</v>
      </c>
      <c r="L844" s="5">
        <v>-4.8957838576362</v>
      </c>
      <c r="M844" s="5">
        <v>-4.8957838576362</v>
      </c>
      <c r="N844" s="5">
        <v>10.7340904237335</v>
      </c>
      <c r="O844" s="5">
        <v>10.7340904237335</v>
      </c>
      <c r="P844" s="5">
        <v>10.7340904237335</v>
      </c>
      <c r="Q844" s="5">
        <v>0.0</v>
      </c>
      <c r="R844" s="5">
        <v>0.0</v>
      </c>
      <c r="S844" s="5">
        <v>0.0</v>
      </c>
    </row>
    <row r="845">
      <c r="A845" s="5">
        <v>843.0</v>
      </c>
      <c r="B845" s="6">
        <v>44869.0</v>
      </c>
      <c r="C845" s="5">
        <v>209.374558112994</v>
      </c>
      <c r="D845" s="5">
        <v>178.749312738286</v>
      </c>
      <c r="E845" s="5">
        <v>252.506933111736</v>
      </c>
      <c r="F845" s="5">
        <v>209.374558112994</v>
      </c>
      <c r="G845" s="5">
        <v>209.374558112994</v>
      </c>
      <c r="H845" s="5">
        <v>5.33974164187659</v>
      </c>
      <c r="I845" s="5">
        <v>5.33974164187659</v>
      </c>
      <c r="J845" s="5">
        <v>5.33974164187659</v>
      </c>
      <c r="K845" s="5">
        <v>-5.30696082180376</v>
      </c>
      <c r="L845" s="5">
        <v>-5.30696082180376</v>
      </c>
      <c r="M845" s="5">
        <v>-5.30696082180376</v>
      </c>
      <c r="N845" s="5">
        <v>10.6467024636803</v>
      </c>
      <c r="O845" s="5">
        <v>10.6467024636803</v>
      </c>
      <c r="P845" s="5">
        <v>10.6467024636803</v>
      </c>
      <c r="Q845" s="5">
        <v>0.0</v>
      </c>
      <c r="R845" s="5">
        <v>0.0</v>
      </c>
      <c r="S845" s="5">
        <v>0.0</v>
      </c>
    </row>
    <row r="846">
      <c r="A846" s="5">
        <v>844.0</v>
      </c>
      <c r="B846" s="6">
        <v>44872.0</v>
      </c>
      <c r="C846" s="5">
        <v>207.845394260341</v>
      </c>
      <c r="D846" s="5">
        <v>180.36385692037</v>
      </c>
      <c r="E846" s="5">
        <v>250.582274589144</v>
      </c>
      <c r="F846" s="5">
        <v>207.845394260341</v>
      </c>
      <c r="G846" s="5">
        <v>207.845394260341</v>
      </c>
      <c r="H846" s="5">
        <v>6.82029359854794</v>
      </c>
      <c r="I846" s="5">
        <v>6.82029359854794</v>
      </c>
      <c r="J846" s="5">
        <v>6.82029359854794</v>
      </c>
      <c r="K846" s="5">
        <v>-3.47492792379288</v>
      </c>
      <c r="L846" s="5">
        <v>-3.47492792379288</v>
      </c>
      <c r="M846" s="5">
        <v>-3.47492792379288</v>
      </c>
      <c r="N846" s="5">
        <v>10.2952215223408</v>
      </c>
      <c r="O846" s="5">
        <v>10.2952215223408</v>
      </c>
      <c r="P846" s="5">
        <v>10.2952215223408</v>
      </c>
      <c r="Q846" s="5">
        <v>0.0</v>
      </c>
      <c r="R846" s="5">
        <v>0.0</v>
      </c>
      <c r="S846" s="5">
        <v>0.0</v>
      </c>
    </row>
    <row r="847">
      <c r="A847" s="5">
        <v>845.0</v>
      </c>
      <c r="B847" s="6">
        <v>44873.0</v>
      </c>
      <c r="C847" s="5">
        <v>207.335672983081</v>
      </c>
      <c r="D847" s="5">
        <v>178.402177776696</v>
      </c>
      <c r="E847" s="5">
        <v>250.380898869351</v>
      </c>
      <c r="F847" s="5">
        <v>207.335672983081</v>
      </c>
      <c r="G847" s="5">
        <v>207.335672983081</v>
      </c>
      <c r="H847" s="5">
        <v>6.02735503633523</v>
      </c>
      <c r="I847" s="5">
        <v>6.02735503633523</v>
      </c>
      <c r="J847" s="5">
        <v>6.02735503633523</v>
      </c>
      <c r="K847" s="5">
        <v>-4.16603470013543</v>
      </c>
      <c r="L847" s="5">
        <v>-4.16603470013543</v>
      </c>
      <c r="M847" s="5">
        <v>-4.16603470013543</v>
      </c>
      <c r="N847" s="5">
        <v>10.1933897364706</v>
      </c>
      <c r="O847" s="5">
        <v>10.1933897364706</v>
      </c>
      <c r="P847" s="5">
        <v>10.1933897364706</v>
      </c>
      <c r="Q847" s="5">
        <v>0.0</v>
      </c>
      <c r="R847" s="5">
        <v>0.0</v>
      </c>
      <c r="S847" s="5">
        <v>0.0</v>
      </c>
    </row>
    <row r="848">
      <c r="A848" s="5">
        <v>846.0</v>
      </c>
      <c r="B848" s="6">
        <v>44874.0</v>
      </c>
      <c r="C848" s="5">
        <v>206.82595170582</v>
      </c>
      <c r="D848" s="5">
        <v>179.906769563597</v>
      </c>
      <c r="E848" s="5">
        <v>246.241162749954</v>
      </c>
      <c r="F848" s="5">
        <v>206.82595170582</v>
      </c>
      <c r="G848" s="5">
        <v>206.82595170582</v>
      </c>
      <c r="H848" s="5">
        <v>6.17365490175741</v>
      </c>
      <c r="I848" s="5">
        <v>6.17365490175741</v>
      </c>
      <c r="J848" s="5">
        <v>6.17365490175741</v>
      </c>
      <c r="K848" s="5">
        <v>-3.9474595547746</v>
      </c>
      <c r="L848" s="5">
        <v>-3.9474595547746</v>
      </c>
      <c r="M848" s="5">
        <v>-3.9474595547746</v>
      </c>
      <c r="N848" s="5">
        <v>10.121114456532</v>
      </c>
      <c r="O848" s="5">
        <v>10.121114456532</v>
      </c>
      <c r="P848" s="5">
        <v>10.121114456532</v>
      </c>
      <c r="Q848" s="5">
        <v>0.0</v>
      </c>
      <c r="R848" s="5">
        <v>0.0</v>
      </c>
      <c r="S848" s="5">
        <v>0.0</v>
      </c>
    </row>
    <row r="849">
      <c r="A849" s="5">
        <v>847.0</v>
      </c>
      <c r="B849" s="6">
        <v>44875.0</v>
      </c>
      <c r="C849" s="5">
        <v>206.31623042856</v>
      </c>
      <c r="D849" s="5">
        <v>178.141470800362</v>
      </c>
      <c r="E849" s="5">
        <v>248.103231759641</v>
      </c>
      <c r="F849" s="5">
        <v>206.31623042856</v>
      </c>
      <c r="G849" s="5">
        <v>206.31623042856</v>
      </c>
      <c r="H849" s="5">
        <v>5.19440086466944</v>
      </c>
      <c r="I849" s="5">
        <v>5.19440086466944</v>
      </c>
      <c r="J849" s="5">
        <v>5.19440086466944</v>
      </c>
      <c r="K849" s="5">
        <v>-4.89578385764044</v>
      </c>
      <c r="L849" s="5">
        <v>-4.89578385764044</v>
      </c>
      <c r="M849" s="5">
        <v>-4.89578385764044</v>
      </c>
      <c r="N849" s="5">
        <v>10.0901847223098</v>
      </c>
      <c r="O849" s="5">
        <v>10.0901847223098</v>
      </c>
      <c r="P849" s="5">
        <v>10.0901847223098</v>
      </c>
      <c r="Q849" s="5">
        <v>0.0</v>
      </c>
      <c r="R849" s="5">
        <v>0.0</v>
      </c>
      <c r="S849" s="5">
        <v>0.0</v>
      </c>
    </row>
    <row r="850">
      <c r="A850" s="5">
        <v>848.0</v>
      </c>
      <c r="B850" s="6">
        <v>44876.0</v>
      </c>
      <c r="C850" s="5">
        <v>205.8065091513</v>
      </c>
      <c r="D850" s="5">
        <v>174.233011208273</v>
      </c>
      <c r="E850" s="5">
        <v>245.245275247054</v>
      </c>
      <c r="F850" s="5">
        <v>205.8065091513</v>
      </c>
      <c r="G850" s="5">
        <v>205.8065091513</v>
      </c>
      <c r="H850" s="5">
        <v>4.80394333094477</v>
      </c>
      <c r="I850" s="5">
        <v>4.80394333094477</v>
      </c>
      <c r="J850" s="5">
        <v>4.80394333094477</v>
      </c>
      <c r="K850" s="5">
        <v>-5.30696082180202</v>
      </c>
      <c r="L850" s="5">
        <v>-5.30696082180202</v>
      </c>
      <c r="M850" s="5">
        <v>-5.30696082180202</v>
      </c>
      <c r="N850" s="5">
        <v>10.1109041527467</v>
      </c>
      <c r="O850" s="5">
        <v>10.1109041527467</v>
      </c>
      <c r="P850" s="5">
        <v>10.1109041527467</v>
      </c>
      <c r="Q850" s="5">
        <v>0.0</v>
      </c>
      <c r="R850" s="5">
        <v>0.0</v>
      </c>
      <c r="S850" s="5">
        <v>0.0</v>
      </c>
    </row>
    <row r="851">
      <c r="A851" s="5">
        <v>849.0</v>
      </c>
      <c r="B851" s="6">
        <v>44879.0</v>
      </c>
      <c r="C851" s="5">
        <v>204.27734531952</v>
      </c>
      <c r="D851" s="5">
        <v>175.110738163649</v>
      </c>
      <c r="E851" s="5">
        <v>249.475621755018</v>
      </c>
      <c r="F851" s="5">
        <v>204.27734531952</v>
      </c>
      <c r="G851" s="5">
        <v>204.27734531952</v>
      </c>
      <c r="H851" s="5">
        <v>7.08153463665414</v>
      </c>
      <c r="I851" s="5">
        <v>7.08153463665414</v>
      </c>
      <c r="J851" s="5">
        <v>7.08153463665414</v>
      </c>
      <c r="K851" s="5">
        <v>-3.47492792380362</v>
      </c>
      <c r="L851" s="5">
        <v>-3.47492792380362</v>
      </c>
      <c r="M851" s="5">
        <v>-3.47492792380362</v>
      </c>
      <c r="N851" s="5">
        <v>10.5564625604577</v>
      </c>
      <c r="O851" s="5">
        <v>10.5564625604577</v>
      </c>
      <c r="P851" s="5">
        <v>10.5564625604577</v>
      </c>
      <c r="Q851" s="5">
        <v>0.0</v>
      </c>
      <c r="R851" s="5">
        <v>0.0</v>
      </c>
      <c r="S851" s="5">
        <v>0.0</v>
      </c>
    </row>
    <row r="852">
      <c r="A852" s="5">
        <v>850.0</v>
      </c>
      <c r="B852" s="6">
        <v>44880.0</v>
      </c>
      <c r="C852" s="5">
        <v>203.767624042259</v>
      </c>
      <c r="D852" s="5">
        <v>173.84536074326</v>
      </c>
      <c r="E852" s="5">
        <v>247.402441009679</v>
      </c>
      <c r="F852" s="5">
        <v>203.767624042259</v>
      </c>
      <c r="G852" s="5">
        <v>203.767624042259</v>
      </c>
      <c r="H852" s="5">
        <v>6.6795655886558</v>
      </c>
      <c r="I852" s="5">
        <v>6.6795655886558</v>
      </c>
      <c r="J852" s="5">
        <v>6.6795655886558</v>
      </c>
      <c r="K852" s="5">
        <v>-4.16603470012321</v>
      </c>
      <c r="L852" s="5">
        <v>-4.16603470012321</v>
      </c>
      <c r="M852" s="5">
        <v>-4.16603470012321</v>
      </c>
      <c r="N852" s="5">
        <v>10.845600288779</v>
      </c>
      <c r="O852" s="5">
        <v>10.845600288779</v>
      </c>
      <c r="P852" s="5">
        <v>10.845600288779</v>
      </c>
      <c r="Q852" s="5">
        <v>0.0</v>
      </c>
      <c r="R852" s="5">
        <v>0.0</v>
      </c>
      <c r="S852" s="5">
        <v>0.0</v>
      </c>
    </row>
    <row r="853">
      <c r="A853" s="5">
        <v>851.0</v>
      </c>
      <c r="B853" s="6">
        <v>44881.0</v>
      </c>
      <c r="C853" s="5">
        <v>203.257902764999</v>
      </c>
      <c r="D853" s="5">
        <v>173.638640436073</v>
      </c>
      <c r="E853" s="5">
        <v>248.552830956234</v>
      </c>
      <c r="F853" s="5">
        <v>203.257902764999</v>
      </c>
      <c r="G853" s="5">
        <v>203.257902764999</v>
      </c>
      <c r="H853" s="5">
        <v>7.25757262162318</v>
      </c>
      <c r="I853" s="5">
        <v>7.25757262162318</v>
      </c>
      <c r="J853" s="5">
        <v>7.25757262162318</v>
      </c>
      <c r="K853" s="5">
        <v>-3.94745955477554</v>
      </c>
      <c r="L853" s="5">
        <v>-3.94745955477554</v>
      </c>
      <c r="M853" s="5">
        <v>-3.94745955477554</v>
      </c>
      <c r="N853" s="5">
        <v>11.2050321763987</v>
      </c>
      <c r="O853" s="5">
        <v>11.2050321763987</v>
      </c>
      <c r="P853" s="5">
        <v>11.2050321763987</v>
      </c>
      <c r="Q853" s="5">
        <v>0.0</v>
      </c>
      <c r="R853" s="5">
        <v>0.0</v>
      </c>
      <c r="S853" s="5">
        <v>0.0</v>
      </c>
    </row>
    <row r="854">
      <c r="A854" s="5">
        <v>852.0</v>
      </c>
      <c r="B854" s="6">
        <v>44882.0</v>
      </c>
      <c r="C854" s="5">
        <v>202.748181487739</v>
      </c>
      <c r="D854" s="5">
        <v>176.14795722</v>
      </c>
      <c r="E854" s="5">
        <v>244.23691801941</v>
      </c>
      <c r="F854" s="5">
        <v>202.748181487739</v>
      </c>
      <c r="G854" s="5">
        <v>202.748181487739</v>
      </c>
      <c r="H854" s="5">
        <v>6.73498405315877</v>
      </c>
      <c r="I854" s="5">
        <v>6.73498405315877</v>
      </c>
      <c r="J854" s="5">
        <v>6.73498405315877</v>
      </c>
      <c r="K854" s="5">
        <v>-4.89578385764126</v>
      </c>
      <c r="L854" s="5">
        <v>-4.89578385764126</v>
      </c>
      <c r="M854" s="5">
        <v>-4.89578385764126</v>
      </c>
      <c r="N854" s="5">
        <v>11.6307679108</v>
      </c>
      <c r="O854" s="5">
        <v>11.6307679108</v>
      </c>
      <c r="P854" s="5">
        <v>11.6307679108</v>
      </c>
      <c r="Q854" s="5">
        <v>0.0</v>
      </c>
      <c r="R854" s="5">
        <v>0.0</v>
      </c>
      <c r="S854" s="5">
        <v>0.0</v>
      </c>
    </row>
    <row r="855">
      <c r="A855" s="5">
        <v>853.0</v>
      </c>
      <c r="B855" s="6">
        <v>44883.0</v>
      </c>
      <c r="C855" s="5">
        <v>202.238460210479</v>
      </c>
      <c r="D855" s="5">
        <v>174.993480319842</v>
      </c>
      <c r="E855" s="5">
        <v>246.337479512405</v>
      </c>
      <c r="F855" s="5">
        <v>202.238460210479</v>
      </c>
      <c r="G855" s="5">
        <v>202.238460210479</v>
      </c>
      <c r="H855" s="5">
        <v>6.809272217277</v>
      </c>
      <c r="I855" s="5">
        <v>6.809272217277</v>
      </c>
      <c r="J855" s="5">
        <v>6.809272217277</v>
      </c>
      <c r="K855" s="5">
        <v>-5.306960821829</v>
      </c>
      <c r="L855" s="5">
        <v>-5.306960821829</v>
      </c>
      <c r="M855" s="5">
        <v>-5.306960821829</v>
      </c>
      <c r="N855" s="5">
        <v>12.116233039106</v>
      </c>
      <c r="O855" s="5">
        <v>12.116233039106</v>
      </c>
      <c r="P855" s="5">
        <v>12.116233039106</v>
      </c>
      <c r="Q855" s="5">
        <v>0.0</v>
      </c>
      <c r="R855" s="5">
        <v>0.0</v>
      </c>
      <c r="S855" s="5">
        <v>0.0</v>
      </c>
    </row>
    <row r="856">
      <c r="A856" s="5">
        <v>854.0</v>
      </c>
      <c r="B856" s="6">
        <v>44886.0</v>
      </c>
      <c r="C856" s="5">
        <v>200.709296378698</v>
      </c>
      <c r="D856" s="5">
        <v>176.448508652312</v>
      </c>
      <c r="E856" s="5">
        <v>246.558063959614</v>
      </c>
      <c r="F856" s="5">
        <v>200.709296378698</v>
      </c>
      <c r="G856" s="5">
        <v>200.709296378698</v>
      </c>
      <c r="H856" s="5">
        <v>10.3554641236329</v>
      </c>
      <c r="I856" s="5">
        <v>10.3554641236329</v>
      </c>
      <c r="J856" s="5">
        <v>10.3554641236329</v>
      </c>
      <c r="K856" s="5">
        <v>-3.47492792381436</v>
      </c>
      <c r="L856" s="5">
        <v>-3.47492792381436</v>
      </c>
      <c r="M856" s="5">
        <v>-3.47492792381436</v>
      </c>
      <c r="N856" s="5">
        <v>13.8303920474472</v>
      </c>
      <c r="O856" s="5">
        <v>13.8303920474472</v>
      </c>
      <c r="P856" s="5">
        <v>13.8303920474472</v>
      </c>
      <c r="Q856" s="5">
        <v>0.0</v>
      </c>
      <c r="R856" s="5">
        <v>0.0</v>
      </c>
      <c r="S856" s="5">
        <v>0.0</v>
      </c>
    </row>
    <row r="857">
      <c r="A857" s="5">
        <v>855.0</v>
      </c>
      <c r="B857" s="6">
        <v>44887.0</v>
      </c>
      <c r="C857" s="5">
        <v>200.199575101438</v>
      </c>
      <c r="D857" s="5">
        <v>174.437655458724</v>
      </c>
      <c r="E857" s="5">
        <v>245.229261865489</v>
      </c>
      <c r="F857" s="5">
        <v>200.199575101438</v>
      </c>
      <c r="G857" s="5">
        <v>200.199575101438</v>
      </c>
      <c r="H857" s="5">
        <v>10.278491959672</v>
      </c>
      <c r="I857" s="5">
        <v>10.278491959672</v>
      </c>
      <c r="J857" s="5">
        <v>10.278491959672</v>
      </c>
      <c r="K857" s="5">
        <v>-4.16603470012618</v>
      </c>
      <c r="L857" s="5">
        <v>-4.16603470012618</v>
      </c>
      <c r="M857" s="5">
        <v>-4.16603470012618</v>
      </c>
      <c r="N857" s="5">
        <v>14.4445266597981</v>
      </c>
      <c r="O857" s="5">
        <v>14.4445266597981</v>
      </c>
      <c r="P857" s="5">
        <v>14.4445266597981</v>
      </c>
      <c r="Q857" s="5">
        <v>0.0</v>
      </c>
      <c r="R857" s="5">
        <v>0.0</v>
      </c>
      <c r="S857" s="5">
        <v>0.0</v>
      </c>
    </row>
    <row r="858">
      <c r="A858" s="5">
        <v>856.0</v>
      </c>
      <c r="B858" s="6">
        <v>44888.0</v>
      </c>
      <c r="C858" s="5">
        <v>199.689853824178</v>
      </c>
      <c r="D858" s="5">
        <v>174.025551429835</v>
      </c>
      <c r="E858" s="5">
        <v>247.587014281969</v>
      </c>
      <c r="F858" s="5">
        <v>199.689853824178</v>
      </c>
      <c r="G858" s="5">
        <v>199.689853824178</v>
      </c>
      <c r="H858" s="5">
        <v>11.1074617500538</v>
      </c>
      <c r="I858" s="5">
        <v>11.1074617500538</v>
      </c>
      <c r="J858" s="5">
        <v>11.1074617500538</v>
      </c>
      <c r="K858" s="5">
        <v>-3.94745955477421</v>
      </c>
      <c r="L858" s="5">
        <v>-3.94745955477421</v>
      </c>
      <c r="M858" s="5">
        <v>-3.94745955477421</v>
      </c>
      <c r="N858" s="5">
        <v>15.054921304828</v>
      </c>
      <c r="O858" s="5">
        <v>15.054921304828</v>
      </c>
      <c r="P858" s="5">
        <v>15.054921304828</v>
      </c>
      <c r="Q858" s="5">
        <v>0.0</v>
      </c>
      <c r="R858" s="5">
        <v>0.0</v>
      </c>
      <c r="S858" s="5">
        <v>0.0</v>
      </c>
    </row>
    <row r="859">
      <c r="A859" s="5">
        <v>857.0</v>
      </c>
      <c r="B859" s="6">
        <v>44890.0</v>
      </c>
      <c r="C859" s="5">
        <v>198.670411269658</v>
      </c>
      <c r="D859" s="5">
        <v>173.788049694175</v>
      </c>
      <c r="E859" s="5">
        <v>244.744091504033</v>
      </c>
      <c r="F859" s="5">
        <v>198.670411269658</v>
      </c>
      <c r="G859" s="5">
        <v>198.670411269658</v>
      </c>
      <c r="H859" s="5">
        <v>10.8923168921237</v>
      </c>
      <c r="I859" s="5">
        <v>10.8923168921237</v>
      </c>
      <c r="J859" s="5">
        <v>10.8923168921237</v>
      </c>
      <c r="K859" s="5">
        <v>-5.30696082182725</v>
      </c>
      <c r="L859" s="5">
        <v>-5.30696082182725</v>
      </c>
      <c r="M859" s="5">
        <v>-5.30696082182725</v>
      </c>
      <c r="N859" s="5">
        <v>16.199277713951</v>
      </c>
      <c r="O859" s="5">
        <v>16.199277713951</v>
      </c>
      <c r="P859" s="5">
        <v>16.199277713951</v>
      </c>
      <c r="Q859" s="5">
        <v>0.0</v>
      </c>
      <c r="R859" s="5">
        <v>0.0</v>
      </c>
      <c r="S859" s="5">
        <v>0.0</v>
      </c>
    </row>
    <row r="860">
      <c r="A860" s="5">
        <v>858.0</v>
      </c>
      <c r="B860" s="6">
        <v>44893.0</v>
      </c>
      <c r="C860" s="5">
        <v>197.141247437877</v>
      </c>
      <c r="D860" s="5">
        <v>175.615601410784</v>
      </c>
      <c r="E860" s="5">
        <v>244.233742404216</v>
      </c>
      <c r="F860" s="5">
        <v>197.141247437877</v>
      </c>
      <c r="G860" s="5">
        <v>197.141247437877</v>
      </c>
      <c r="H860" s="5">
        <v>14.0123739957259</v>
      </c>
      <c r="I860" s="5">
        <v>14.0123739957259</v>
      </c>
      <c r="J860" s="5">
        <v>14.0123739957259</v>
      </c>
      <c r="K860" s="5">
        <v>-3.4749279237802</v>
      </c>
      <c r="L860" s="5">
        <v>-3.4749279237802</v>
      </c>
      <c r="M860" s="5">
        <v>-3.4749279237802</v>
      </c>
      <c r="N860" s="5">
        <v>17.4873019195061</v>
      </c>
      <c r="O860" s="5">
        <v>17.4873019195061</v>
      </c>
      <c r="P860" s="5">
        <v>17.4873019195061</v>
      </c>
      <c r="Q860" s="5">
        <v>0.0</v>
      </c>
      <c r="R860" s="5">
        <v>0.0</v>
      </c>
      <c r="S860" s="5">
        <v>0.0</v>
      </c>
    </row>
    <row r="861">
      <c r="A861" s="5">
        <v>859.0</v>
      </c>
      <c r="B861" s="6">
        <v>44894.0</v>
      </c>
      <c r="C861" s="5">
        <v>196.631526160617</v>
      </c>
      <c r="D861" s="5">
        <v>173.46504347936</v>
      </c>
      <c r="E861" s="5">
        <v>245.179767831097</v>
      </c>
      <c r="F861" s="5">
        <v>196.631526160617</v>
      </c>
      <c r="G861" s="5">
        <v>196.631526160617</v>
      </c>
      <c r="H861" s="5">
        <v>13.5804199897414</v>
      </c>
      <c r="I861" s="5">
        <v>13.5804199897414</v>
      </c>
      <c r="J861" s="5">
        <v>13.5804199897414</v>
      </c>
      <c r="K861" s="5">
        <v>-4.16603470012156</v>
      </c>
      <c r="L861" s="5">
        <v>-4.16603470012156</v>
      </c>
      <c r="M861" s="5">
        <v>-4.16603470012156</v>
      </c>
      <c r="N861" s="5">
        <v>17.746454689863</v>
      </c>
      <c r="O861" s="5">
        <v>17.746454689863</v>
      </c>
      <c r="P861" s="5">
        <v>17.746454689863</v>
      </c>
      <c r="Q861" s="5">
        <v>0.0</v>
      </c>
      <c r="R861" s="5">
        <v>0.0</v>
      </c>
      <c r="S861" s="5">
        <v>0.0</v>
      </c>
    </row>
    <row r="862">
      <c r="A862" s="5">
        <v>860.0</v>
      </c>
      <c r="B862" s="6">
        <v>44895.0</v>
      </c>
      <c r="C862" s="5">
        <v>196.121804883357</v>
      </c>
      <c r="D862" s="5">
        <v>174.380642815791</v>
      </c>
      <c r="E862" s="5">
        <v>243.058032219047</v>
      </c>
      <c r="F862" s="5">
        <v>196.121804883357</v>
      </c>
      <c r="G862" s="5">
        <v>196.121804883357</v>
      </c>
      <c r="H862" s="5">
        <v>13.9549577700528</v>
      </c>
      <c r="I862" s="5">
        <v>13.9549577700528</v>
      </c>
      <c r="J862" s="5">
        <v>13.9549577700528</v>
      </c>
      <c r="K862" s="5">
        <v>-3.94745955477283</v>
      </c>
      <c r="L862" s="5">
        <v>-3.94745955477283</v>
      </c>
      <c r="M862" s="5">
        <v>-3.94745955477283</v>
      </c>
      <c r="N862" s="5">
        <v>17.9024173248256</v>
      </c>
      <c r="O862" s="5">
        <v>17.9024173248256</v>
      </c>
      <c r="P862" s="5">
        <v>17.9024173248256</v>
      </c>
      <c r="Q862" s="5">
        <v>0.0</v>
      </c>
      <c r="R862" s="5">
        <v>0.0</v>
      </c>
      <c r="S862" s="5">
        <v>0.0</v>
      </c>
    </row>
    <row r="863">
      <c r="A863" s="5">
        <v>861.0</v>
      </c>
      <c r="B863" s="6">
        <v>44896.0</v>
      </c>
      <c r="C863" s="5">
        <v>195.612083606097</v>
      </c>
      <c r="D863" s="5">
        <v>173.95662631166</v>
      </c>
      <c r="E863" s="5">
        <v>242.317169327087</v>
      </c>
      <c r="F863" s="5">
        <v>195.612083606097</v>
      </c>
      <c r="G863" s="5">
        <v>195.612083606097</v>
      </c>
      <c r="H863" s="5">
        <v>13.0521586382709</v>
      </c>
      <c r="I863" s="5">
        <v>13.0521586382709</v>
      </c>
      <c r="J863" s="5">
        <v>13.0521586382709</v>
      </c>
      <c r="K863" s="5">
        <v>-4.89578385764632</v>
      </c>
      <c r="L863" s="5">
        <v>-4.89578385764632</v>
      </c>
      <c r="M863" s="5">
        <v>-4.89578385764632</v>
      </c>
      <c r="N863" s="5">
        <v>17.9479424959172</v>
      </c>
      <c r="O863" s="5">
        <v>17.9479424959172</v>
      </c>
      <c r="P863" s="5">
        <v>17.9479424959172</v>
      </c>
      <c r="Q863" s="5">
        <v>0.0</v>
      </c>
      <c r="R863" s="5">
        <v>0.0</v>
      </c>
      <c r="S863" s="5">
        <v>0.0</v>
      </c>
    </row>
    <row r="864">
      <c r="A864" s="5">
        <v>862.0</v>
      </c>
      <c r="B864" s="6">
        <v>44897.0</v>
      </c>
      <c r="C864" s="5">
        <v>195.102362328837</v>
      </c>
      <c r="D864" s="5">
        <v>170.049823565118</v>
      </c>
      <c r="E864" s="5">
        <v>244.439878437583</v>
      </c>
      <c r="F864" s="5">
        <v>195.102362328837</v>
      </c>
      <c r="G864" s="5">
        <v>195.102362328837</v>
      </c>
      <c r="H864" s="5">
        <v>12.5716444863466</v>
      </c>
      <c r="I864" s="5">
        <v>12.5716444863466</v>
      </c>
      <c r="J864" s="5">
        <v>12.5716444863466</v>
      </c>
      <c r="K864" s="5">
        <v>-5.30696082181703</v>
      </c>
      <c r="L864" s="5">
        <v>-5.30696082181703</v>
      </c>
      <c r="M864" s="5">
        <v>-5.30696082181703</v>
      </c>
      <c r="N864" s="5">
        <v>17.8786053081637</v>
      </c>
      <c r="O864" s="5">
        <v>17.8786053081637</v>
      </c>
      <c r="P864" s="5">
        <v>17.8786053081637</v>
      </c>
      <c r="Q864" s="5">
        <v>0.0</v>
      </c>
      <c r="R864" s="5">
        <v>0.0</v>
      </c>
      <c r="S864" s="5">
        <v>0.0</v>
      </c>
    </row>
    <row r="865">
      <c r="A865" s="5">
        <v>863.0</v>
      </c>
      <c r="B865" s="6">
        <v>44900.0</v>
      </c>
      <c r="C865" s="5">
        <v>193.573198497056</v>
      </c>
      <c r="D865" s="5">
        <v>174.65226474689</v>
      </c>
      <c r="E865" s="5">
        <v>241.137689843297</v>
      </c>
      <c r="F865" s="5">
        <v>193.573198497056</v>
      </c>
      <c r="G865" s="5">
        <v>193.573198497056</v>
      </c>
      <c r="H865" s="5">
        <v>13.5080850761028</v>
      </c>
      <c r="I865" s="5">
        <v>13.5080850761028</v>
      </c>
      <c r="J865" s="5">
        <v>13.5080850761028</v>
      </c>
      <c r="K865" s="5">
        <v>-3.47492792379094</v>
      </c>
      <c r="L865" s="5">
        <v>-3.47492792379094</v>
      </c>
      <c r="M865" s="5">
        <v>-3.47492792379094</v>
      </c>
      <c r="N865" s="5">
        <v>16.9830129998937</v>
      </c>
      <c r="O865" s="5">
        <v>16.9830129998937</v>
      </c>
      <c r="P865" s="5">
        <v>16.9830129998937</v>
      </c>
      <c r="Q865" s="5">
        <v>0.0</v>
      </c>
      <c r="R865" s="5">
        <v>0.0</v>
      </c>
      <c r="S865" s="5">
        <v>0.0</v>
      </c>
    </row>
    <row r="866">
      <c r="A866" s="5">
        <v>864.0</v>
      </c>
      <c r="B866" s="6">
        <v>44901.0</v>
      </c>
      <c r="C866" s="5">
        <v>193.063477219796</v>
      </c>
      <c r="D866" s="5">
        <v>173.304567319341</v>
      </c>
      <c r="E866" s="5">
        <v>243.878806295489</v>
      </c>
      <c r="F866" s="5">
        <v>193.063477219796</v>
      </c>
      <c r="G866" s="5">
        <v>193.063477219796</v>
      </c>
      <c r="H866" s="5">
        <v>12.3054170810924</v>
      </c>
      <c r="I866" s="5">
        <v>12.3054170810924</v>
      </c>
      <c r="J866" s="5">
        <v>12.3054170810924</v>
      </c>
      <c r="K866" s="5">
        <v>-4.16603470012454</v>
      </c>
      <c r="L866" s="5">
        <v>-4.16603470012454</v>
      </c>
      <c r="M866" s="5">
        <v>-4.16603470012454</v>
      </c>
      <c r="N866" s="5">
        <v>16.4714517812169</v>
      </c>
      <c r="O866" s="5">
        <v>16.4714517812169</v>
      </c>
      <c r="P866" s="5">
        <v>16.4714517812169</v>
      </c>
      <c r="Q866" s="5">
        <v>0.0</v>
      </c>
      <c r="R866" s="5">
        <v>0.0</v>
      </c>
      <c r="S866" s="5">
        <v>0.0</v>
      </c>
    </row>
    <row r="867">
      <c r="A867" s="5">
        <v>865.0</v>
      </c>
      <c r="B867" s="6">
        <v>44902.0</v>
      </c>
      <c r="C867" s="5">
        <v>192.553755942536</v>
      </c>
      <c r="D867" s="5">
        <v>168.371998072689</v>
      </c>
      <c r="E867" s="5">
        <v>239.42179507492</v>
      </c>
      <c r="F867" s="5">
        <v>192.553755942536</v>
      </c>
      <c r="G867" s="5">
        <v>192.553755942536</v>
      </c>
      <c r="H867" s="5">
        <v>11.9215658591814</v>
      </c>
      <c r="I867" s="5">
        <v>11.9215658591814</v>
      </c>
      <c r="J867" s="5">
        <v>11.9215658591814</v>
      </c>
      <c r="K867" s="5">
        <v>-3.94745955477609</v>
      </c>
      <c r="L867" s="5">
        <v>-3.94745955477609</v>
      </c>
      <c r="M867" s="5">
        <v>-3.94745955477609</v>
      </c>
      <c r="N867" s="5">
        <v>15.8690254139575</v>
      </c>
      <c r="O867" s="5">
        <v>15.8690254139575</v>
      </c>
      <c r="P867" s="5">
        <v>15.8690254139575</v>
      </c>
      <c r="Q867" s="5">
        <v>0.0</v>
      </c>
      <c r="R867" s="5">
        <v>0.0</v>
      </c>
      <c r="S867" s="5">
        <v>0.0</v>
      </c>
    </row>
    <row r="868">
      <c r="A868" s="5">
        <v>866.0</v>
      </c>
      <c r="B868" s="6">
        <v>44903.0</v>
      </c>
      <c r="C868" s="5">
        <v>192.044034665276</v>
      </c>
      <c r="D868" s="5">
        <v>166.446042274734</v>
      </c>
      <c r="E868" s="5">
        <v>235.819743499799</v>
      </c>
      <c r="F868" s="5">
        <v>192.044034665276</v>
      </c>
      <c r="G868" s="5">
        <v>192.044034665276</v>
      </c>
      <c r="H868" s="5">
        <v>10.2934820196801</v>
      </c>
      <c r="I868" s="5">
        <v>10.2934820196801</v>
      </c>
      <c r="J868" s="5">
        <v>10.2934820196801</v>
      </c>
      <c r="K868" s="5">
        <v>-4.89578385765055</v>
      </c>
      <c r="L868" s="5">
        <v>-4.89578385765055</v>
      </c>
      <c r="M868" s="5">
        <v>-4.89578385765055</v>
      </c>
      <c r="N868" s="5">
        <v>15.1892658773306</v>
      </c>
      <c r="O868" s="5">
        <v>15.1892658773306</v>
      </c>
      <c r="P868" s="5">
        <v>15.1892658773306</v>
      </c>
      <c r="Q868" s="5">
        <v>0.0</v>
      </c>
      <c r="R868" s="5">
        <v>0.0</v>
      </c>
      <c r="S868" s="5">
        <v>0.0</v>
      </c>
    </row>
    <row r="869">
      <c r="A869" s="5">
        <v>867.0</v>
      </c>
      <c r="B869" s="6">
        <v>44904.0</v>
      </c>
      <c r="C869" s="5">
        <v>191.534313388015</v>
      </c>
      <c r="D869" s="5">
        <v>164.672410379237</v>
      </c>
      <c r="E869" s="5">
        <v>236.298786500364</v>
      </c>
      <c r="F869" s="5">
        <v>191.534313388015</v>
      </c>
      <c r="G869" s="5">
        <v>191.534313388015</v>
      </c>
      <c r="H869" s="5">
        <v>9.14108236421253</v>
      </c>
      <c r="I869" s="5">
        <v>9.14108236421253</v>
      </c>
      <c r="J869" s="5">
        <v>9.14108236421253</v>
      </c>
      <c r="K869" s="5">
        <v>-5.30696082185248</v>
      </c>
      <c r="L869" s="5">
        <v>-5.30696082185248</v>
      </c>
      <c r="M869" s="5">
        <v>-5.30696082185248</v>
      </c>
      <c r="N869" s="5">
        <v>14.448043186065</v>
      </c>
      <c r="O869" s="5">
        <v>14.448043186065</v>
      </c>
      <c r="P869" s="5">
        <v>14.448043186065</v>
      </c>
      <c r="Q869" s="5">
        <v>0.0</v>
      </c>
      <c r="R869" s="5">
        <v>0.0</v>
      </c>
      <c r="S869" s="5">
        <v>0.0</v>
      </c>
    </row>
    <row r="870">
      <c r="A870" s="5">
        <v>868.0</v>
      </c>
      <c r="B870" s="6">
        <v>44907.0</v>
      </c>
      <c r="C870" s="5">
        <v>190.005149556235</v>
      </c>
      <c r="D870" s="5">
        <v>161.425296679038</v>
      </c>
      <c r="E870" s="5">
        <v>235.281212941254</v>
      </c>
      <c r="F870" s="5">
        <v>190.005149556235</v>
      </c>
      <c r="G870" s="5">
        <v>190.005149556235</v>
      </c>
      <c r="H870" s="5">
        <v>8.56557576936523</v>
      </c>
      <c r="I870" s="5">
        <v>8.56557576936523</v>
      </c>
      <c r="J870" s="5">
        <v>8.56557576936523</v>
      </c>
      <c r="K870" s="5">
        <v>-3.47492792379031</v>
      </c>
      <c r="L870" s="5">
        <v>-3.47492792379031</v>
      </c>
      <c r="M870" s="5">
        <v>-3.47492792379031</v>
      </c>
      <c r="N870" s="5">
        <v>12.0405036931555</v>
      </c>
      <c r="O870" s="5">
        <v>12.0405036931555</v>
      </c>
      <c r="P870" s="5">
        <v>12.0405036931555</v>
      </c>
      <c r="Q870" s="5">
        <v>0.0</v>
      </c>
      <c r="R870" s="5">
        <v>0.0</v>
      </c>
      <c r="S870" s="5">
        <v>0.0</v>
      </c>
    </row>
    <row r="871">
      <c r="A871" s="5">
        <v>869.0</v>
      </c>
      <c r="B871" s="6">
        <v>44908.0</v>
      </c>
      <c r="C871" s="5">
        <v>189.495428278975</v>
      </c>
      <c r="D871" s="5">
        <v>160.263996990517</v>
      </c>
      <c r="E871" s="5">
        <v>231.544181520595</v>
      </c>
      <c r="F871" s="5">
        <v>189.495428278975</v>
      </c>
      <c r="G871" s="5">
        <v>189.495428278975</v>
      </c>
      <c r="H871" s="5">
        <v>7.07757483500338</v>
      </c>
      <c r="I871" s="5">
        <v>7.07757483500338</v>
      </c>
      <c r="J871" s="5">
        <v>7.07757483500338</v>
      </c>
      <c r="K871" s="5">
        <v>-4.16603470011992</v>
      </c>
      <c r="L871" s="5">
        <v>-4.16603470011992</v>
      </c>
      <c r="M871" s="5">
        <v>-4.16603470011992</v>
      </c>
      <c r="N871" s="5">
        <v>11.2436095351233</v>
      </c>
      <c r="O871" s="5">
        <v>11.2436095351233</v>
      </c>
      <c r="P871" s="5">
        <v>11.2436095351233</v>
      </c>
      <c r="Q871" s="5">
        <v>0.0</v>
      </c>
      <c r="R871" s="5">
        <v>0.0</v>
      </c>
      <c r="S871" s="5">
        <v>0.0</v>
      </c>
    </row>
    <row r="872">
      <c r="A872" s="5">
        <v>870.0</v>
      </c>
      <c r="B872" s="6">
        <v>44909.0</v>
      </c>
      <c r="C872" s="5">
        <v>188.985707001715</v>
      </c>
      <c r="D872" s="5">
        <v>160.730540475545</v>
      </c>
      <c r="E872" s="5">
        <v>231.467802359628</v>
      </c>
      <c r="F872" s="5">
        <v>188.985707001715</v>
      </c>
      <c r="G872" s="5">
        <v>188.985707001715</v>
      </c>
      <c r="H872" s="5">
        <v>6.53625407975648</v>
      </c>
      <c r="I872" s="5">
        <v>6.53625407975648</v>
      </c>
      <c r="J872" s="5">
        <v>6.53625407975648</v>
      </c>
      <c r="K872" s="5">
        <v>-3.94745955477471</v>
      </c>
      <c r="L872" s="5">
        <v>-3.94745955477471</v>
      </c>
      <c r="M872" s="5">
        <v>-3.94745955477471</v>
      </c>
      <c r="N872" s="5">
        <v>10.4837136345311</v>
      </c>
      <c r="O872" s="5">
        <v>10.4837136345311</v>
      </c>
      <c r="P872" s="5">
        <v>10.4837136345311</v>
      </c>
      <c r="Q872" s="5">
        <v>0.0</v>
      </c>
      <c r="R872" s="5">
        <v>0.0</v>
      </c>
      <c r="S872" s="5">
        <v>0.0</v>
      </c>
    </row>
    <row r="873">
      <c r="A873" s="5">
        <v>871.0</v>
      </c>
      <c r="B873" s="6">
        <v>44910.0</v>
      </c>
      <c r="C873" s="5">
        <v>188.475985724455</v>
      </c>
      <c r="D873" s="5">
        <v>159.096206115878</v>
      </c>
      <c r="E873" s="5">
        <v>229.815631083714</v>
      </c>
      <c r="F873" s="5">
        <v>188.475985724455</v>
      </c>
      <c r="G873" s="5">
        <v>188.475985724455</v>
      </c>
      <c r="H873" s="5">
        <v>4.88479571265981</v>
      </c>
      <c r="I873" s="5">
        <v>4.88479571265981</v>
      </c>
      <c r="J873" s="5">
        <v>4.88479571265981</v>
      </c>
      <c r="K873" s="5">
        <v>-4.89578385763916</v>
      </c>
      <c r="L873" s="5">
        <v>-4.89578385763916</v>
      </c>
      <c r="M873" s="5">
        <v>-4.89578385763916</v>
      </c>
      <c r="N873" s="5">
        <v>9.78057957029897</v>
      </c>
      <c r="O873" s="5">
        <v>9.78057957029897</v>
      </c>
      <c r="P873" s="5">
        <v>9.78057957029897</v>
      </c>
      <c r="Q873" s="5">
        <v>0.0</v>
      </c>
      <c r="R873" s="5">
        <v>0.0</v>
      </c>
      <c r="S873" s="5">
        <v>0.0</v>
      </c>
    </row>
    <row r="874">
      <c r="A874" s="5">
        <v>872.0</v>
      </c>
      <c r="B874" s="6">
        <v>44911.0</v>
      </c>
      <c r="C874" s="5">
        <v>187.966264447194</v>
      </c>
      <c r="D874" s="5">
        <v>157.677303271772</v>
      </c>
      <c r="E874" s="5">
        <v>226.013147036054</v>
      </c>
      <c r="F874" s="5">
        <v>187.966264447194</v>
      </c>
      <c r="G874" s="5">
        <v>187.966264447194</v>
      </c>
      <c r="H874" s="5">
        <v>3.84572309534173</v>
      </c>
      <c r="I874" s="5">
        <v>3.84572309534173</v>
      </c>
      <c r="J874" s="5">
        <v>3.84572309534173</v>
      </c>
      <c r="K874" s="5">
        <v>-5.30696082184226</v>
      </c>
      <c r="L874" s="5">
        <v>-5.30696082184226</v>
      </c>
      <c r="M874" s="5">
        <v>-5.30696082184226</v>
      </c>
      <c r="N874" s="5">
        <v>9.15268391718399</v>
      </c>
      <c r="O874" s="5">
        <v>9.15268391718399</v>
      </c>
      <c r="P874" s="5">
        <v>9.15268391718399</v>
      </c>
      <c r="Q874" s="5">
        <v>0.0</v>
      </c>
      <c r="R874" s="5">
        <v>0.0</v>
      </c>
      <c r="S874" s="5">
        <v>0.0</v>
      </c>
    </row>
    <row r="875">
      <c r="A875" s="5">
        <v>873.0</v>
      </c>
      <c r="B875" s="6">
        <v>44914.0</v>
      </c>
      <c r="C875" s="5">
        <v>186.437100615414</v>
      </c>
      <c r="D875" s="5">
        <v>155.034700541449</v>
      </c>
      <c r="E875" s="5">
        <v>227.016323301618</v>
      </c>
      <c r="F875" s="5">
        <v>186.437100615414</v>
      </c>
      <c r="G875" s="5">
        <v>186.437100615414</v>
      </c>
      <c r="H875" s="5">
        <v>4.4001489846348</v>
      </c>
      <c r="I875" s="5">
        <v>4.4001489846348</v>
      </c>
      <c r="J875" s="5">
        <v>4.4001489846348</v>
      </c>
      <c r="K875" s="5">
        <v>-3.47492792381242</v>
      </c>
      <c r="L875" s="5">
        <v>-3.47492792381242</v>
      </c>
      <c r="M875" s="5">
        <v>-3.47492792381242</v>
      </c>
      <c r="N875" s="5">
        <v>7.87507690844722</v>
      </c>
      <c r="O875" s="5">
        <v>7.87507690844722</v>
      </c>
      <c r="P875" s="5">
        <v>7.87507690844722</v>
      </c>
      <c r="Q875" s="5">
        <v>0.0</v>
      </c>
      <c r="R875" s="5">
        <v>0.0</v>
      </c>
      <c r="S875" s="5">
        <v>0.0</v>
      </c>
    </row>
    <row r="876">
      <c r="A876" s="5">
        <v>874.0</v>
      </c>
      <c r="B876" s="6">
        <v>44915.0</v>
      </c>
      <c r="C876" s="5">
        <v>185.927379338154</v>
      </c>
      <c r="D876" s="5">
        <v>153.278308604085</v>
      </c>
      <c r="E876" s="5">
        <v>224.756298772035</v>
      </c>
      <c r="F876" s="5">
        <v>185.927379338154</v>
      </c>
      <c r="G876" s="5">
        <v>185.927379338154</v>
      </c>
      <c r="H876" s="5">
        <v>3.52359375955247</v>
      </c>
      <c r="I876" s="5">
        <v>3.52359375955247</v>
      </c>
      <c r="J876" s="5">
        <v>3.52359375955247</v>
      </c>
      <c r="K876" s="5">
        <v>-4.16603470013122</v>
      </c>
      <c r="L876" s="5">
        <v>-4.16603470013122</v>
      </c>
      <c r="M876" s="5">
        <v>-4.16603470013122</v>
      </c>
      <c r="N876" s="5">
        <v>7.6896284596837</v>
      </c>
      <c r="O876" s="5">
        <v>7.6896284596837</v>
      </c>
      <c r="P876" s="5">
        <v>7.6896284596837</v>
      </c>
      <c r="Q876" s="5">
        <v>0.0</v>
      </c>
      <c r="R876" s="5">
        <v>0.0</v>
      </c>
      <c r="S876" s="5">
        <v>0.0</v>
      </c>
    </row>
    <row r="877">
      <c r="A877" s="5">
        <v>875.0</v>
      </c>
      <c r="B877" s="6">
        <v>44916.0</v>
      </c>
      <c r="C877" s="5">
        <v>185.417658060893</v>
      </c>
      <c r="D877" s="5">
        <v>152.142004742865</v>
      </c>
      <c r="E877" s="5">
        <v>222.201516209463</v>
      </c>
      <c r="F877" s="5">
        <v>185.417658060893</v>
      </c>
      <c r="G877" s="5">
        <v>185.417658060893</v>
      </c>
      <c r="H877" s="5">
        <v>3.68831310666667</v>
      </c>
      <c r="I877" s="5">
        <v>3.68831310666667</v>
      </c>
      <c r="J877" s="5">
        <v>3.68831310666667</v>
      </c>
      <c r="K877" s="5">
        <v>-3.94745955477565</v>
      </c>
      <c r="L877" s="5">
        <v>-3.94745955477565</v>
      </c>
      <c r="M877" s="5">
        <v>-3.94745955477565</v>
      </c>
      <c r="N877" s="5">
        <v>7.63577266144233</v>
      </c>
      <c r="O877" s="5">
        <v>7.63577266144233</v>
      </c>
      <c r="P877" s="5">
        <v>7.63577266144233</v>
      </c>
      <c r="Q877" s="5">
        <v>0.0</v>
      </c>
      <c r="R877" s="5">
        <v>0.0</v>
      </c>
      <c r="S877" s="5">
        <v>0.0</v>
      </c>
    </row>
    <row r="878">
      <c r="A878" s="5">
        <v>876.0</v>
      </c>
      <c r="B878" s="6">
        <v>44917.0</v>
      </c>
      <c r="C878" s="5">
        <v>184.907936783633</v>
      </c>
      <c r="D878" s="5">
        <v>150.732653599492</v>
      </c>
      <c r="E878" s="5">
        <v>220.905068081631</v>
      </c>
      <c r="F878" s="5">
        <v>184.907936783633</v>
      </c>
      <c r="G878" s="5">
        <v>184.907936783633</v>
      </c>
      <c r="H878" s="5">
        <v>2.81935641331893</v>
      </c>
      <c r="I878" s="5">
        <v>2.81935641331893</v>
      </c>
      <c r="J878" s="5">
        <v>2.81935641331893</v>
      </c>
      <c r="K878" s="5">
        <v>-4.89578385763997</v>
      </c>
      <c r="L878" s="5">
        <v>-4.89578385763997</v>
      </c>
      <c r="M878" s="5">
        <v>-4.89578385763997</v>
      </c>
      <c r="N878" s="5">
        <v>7.71514027095891</v>
      </c>
      <c r="O878" s="5">
        <v>7.71514027095891</v>
      </c>
      <c r="P878" s="5">
        <v>7.71514027095891</v>
      </c>
      <c r="Q878" s="5">
        <v>0.0</v>
      </c>
      <c r="R878" s="5">
        <v>0.0</v>
      </c>
      <c r="S878" s="5">
        <v>0.0</v>
      </c>
    </row>
    <row r="879">
      <c r="A879" s="5">
        <v>877.0</v>
      </c>
      <c r="B879" s="6">
        <v>44918.0</v>
      </c>
      <c r="C879" s="5">
        <v>184.398215506373</v>
      </c>
      <c r="D879" s="5">
        <v>149.027524869784</v>
      </c>
      <c r="E879" s="5">
        <v>221.467887370613</v>
      </c>
      <c r="F879" s="5">
        <v>184.398215506373</v>
      </c>
      <c r="G879" s="5">
        <v>184.398215506373</v>
      </c>
      <c r="H879" s="5">
        <v>2.61876936167327</v>
      </c>
      <c r="I879" s="5">
        <v>2.61876936167327</v>
      </c>
      <c r="J879" s="5">
        <v>2.61876936167327</v>
      </c>
      <c r="K879" s="5">
        <v>-5.30696082184051</v>
      </c>
      <c r="L879" s="5">
        <v>-5.30696082184051</v>
      </c>
      <c r="M879" s="5">
        <v>-5.30696082184051</v>
      </c>
      <c r="N879" s="5">
        <v>7.92573018351379</v>
      </c>
      <c r="O879" s="5">
        <v>7.92573018351379</v>
      </c>
      <c r="P879" s="5">
        <v>7.92573018351379</v>
      </c>
      <c r="Q879" s="5">
        <v>0.0</v>
      </c>
      <c r="R879" s="5">
        <v>0.0</v>
      </c>
      <c r="S879" s="5">
        <v>0.0</v>
      </c>
    </row>
    <row r="880">
      <c r="A880" s="5">
        <v>878.0</v>
      </c>
      <c r="B880" s="6">
        <v>44922.0</v>
      </c>
      <c r="C880" s="5">
        <v>182.359330397333</v>
      </c>
      <c r="D880" s="5">
        <v>152.210022926137</v>
      </c>
      <c r="E880" s="5">
        <v>223.708313449304</v>
      </c>
      <c r="F880" s="5">
        <v>182.359330397333</v>
      </c>
      <c r="G880" s="5">
        <v>182.359330397333</v>
      </c>
      <c r="H880" s="5">
        <v>5.75072001164445</v>
      </c>
      <c r="I880" s="5">
        <v>5.75072001164445</v>
      </c>
      <c r="J880" s="5">
        <v>5.75072001164445</v>
      </c>
      <c r="K880" s="5">
        <v>-4.1660347001266</v>
      </c>
      <c r="L880" s="5">
        <v>-4.1660347001266</v>
      </c>
      <c r="M880" s="5">
        <v>-4.1660347001266</v>
      </c>
      <c r="N880" s="5">
        <v>9.91675471177106</v>
      </c>
      <c r="O880" s="5">
        <v>9.91675471177106</v>
      </c>
      <c r="P880" s="5">
        <v>9.91675471177106</v>
      </c>
      <c r="Q880" s="5">
        <v>0.0</v>
      </c>
      <c r="R880" s="5">
        <v>0.0</v>
      </c>
      <c r="S880" s="5">
        <v>0.0</v>
      </c>
    </row>
    <row r="881">
      <c r="A881" s="5">
        <v>879.0</v>
      </c>
      <c r="B881" s="6">
        <v>44923.0</v>
      </c>
      <c r="C881" s="5">
        <v>181.849609120072</v>
      </c>
      <c r="D881" s="5">
        <v>155.912005314588</v>
      </c>
      <c r="E881" s="5">
        <v>224.51987649737</v>
      </c>
      <c r="F881" s="5">
        <v>181.849609120072</v>
      </c>
      <c r="G881" s="5">
        <v>181.849609120072</v>
      </c>
      <c r="H881" s="5">
        <v>6.6854015181382</v>
      </c>
      <c r="I881" s="5">
        <v>6.6854015181382</v>
      </c>
      <c r="J881" s="5">
        <v>6.6854015181382</v>
      </c>
      <c r="K881" s="5">
        <v>-3.94745955477428</v>
      </c>
      <c r="L881" s="5">
        <v>-3.94745955477428</v>
      </c>
      <c r="M881" s="5">
        <v>-3.94745955477428</v>
      </c>
      <c r="N881" s="5">
        <v>10.6328610729124</v>
      </c>
      <c r="O881" s="5">
        <v>10.6328610729124</v>
      </c>
      <c r="P881" s="5">
        <v>10.6328610729124</v>
      </c>
      <c r="Q881" s="5">
        <v>0.0</v>
      </c>
      <c r="R881" s="5">
        <v>0.0</v>
      </c>
      <c r="S881" s="5">
        <v>0.0</v>
      </c>
    </row>
    <row r="882">
      <c r="A882" s="5">
        <v>880.0</v>
      </c>
      <c r="B882" s="6">
        <v>44924.0</v>
      </c>
      <c r="C882" s="5">
        <v>181.339887842812</v>
      </c>
      <c r="D882" s="5">
        <v>155.076886904372</v>
      </c>
      <c r="E882" s="5">
        <v>223.696756563835</v>
      </c>
      <c r="F882" s="5">
        <v>181.339887842812</v>
      </c>
      <c r="G882" s="5">
        <v>181.339887842812</v>
      </c>
      <c r="H882" s="5">
        <v>6.50377104092055</v>
      </c>
      <c r="I882" s="5">
        <v>6.50377104092055</v>
      </c>
      <c r="J882" s="5">
        <v>6.50377104092055</v>
      </c>
      <c r="K882" s="5">
        <v>-4.89578385764422</v>
      </c>
      <c r="L882" s="5">
        <v>-4.89578385764422</v>
      </c>
      <c r="M882" s="5">
        <v>-4.89578385764422</v>
      </c>
      <c r="N882" s="5">
        <v>11.3995548985647</v>
      </c>
      <c r="O882" s="5">
        <v>11.3995548985647</v>
      </c>
      <c r="P882" s="5">
        <v>11.3995548985647</v>
      </c>
      <c r="Q882" s="5">
        <v>0.0</v>
      </c>
      <c r="R882" s="5">
        <v>0.0</v>
      </c>
      <c r="S882" s="5">
        <v>0.0</v>
      </c>
    </row>
    <row r="883">
      <c r="A883" s="5">
        <v>881.0</v>
      </c>
      <c r="B883" s="6">
        <v>44925.0</v>
      </c>
      <c r="C883" s="5">
        <v>180.830166565552</v>
      </c>
      <c r="D883" s="5">
        <v>153.341194651856</v>
      </c>
      <c r="E883" s="5">
        <v>223.294374384534</v>
      </c>
      <c r="F883" s="5">
        <v>180.830166565552</v>
      </c>
      <c r="G883" s="5">
        <v>180.830166565552</v>
      </c>
      <c r="H883" s="5">
        <v>6.8881853959153</v>
      </c>
      <c r="I883" s="5">
        <v>6.8881853959153</v>
      </c>
      <c r="J883" s="5">
        <v>6.8881853959153</v>
      </c>
      <c r="K883" s="5">
        <v>-5.30696082182181</v>
      </c>
      <c r="L883" s="5">
        <v>-5.30696082182181</v>
      </c>
      <c r="M883" s="5">
        <v>-5.30696082182181</v>
      </c>
      <c r="N883" s="5">
        <v>12.1951462177371</v>
      </c>
      <c r="O883" s="5">
        <v>12.1951462177371</v>
      </c>
      <c r="P883" s="5">
        <v>12.1951462177371</v>
      </c>
      <c r="Q883" s="5">
        <v>0.0</v>
      </c>
      <c r="R883" s="5">
        <v>0.0</v>
      </c>
      <c r="S883" s="5">
        <v>0.0</v>
      </c>
    </row>
    <row r="884">
      <c r="A884" s="5">
        <v>882.0</v>
      </c>
      <c r="B884" s="6">
        <v>44929.0</v>
      </c>
      <c r="C884" s="5">
        <v>178.791281456511</v>
      </c>
      <c r="D884" s="5">
        <v>157.003625626466</v>
      </c>
      <c r="E884" s="5">
        <v>224.045890212497</v>
      </c>
      <c r="F884" s="5">
        <v>178.791281456511</v>
      </c>
      <c r="G884" s="5">
        <v>178.791281456511</v>
      </c>
      <c r="H884" s="5">
        <v>11.0444769385578</v>
      </c>
      <c r="I884" s="5">
        <v>11.0444769385578</v>
      </c>
      <c r="J884" s="5">
        <v>11.0444769385578</v>
      </c>
      <c r="K884" s="5">
        <v>-4.16603470012958</v>
      </c>
      <c r="L884" s="5">
        <v>-4.16603470012958</v>
      </c>
      <c r="M884" s="5">
        <v>-4.16603470012958</v>
      </c>
      <c r="N884" s="5">
        <v>15.2105116386873</v>
      </c>
      <c r="O884" s="5">
        <v>15.2105116386873</v>
      </c>
      <c r="P884" s="5">
        <v>15.2105116386873</v>
      </c>
      <c r="Q884" s="5">
        <v>0.0</v>
      </c>
      <c r="R884" s="5">
        <v>0.0</v>
      </c>
      <c r="S884" s="5">
        <v>0.0</v>
      </c>
    </row>
    <row r="885">
      <c r="A885" s="5">
        <v>883.0</v>
      </c>
      <c r="B885" s="6">
        <v>44930.0</v>
      </c>
      <c r="C885" s="5">
        <v>178.281560179251</v>
      </c>
      <c r="D885" s="5">
        <v>156.468811025752</v>
      </c>
      <c r="E885" s="5">
        <v>225.906264260577</v>
      </c>
      <c r="F885" s="5">
        <v>178.281560179251</v>
      </c>
      <c r="G885" s="5">
        <v>178.281560179251</v>
      </c>
      <c r="H885" s="5">
        <v>11.864337294879</v>
      </c>
      <c r="I885" s="5">
        <v>11.864337294879</v>
      </c>
      <c r="J885" s="5">
        <v>11.864337294879</v>
      </c>
      <c r="K885" s="5">
        <v>-3.94745955477522</v>
      </c>
      <c r="L885" s="5">
        <v>-3.94745955477522</v>
      </c>
      <c r="M885" s="5">
        <v>-3.94745955477522</v>
      </c>
      <c r="N885" s="5">
        <v>15.8117968496542</v>
      </c>
      <c r="O885" s="5">
        <v>15.8117968496542</v>
      </c>
      <c r="P885" s="5">
        <v>15.8117968496542</v>
      </c>
      <c r="Q885" s="5">
        <v>0.0</v>
      </c>
      <c r="R885" s="5">
        <v>0.0</v>
      </c>
      <c r="S885" s="5">
        <v>0.0</v>
      </c>
    </row>
    <row r="886">
      <c r="A886" s="5">
        <v>884.0</v>
      </c>
      <c r="B886" s="6">
        <v>44931.0</v>
      </c>
      <c r="C886" s="5">
        <v>177.771838901991</v>
      </c>
      <c r="D886" s="5">
        <v>154.204490046954</v>
      </c>
      <c r="E886" s="5">
        <v>225.304296283052</v>
      </c>
      <c r="F886" s="5">
        <v>177.771838901991</v>
      </c>
      <c r="G886" s="5">
        <v>177.771838901991</v>
      </c>
      <c r="H886" s="5">
        <v>11.416668572758</v>
      </c>
      <c r="I886" s="5">
        <v>11.416668572758</v>
      </c>
      <c r="J886" s="5">
        <v>11.416668572758</v>
      </c>
      <c r="K886" s="5">
        <v>-4.89578385762598</v>
      </c>
      <c r="L886" s="5">
        <v>-4.89578385762598</v>
      </c>
      <c r="M886" s="5">
        <v>-4.89578385762598</v>
      </c>
      <c r="N886" s="5">
        <v>16.312452430384</v>
      </c>
      <c r="O886" s="5">
        <v>16.312452430384</v>
      </c>
      <c r="P886" s="5">
        <v>16.312452430384</v>
      </c>
      <c r="Q886" s="5">
        <v>0.0</v>
      </c>
      <c r="R886" s="5">
        <v>0.0</v>
      </c>
      <c r="S886" s="5">
        <v>0.0</v>
      </c>
    </row>
    <row r="887">
      <c r="A887" s="5">
        <v>885.0</v>
      </c>
      <c r="B887" s="6">
        <v>44932.0</v>
      </c>
      <c r="C887" s="5">
        <v>178.127946875638</v>
      </c>
      <c r="D887" s="5">
        <v>153.636123109199</v>
      </c>
      <c r="E887" s="5">
        <v>226.61320876313</v>
      </c>
      <c r="F887" s="5">
        <v>178.127946875638</v>
      </c>
      <c r="G887" s="5">
        <v>178.127946875638</v>
      </c>
      <c r="H887" s="5">
        <v>11.3896621428155</v>
      </c>
      <c r="I887" s="5">
        <v>11.3896621428155</v>
      </c>
      <c r="J887" s="5">
        <v>11.3896621428155</v>
      </c>
      <c r="K887" s="5">
        <v>-5.30696082182006</v>
      </c>
      <c r="L887" s="5">
        <v>-5.30696082182006</v>
      </c>
      <c r="M887" s="5">
        <v>-5.30696082182006</v>
      </c>
      <c r="N887" s="5">
        <v>16.6966229646356</v>
      </c>
      <c r="O887" s="5">
        <v>16.6966229646356</v>
      </c>
      <c r="P887" s="5">
        <v>16.6966229646356</v>
      </c>
      <c r="Q887" s="5">
        <v>0.0</v>
      </c>
      <c r="R887" s="5">
        <v>0.0</v>
      </c>
      <c r="S887" s="5">
        <v>0.0</v>
      </c>
    </row>
    <row r="888">
      <c r="A888" s="5">
        <v>886.0</v>
      </c>
      <c r="B888" s="6">
        <v>44935.0</v>
      </c>
      <c r="C888" s="5">
        <v>179.196270796579</v>
      </c>
      <c r="D888" s="5">
        <v>158.87745730631</v>
      </c>
      <c r="E888" s="5">
        <v>228.333646492252</v>
      </c>
      <c r="F888" s="5">
        <v>179.196270796579</v>
      </c>
      <c r="G888" s="5">
        <v>179.196270796579</v>
      </c>
      <c r="H888" s="5">
        <v>13.5644250785059</v>
      </c>
      <c r="I888" s="5">
        <v>13.5644250785059</v>
      </c>
      <c r="J888" s="5">
        <v>13.5644250785059</v>
      </c>
      <c r="K888" s="5">
        <v>-3.4749279238219</v>
      </c>
      <c r="L888" s="5">
        <v>-3.4749279238219</v>
      </c>
      <c r="M888" s="5">
        <v>-3.4749279238219</v>
      </c>
      <c r="N888" s="5">
        <v>17.0393530023278</v>
      </c>
      <c r="O888" s="5">
        <v>17.0393530023278</v>
      </c>
      <c r="P888" s="5">
        <v>17.0393530023278</v>
      </c>
      <c r="Q888" s="5">
        <v>0.0</v>
      </c>
      <c r="R888" s="5">
        <v>0.0</v>
      </c>
      <c r="S888" s="5">
        <v>0.0</v>
      </c>
    </row>
    <row r="889">
      <c r="A889" s="5">
        <v>887.0</v>
      </c>
      <c r="B889" s="6">
        <v>44936.0</v>
      </c>
      <c r="C889" s="5">
        <v>179.552378770226</v>
      </c>
      <c r="D889" s="5">
        <v>155.512637975418</v>
      </c>
      <c r="E889" s="5">
        <v>228.081976617075</v>
      </c>
      <c r="F889" s="5">
        <v>179.552378770226</v>
      </c>
      <c r="G889" s="5">
        <v>179.552378770226</v>
      </c>
      <c r="H889" s="5">
        <v>12.6987581291177</v>
      </c>
      <c r="I889" s="5">
        <v>12.6987581291177</v>
      </c>
      <c r="J889" s="5">
        <v>12.6987581291177</v>
      </c>
      <c r="K889" s="5">
        <v>-4.16603470011736</v>
      </c>
      <c r="L889" s="5">
        <v>-4.16603470011736</v>
      </c>
      <c r="M889" s="5">
        <v>-4.16603470011736</v>
      </c>
      <c r="N889" s="5">
        <v>16.8647928292351</v>
      </c>
      <c r="O889" s="5">
        <v>16.8647928292351</v>
      </c>
      <c r="P889" s="5">
        <v>16.8647928292351</v>
      </c>
      <c r="Q889" s="5">
        <v>0.0</v>
      </c>
      <c r="R889" s="5">
        <v>0.0</v>
      </c>
      <c r="S889" s="5">
        <v>0.0</v>
      </c>
    </row>
    <row r="890">
      <c r="A890" s="5">
        <v>888.0</v>
      </c>
      <c r="B890" s="6">
        <v>44937.0</v>
      </c>
      <c r="C890" s="5">
        <v>179.908486743873</v>
      </c>
      <c r="D890" s="5">
        <v>154.417435646685</v>
      </c>
      <c r="E890" s="5">
        <v>226.125924951032</v>
      </c>
      <c r="F890" s="5">
        <v>179.908486743873</v>
      </c>
      <c r="G890" s="5">
        <v>179.908486743873</v>
      </c>
      <c r="H890" s="5">
        <v>12.5986071472956</v>
      </c>
      <c r="I890" s="5">
        <v>12.5986071472956</v>
      </c>
      <c r="J890" s="5">
        <v>12.5986071472956</v>
      </c>
      <c r="K890" s="5">
        <v>-3.9474595547762</v>
      </c>
      <c r="L890" s="5">
        <v>-3.9474595547762</v>
      </c>
      <c r="M890" s="5">
        <v>-3.9474595547762</v>
      </c>
      <c r="N890" s="5">
        <v>16.5460667020718</v>
      </c>
      <c r="O890" s="5">
        <v>16.5460667020718</v>
      </c>
      <c r="P890" s="5">
        <v>16.5460667020718</v>
      </c>
      <c r="Q890" s="5">
        <v>0.0</v>
      </c>
      <c r="R890" s="5">
        <v>0.0</v>
      </c>
      <c r="S890" s="5">
        <v>0.0</v>
      </c>
    </row>
    <row r="891">
      <c r="A891" s="5">
        <v>889.0</v>
      </c>
      <c r="B891" s="6">
        <v>44938.0</v>
      </c>
      <c r="C891" s="5">
        <v>180.26459471752</v>
      </c>
      <c r="D891" s="5">
        <v>154.467301999352</v>
      </c>
      <c r="E891" s="5">
        <v>225.908666211206</v>
      </c>
      <c r="F891" s="5">
        <v>180.26459471752</v>
      </c>
      <c r="G891" s="5">
        <v>180.26459471752</v>
      </c>
      <c r="H891" s="5">
        <v>11.1934200285306</v>
      </c>
      <c r="I891" s="5">
        <v>11.1934200285306</v>
      </c>
      <c r="J891" s="5">
        <v>11.1934200285306</v>
      </c>
      <c r="K891" s="5">
        <v>-4.89578385763363</v>
      </c>
      <c r="L891" s="5">
        <v>-4.89578385763363</v>
      </c>
      <c r="M891" s="5">
        <v>-4.89578385763363</v>
      </c>
      <c r="N891" s="5">
        <v>16.0892038861643</v>
      </c>
      <c r="O891" s="5">
        <v>16.0892038861643</v>
      </c>
      <c r="P891" s="5">
        <v>16.0892038861643</v>
      </c>
      <c r="Q891" s="5">
        <v>0.0</v>
      </c>
      <c r="R891" s="5">
        <v>0.0</v>
      </c>
      <c r="S891" s="5">
        <v>0.0</v>
      </c>
    </row>
    <row r="892">
      <c r="A892" s="5">
        <v>890.0</v>
      </c>
      <c r="B892" s="6">
        <v>44939.0</v>
      </c>
      <c r="C892" s="5">
        <v>180.620702691167</v>
      </c>
      <c r="D892" s="5">
        <v>153.223091259732</v>
      </c>
      <c r="E892" s="5">
        <v>225.679211986918</v>
      </c>
      <c r="F892" s="5">
        <v>180.620702691167</v>
      </c>
      <c r="G892" s="5">
        <v>180.620702691167</v>
      </c>
      <c r="H892" s="5">
        <v>10.1970505214966</v>
      </c>
      <c r="I892" s="5">
        <v>10.1970505214966</v>
      </c>
      <c r="J892" s="5">
        <v>10.1970505214966</v>
      </c>
      <c r="K892" s="5">
        <v>-5.30696082181832</v>
      </c>
      <c r="L892" s="5">
        <v>-5.30696082181832</v>
      </c>
      <c r="M892" s="5">
        <v>-5.30696082181832</v>
      </c>
      <c r="N892" s="5">
        <v>15.5040113433149</v>
      </c>
      <c r="O892" s="5">
        <v>15.5040113433149</v>
      </c>
      <c r="P892" s="5">
        <v>15.5040113433149</v>
      </c>
      <c r="Q892" s="5">
        <v>0.0</v>
      </c>
      <c r="R892" s="5">
        <v>0.0</v>
      </c>
      <c r="S892" s="5">
        <v>0.0</v>
      </c>
    </row>
    <row r="893">
      <c r="A893" s="5">
        <v>891.0</v>
      </c>
      <c r="B893" s="6">
        <v>44943.0</v>
      </c>
      <c r="C893" s="5">
        <v>182.045134585755</v>
      </c>
      <c r="D893" s="5">
        <v>152.734946009295</v>
      </c>
      <c r="E893" s="5">
        <v>226.435540079569</v>
      </c>
      <c r="F893" s="5">
        <v>182.045134585755</v>
      </c>
      <c r="G893" s="5">
        <v>182.045134585755</v>
      </c>
      <c r="H893" s="5">
        <v>8.02566982176272</v>
      </c>
      <c r="I893" s="5">
        <v>8.02566982176272</v>
      </c>
      <c r="J893" s="5">
        <v>8.02566982176272</v>
      </c>
      <c r="K893" s="5">
        <v>-4.16603470012034</v>
      </c>
      <c r="L893" s="5">
        <v>-4.16603470012034</v>
      </c>
      <c r="M893" s="5">
        <v>-4.16603470012034</v>
      </c>
      <c r="N893" s="5">
        <v>12.191704521883</v>
      </c>
      <c r="O893" s="5">
        <v>12.191704521883</v>
      </c>
      <c r="P893" s="5">
        <v>12.191704521883</v>
      </c>
      <c r="Q893" s="5">
        <v>0.0</v>
      </c>
      <c r="R893" s="5">
        <v>0.0</v>
      </c>
      <c r="S893" s="5">
        <v>0.0</v>
      </c>
    </row>
    <row r="894">
      <c r="A894" s="5">
        <v>892.0</v>
      </c>
      <c r="B894" s="6">
        <v>44944.0</v>
      </c>
      <c r="C894" s="5">
        <v>182.401242559402</v>
      </c>
      <c r="D894" s="5">
        <v>153.936449139862</v>
      </c>
      <c r="E894" s="5">
        <v>224.570362825999</v>
      </c>
      <c r="F894" s="5">
        <v>182.401242559402</v>
      </c>
      <c r="G894" s="5">
        <v>182.401242559402</v>
      </c>
      <c r="H894" s="5">
        <v>7.27405748591636</v>
      </c>
      <c r="I894" s="5">
        <v>7.27405748591636</v>
      </c>
      <c r="J894" s="5">
        <v>7.27405748591636</v>
      </c>
      <c r="K894" s="5">
        <v>-3.94745955477714</v>
      </c>
      <c r="L894" s="5">
        <v>-3.94745955477714</v>
      </c>
      <c r="M894" s="5">
        <v>-3.94745955477714</v>
      </c>
      <c r="N894" s="5">
        <v>11.2215170406935</v>
      </c>
      <c r="O894" s="5">
        <v>11.2215170406935</v>
      </c>
      <c r="P894" s="5">
        <v>11.2215170406935</v>
      </c>
      <c r="Q894" s="5">
        <v>0.0</v>
      </c>
      <c r="R894" s="5">
        <v>0.0</v>
      </c>
      <c r="S894" s="5">
        <v>0.0</v>
      </c>
    </row>
    <row r="895">
      <c r="A895" s="5">
        <v>893.0</v>
      </c>
      <c r="B895" s="6">
        <v>44945.0</v>
      </c>
      <c r="C895" s="5">
        <v>182.757350533049</v>
      </c>
      <c r="D895" s="5">
        <v>153.154595746095</v>
      </c>
      <c r="E895" s="5">
        <v>222.043781245089</v>
      </c>
      <c r="F895" s="5">
        <v>182.757350533049</v>
      </c>
      <c r="G895" s="5">
        <v>182.757350533049</v>
      </c>
      <c r="H895" s="5">
        <v>5.34508538502322</v>
      </c>
      <c r="I895" s="5">
        <v>5.34508538502322</v>
      </c>
      <c r="J895" s="5">
        <v>5.34508538502322</v>
      </c>
      <c r="K895" s="5">
        <v>-4.89578385763445</v>
      </c>
      <c r="L895" s="5">
        <v>-4.89578385763445</v>
      </c>
      <c r="M895" s="5">
        <v>-4.89578385763445</v>
      </c>
      <c r="N895" s="5">
        <v>10.2408692426576</v>
      </c>
      <c r="O895" s="5">
        <v>10.2408692426576</v>
      </c>
      <c r="P895" s="5">
        <v>10.2408692426576</v>
      </c>
      <c r="Q895" s="5">
        <v>0.0</v>
      </c>
      <c r="R895" s="5">
        <v>0.0</v>
      </c>
      <c r="S895" s="5">
        <v>0.0</v>
      </c>
    </row>
    <row r="896">
      <c r="A896" s="5">
        <v>894.0</v>
      </c>
      <c r="B896" s="6">
        <v>44946.0</v>
      </c>
      <c r="C896" s="5">
        <v>183.113458506695</v>
      </c>
      <c r="D896" s="5">
        <v>149.241046632364</v>
      </c>
      <c r="E896" s="5">
        <v>224.867539837747</v>
      </c>
      <c r="F896" s="5">
        <v>183.113458506695</v>
      </c>
      <c r="G896" s="5">
        <v>183.113458506695</v>
      </c>
      <c r="H896" s="5">
        <v>3.96727261321752</v>
      </c>
      <c r="I896" s="5">
        <v>3.96727261321752</v>
      </c>
      <c r="J896" s="5">
        <v>3.96727261321752</v>
      </c>
      <c r="K896" s="5">
        <v>-5.30696082180809</v>
      </c>
      <c r="L896" s="5">
        <v>-5.30696082180809</v>
      </c>
      <c r="M896" s="5">
        <v>-5.30696082180809</v>
      </c>
      <c r="N896" s="5">
        <v>9.27423343502562</v>
      </c>
      <c r="O896" s="5">
        <v>9.27423343502562</v>
      </c>
      <c r="P896" s="5">
        <v>9.27423343502562</v>
      </c>
      <c r="Q896" s="5">
        <v>0.0</v>
      </c>
      <c r="R896" s="5">
        <v>0.0</v>
      </c>
      <c r="S896" s="5">
        <v>0.0</v>
      </c>
    </row>
    <row r="897">
      <c r="A897" s="5">
        <v>895.0</v>
      </c>
      <c r="B897" s="6">
        <v>44949.0</v>
      </c>
      <c r="C897" s="5">
        <v>184.181782427636</v>
      </c>
      <c r="D897" s="5">
        <v>149.6447250656</v>
      </c>
      <c r="E897" s="5">
        <v>224.161301163329</v>
      </c>
      <c r="F897" s="5">
        <v>184.181782427636</v>
      </c>
      <c r="G897" s="5">
        <v>184.181782427636</v>
      </c>
      <c r="H897" s="5">
        <v>3.21896246171977</v>
      </c>
      <c r="I897" s="5">
        <v>3.21896246171977</v>
      </c>
      <c r="J897" s="5">
        <v>3.21896246171977</v>
      </c>
      <c r="K897" s="5">
        <v>-3.47492792379849</v>
      </c>
      <c r="L897" s="5">
        <v>-3.47492792379849</v>
      </c>
      <c r="M897" s="5">
        <v>-3.47492792379849</v>
      </c>
      <c r="N897" s="5">
        <v>6.69389038551826</v>
      </c>
      <c r="O897" s="5">
        <v>6.69389038551826</v>
      </c>
      <c r="P897" s="5">
        <v>6.69389038551826</v>
      </c>
      <c r="Q897" s="5">
        <v>0.0</v>
      </c>
      <c r="R897" s="5">
        <v>0.0</v>
      </c>
      <c r="S897" s="5">
        <v>0.0</v>
      </c>
    </row>
    <row r="898">
      <c r="A898" s="5">
        <v>896.0</v>
      </c>
      <c r="B898" s="6">
        <v>44950.0</v>
      </c>
      <c r="C898" s="5">
        <v>184.537890401283</v>
      </c>
      <c r="D898" s="5">
        <v>151.847144969623</v>
      </c>
      <c r="E898" s="5">
        <v>222.873218602917</v>
      </c>
      <c r="F898" s="5">
        <v>184.537890401283</v>
      </c>
      <c r="G898" s="5">
        <v>184.537890401283</v>
      </c>
      <c r="H898" s="5">
        <v>1.84504894248644</v>
      </c>
      <c r="I898" s="5">
        <v>1.84504894248644</v>
      </c>
      <c r="J898" s="5">
        <v>1.84504894248644</v>
      </c>
      <c r="K898" s="5">
        <v>-4.16603470012331</v>
      </c>
      <c r="L898" s="5">
        <v>-4.16603470012331</v>
      </c>
      <c r="M898" s="5">
        <v>-4.16603470012331</v>
      </c>
      <c r="N898" s="5">
        <v>6.01108364260976</v>
      </c>
      <c r="O898" s="5">
        <v>6.01108364260976</v>
      </c>
      <c r="P898" s="5">
        <v>6.01108364260976</v>
      </c>
      <c r="Q898" s="5">
        <v>0.0</v>
      </c>
      <c r="R898" s="5">
        <v>0.0</v>
      </c>
      <c r="S898" s="5">
        <v>0.0</v>
      </c>
    </row>
    <row r="899">
      <c r="A899" s="5">
        <v>897.0</v>
      </c>
      <c r="B899" s="6">
        <v>44951.0</v>
      </c>
      <c r="C899" s="5">
        <v>184.89399837493</v>
      </c>
      <c r="D899" s="5">
        <v>152.739784215443</v>
      </c>
      <c r="E899" s="5">
        <v>224.674895723982</v>
      </c>
      <c r="F899" s="5">
        <v>184.89399837493</v>
      </c>
      <c r="G899" s="5">
        <v>184.89399837493</v>
      </c>
      <c r="H899" s="5">
        <v>1.49886668886479</v>
      </c>
      <c r="I899" s="5">
        <v>1.49886668886479</v>
      </c>
      <c r="J899" s="5">
        <v>1.49886668886479</v>
      </c>
      <c r="K899" s="5">
        <v>-3.94745955477576</v>
      </c>
      <c r="L899" s="5">
        <v>-3.94745955477576</v>
      </c>
      <c r="M899" s="5">
        <v>-3.94745955477576</v>
      </c>
      <c r="N899" s="5">
        <v>5.44632624364056</v>
      </c>
      <c r="O899" s="5">
        <v>5.44632624364056</v>
      </c>
      <c r="P899" s="5">
        <v>5.44632624364056</v>
      </c>
      <c r="Q899" s="5">
        <v>0.0</v>
      </c>
      <c r="R899" s="5">
        <v>0.0</v>
      </c>
      <c r="S899" s="5">
        <v>0.0</v>
      </c>
    </row>
    <row r="900">
      <c r="A900" s="5">
        <v>898.0</v>
      </c>
      <c r="B900" s="6">
        <v>44952.0</v>
      </c>
      <c r="C900" s="5">
        <v>185.250106348577</v>
      </c>
      <c r="D900" s="5">
        <v>150.135705638818</v>
      </c>
      <c r="E900" s="5">
        <v>222.740563430553</v>
      </c>
      <c r="F900" s="5">
        <v>185.250106348577</v>
      </c>
      <c r="G900" s="5">
        <v>185.250106348577</v>
      </c>
      <c r="H900" s="5">
        <v>0.116754504033005</v>
      </c>
      <c r="I900" s="5">
        <v>0.116754504033005</v>
      </c>
      <c r="J900" s="5">
        <v>0.116754504033005</v>
      </c>
      <c r="K900" s="5">
        <v>-4.89578385763869</v>
      </c>
      <c r="L900" s="5">
        <v>-4.89578385763869</v>
      </c>
      <c r="M900" s="5">
        <v>-4.89578385763869</v>
      </c>
      <c r="N900" s="5">
        <v>5.0125383616717</v>
      </c>
      <c r="O900" s="5">
        <v>5.0125383616717</v>
      </c>
      <c r="P900" s="5">
        <v>5.0125383616717</v>
      </c>
      <c r="Q900" s="5">
        <v>0.0</v>
      </c>
      <c r="R900" s="5">
        <v>0.0</v>
      </c>
      <c r="S900" s="5">
        <v>0.0</v>
      </c>
    </row>
    <row r="901">
      <c r="A901" s="5">
        <v>899.0</v>
      </c>
      <c r="B901" s="6">
        <v>44953.0</v>
      </c>
      <c r="C901" s="5">
        <v>185.606214322224</v>
      </c>
      <c r="D901" s="5">
        <v>150.700844259713</v>
      </c>
      <c r="E901" s="5">
        <v>218.989588823684</v>
      </c>
      <c r="F901" s="5">
        <v>185.606214322224</v>
      </c>
      <c r="G901" s="5">
        <v>185.606214322224</v>
      </c>
      <c r="H901" s="5">
        <v>-0.588063890703338</v>
      </c>
      <c r="I901" s="5">
        <v>-0.588063890703338</v>
      </c>
      <c r="J901" s="5">
        <v>-0.588063890703338</v>
      </c>
      <c r="K901" s="5">
        <v>-5.30696082185203</v>
      </c>
      <c r="L901" s="5">
        <v>-5.30696082185203</v>
      </c>
      <c r="M901" s="5">
        <v>-5.30696082185203</v>
      </c>
      <c r="N901" s="5">
        <v>4.71889693114869</v>
      </c>
      <c r="O901" s="5">
        <v>4.71889693114869</v>
      </c>
      <c r="P901" s="5">
        <v>4.71889693114869</v>
      </c>
      <c r="Q901" s="5">
        <v>0.0</v>
      </c>
      <c r="R901" s="5">
        <v>0.0</v>
      </c>
      <c r="S901" s="5">
        <v>0.0</v>
      </c>
    </row>
    <row r="902">
      <c r="A902" s="5">
        <v>900.0</v>
      </c>
      <c r="B902" s="6">
        <v>44956.0</v>
      </c>
      <c r="C902" s="5">
        <v>186.674538243165</v>
      </c>
      <c r="D902" s="5">
        <v>152.823611053523</v>
      </c>
      <c r="E902" s="5">
        <v>220.160879758342</v>
      </c>
      <c r="F902" s="5">
        <v>186.674538243165</v>
      </c>
      <c r="G902" s="5">
        <v>186.674538243165</v>
      </c>
      <c r="H902" s="5">
        <v>1.23398557422157</v>
      </c>
      <c r="I902" s="5">
        <v>1.23398557422157</v>
      </c>
      <c r="J902" s="5">
        <v>1.23398557422157</v>
      </c>
      <c r="K902" s="5">
        <v>-3.47492792379786</v>
      </c>
      <c r="L902" s="5">
        <v>-3.47492792379786</v>
      </c>
      <c r="M902" s="5">
        <v>-3.47492792379786</v>
      </c>
      <c r="N902" s="5">
        <v>4.70891349801944</v>
      </c>
      <c r="O902" s="5">
        <v>4.70891349801944</v>
      </c>
      <c r="P902" s="5">
        <v>4.70891349801944</v>
      </c>
      <c r="Q902" s="5">
        <v>0.0</v>
      </c>
      <c r="R902" s="5">
        <v>0.0</v>
      </c>
      <c r="S902" s="5">
        <v>0.0</v>
      </c>
    </row>
    <row r="903">
      <c r="A903" s="5">
        <v>901.0</v>
      </c>
      <c r="B903" s="6">
        <v>44957.0</v>
      </c>
      <c r="C903" s="5">
        <v>187.030646216812</v>
      </c>
      <c r="D903" s="5">
        <v>151.567602746386</v>
      </c>
      <c r="E903" s="5">
        <v>224.377739310842</v>
      </c>
      <c r="F903" s="5">
        <v>187.030646216812</v>
      </c>
      <c r="G903" s="5">
        <v>187.030646216812</v>
      </c>
      <c r="H903" s="5">
        <v>0.818493025601872</v>
      </c>
      <c r="I903" s="5">
        <v>0.818493025601872</v>
      </c>
      <c r="J903" s="5">
        <v>0.818493025601872</v>
      </c>
      <c r="K903" s="5">
        <v>-4.16603470011869</v>
      </c>
      <c r="L903" s="5">
        <v>-4.16603470011869</v>
      </c>
      <c r="M903" s="5">
        <v>-4.16603470011869</v>
      </c>
      <c r="N903" s="5">
        <v>4.98452772572056</v>
      </c>
      <c r="O903" s="5">
        <v>4.98452772572056</v>
      </c>
      <c r="P903" s="5">
        <v>4.98452772572056</v>
      </c>
      <c r="Q903" s="5">
        <v>0.0</v>
      </c>
      <c r="R903" s="5">
        <v>0.0</v>
      </c>
      <c r="S903" s="5">
        <v>0.0</v>
      </c>
    </row>
    <row r="904">
      <c r="A904" s="5">
        <v>902.0</v>
      </c>
      <c r="B904" s="6">
        <v>44958.0</v>
      </c>
      <c r="C904" s="5">
        <v>187.386754190459</v>
      </c>
      <c r="D904" s="5">
        <v>150.853607450116</v>
      </c>
      <c r="E904" s="5">
        <v>223.260889497744</v>
      </c>
      <c r="F904" s="5">
        <v>187.386754190459</v>
      </c>
      <c r="G904" s="5">
        <v>187.386754190459</v>
      </c>
      <c r="H904" s="5">
        <v>1.43589658822917</v>
      </c>
      <c r="I904" s="5">
        <v>1.43589658822917</v>
      </c>
      <c r="J904" s="5">
        <v>1.43589658822917</v>
      </c>
      <c r="K904" s="5">
        <v>-3.94745955477443</v>
      </c>
      <c r="L904" s="5">
        <v>-3.94745955477443</v>
      </c>
      <c r="M904" s="5">
        <v>-3.94745955477443</v>
      </c>
      <c r="N904" s="5">
        <v>5.3833561430036</v>
      </c>
      <c r="O904" s="5">
        <v>5.3833561430036</v>
      </c>
      <c r="P904" s="5">
        <v>5.3833561430036</v>
      </c>
      <c r="Q904" s="5">
        <v>0.0</v>
      </c>
      <c r="R904" s="5">
        <v>0.0</v>
      </c>
      <c r="S904" s="5">
        <v>0.0</v>
      </c>
    </row>
    <row r="905">
      <c r="A905" s="5">
        <v>903.0</v>
      </c>
      <c r="B905" s="6">
        <v>44959.0</v>
      </c>
      <c r="C905" s="5">
        <v>187.742862164106</v>
      </c>
      <c r="D905" s="5">
        <v>154.363822219805</v>
      </c>
      <c r="E905" s="5">
        <v>225.308159149202</v>
      </c>
      <c r="F905" s="5">
        <v>187.742862164106</v>
      </c>
      <c r="G905" s="5">
        <v>187.742862164106</v>
      </c>
      <c r="H905" s="5">
        <v>0.993914436246814</v>
      </c>
      <c r="I905" s="5">
        <v>0.993914436246814</v>
      </c>
      <c r="J905" s="5">
        <v>0.993914436246814</v>
      </c>
      <c r="K905" s="5">
        <v>-4.89578385764293</v>
      </c>
      <c r="L905" s="5">
        <v>-4.89578385764293</v>
      </c>
      <c r="M905" s="5">
        <v>-4.89578385764293</v>
      </c>
      <c r="N905" s="5">
        <v>5.88969829388975</v>
      </c>
      <c r="O905" s="5">
        <v>5.88969829388975</v>
      </c>
      <c r="P905" s="5">
        <v>5.88969829388975</v>
      </c>
      <c r="Q905" s="5">
        <v>0.0</v>
      </c>
      <c r="R905" s="5">
        <v>0.0</v>
      </c>
      <c r="S905" s="5">
        <v>0.0</v>
      </c>
    </row>
    <row r="906">
      <c r="A906" s="5">
        <v>904.0</v>
      </c>
      <c r="B906" s="6">
        <v>44960.0</v>
      </c>
      <c r="C906" s="5">
        <v>188.098970137753</v>
      </c>
      <c r="D906" s="5">
        <v>150.271406405296</v>
      </c>
      <c r="E906" s="5">
        <v>222.995208101117</v>
      </c>
      <c r="F906" s="5">
        <v>188.098970137753</v>
      </c>
      <c r="G906" s="5">
        <v>188.098970137753</v>
      </c>
      <c r="H906" s="5">
        <v>1.17739708884998</v>
      </c>
      <c r="I906" s="5">
        <v>1.17739708884998</v>
      </c>
      <c r="J906" s="5">
        <v>1.17739708884998</v>
      </c>
      <c r="K906" s="5">
        <v>-5.30696082183332</v>
      </c>
      <c r="L906" s="5">
        <v>-5.30696082183332</v>
      </c>
      <c r="M906" s="5">
        <v>-5.30696082183332</v>
      </c>
      <c r="N906" s="5">
        <v>6.48435791068331</v>
      </c>
      <c r="O906" s="5">
        <v>6.48435791068331</v>
      </c>
      <c r="P906" s="5">
        <v>6.48435791068331</v>
      </c>
      <c r="Q906" s="5">
        <v>0.0</v>
      </c>
      <c r="R906" s="5">
        <v>0.0</v>
      </c>
      <c r="S906" s="5">
        <v>0.0</v>
      </c>
    </row>
    <row r="907">
      <c r="A907" s="5">
        <v>905.0</v>
      </c>
      <c r="B907" s="6">
        <v>44963.0</v>
      </c>
      <c r="C907" s="5">
        <v>189.167294058694</v>
      </c>
      <c r="D907" s="5">
        <v>155.309374085636</v>
      </c>
      <c r="E907" s="5">
        <v>231.230773603065</v>
      </c>
      <c r="F907" s="5">
        <v>189.167294058694</v>
      </c>
      <c r="G907" s="5">
        <v>189.167294058694</v>
      </c>
      <c r="H907" s="5">
        <v>5.08930084012262</v>
      </c>
      <c r="I907" s="5">
        <v>5.08930084012262</v>
      </c>
      <c r="J907" s="5">
        <v>5.08930084012262</v>
      </c>
      <c r="K907" s="5">
        <v>-3.4749279238086</v>
      </c>
      <c r="L907" s="5">
        <v>-3.4749279238086</v>
      </c>
      <c r="M907" s="5">
        <v>-3.4749279238086</v>
      </c>
      <c r="N907" s="5">
        <v>8.56422876393122</v>
      </c>
      <c r="O907" s="5">
        <v>8.56422876393122</v>
      </c>
      <c r="P907" s="5">
        <v>8.56422876393122</v>
      </c>
      <c r="Q907" s="5">
        <v>0.0</v>
      </c>
      <c r="R907" s="5">
        <v>0.0</v>
      </c>
      <c r="S907" s="5">
        <v>0.0</v>
      </c>
    </row>
    <row r="908">
      <c r="A908" s="5">
        <v>906.0</v>
      </c>
      <c r="B908" s="6">
        <v>44964.0</v>
      </c>
      <c r="C908" s="5">
        <v>189.523402032341</v>
      </c>
      <c r="D908" s="5">
        <v>159.282113334759</v>
      </c>
      <c r="E908" s="5">
        <v>231.194894919006</v>
      </c>
      <c r="F908" s="5">
        <v>189.523402032341</v>
      </c>
      <c r="G908" s="5">
        <v>189.523402032341</v>
      </c>
      <c r="H908" s="5">
        <v>5.10227011141631</v>
      </c>
      <c r="I908" s="5">
        <v>5.10227011141631</v>
      </c>
      <c r="J908" s="5">
        <v>5.10227011141631</v>
      </c>
      <c r="K908" s="5">
        <v>-4.1660347001376</v>
      </c>
      <c r="L908" s="5">
        <v>-4.1660347001376</v>
      </c>
      <c r="M908" s="5">
        <v>-4.1660347001376</v>
      </c>
      <c r="N908" s="5">
        <v>9.26830481155391</v>
      </c>
      <c r="O908" s="5">
        <v>9.26830481155391</v>
      </c>
      <c r="P908" s="5">
        <v>9.26830481155391</v>
      </c>
      <c r="Q908" s="5">
        <v>0.0</v>
      </c>
      <c r="R908" s="5">
        <v>0.0</v>
      </c>
      <c r="S908" s="5">
        <v>0.0</v>
      </c>
    </row>
    <row r="909">
      <c r="A909" s="5">
        <v>907.0</v>
      </c>
      <c r="B909" s="6">
        <v>44965.0</v>
      </c>
      <c r="C909" s="5">
        <v>189.879510005987</v>
      </c>
      <c r="D909" s="5">
        <v>162.674160792656</v>
      </c>
      <c r="E909" s="5">
        <v>231.930379792905</v>
      </c>
      <c r="F909" s="5">
        <v>189.879510005987</v>
      </c>
      <c r="G909" s="5">
        <v>189.879510005987</v>
      </c>
      <c r="H909" s="5">
        <v>5.98382246747414</v>
      </c>
      <c r="I909" s="5">
        <v>5.98382246747414</v>
      </c>
      <c r="J909" s="5">
        <v>5.98382246747414</v>
      </c>
      <c r="K909" s="5">
        <v>-3.94745955477305</v>
      </c>
      <c r="L909" s="5">
        <v>-3.94745955477305</v>
      </c>
      <c r="M909" s="5">
        <v>-3.94745955477305</v>
      </c>
      <c r="N909" s="5">
        <v>9.9312820222472</v>
      </c>
      <c r="O909" s="5">
        <v>9.9312820222472</v>
      </c>
      <c r="P909" s="5">
        <v>9.9312820222472</v>
      </c>
      <c r="Q909" s="5">
        <v>0.0</v>
      </c>
      <c r="R909" s="5">
        <v>0.0</v>
      </c>
      <c r="S909" s="5">
        <v>0.0</v>
      </c>
    </row>
    <row r="910">
      <c r="A910" s="5">
        <v>908.0</v>
      </c>
      <c r="B910" s="6">
        <v>44966.0</v>
      </c>
      <c r="C910" s="5">
        <v>190.235617979634</v>
      </c>
      <c r="D910" s="5">
        <v>160.935299143866</v>
      </c>
      <c r="E910" s="5">
        <v>232.895677378223</v>
      </c>
      <c r="F910" s="5">
        <v>190.235617979634</v>
      </c>
      <c r="G910" s="5">
        <v>190.235617979634</v>
      </c>
      <c r="H910" s="5">
        <v>5.62944517872396</v>
      </c>
      <c r="I910" s="5">
        <v>5.62944517872396</v>
      </c>
      <c r="J910" s="5">
        <v>5.62944517872396</v>
      </c>
      <c r="K910" s="5">
        <v>-4.89578385764717</v>
      </c>
      <c r="L910" s="5">
        <v>-4.89578385764717</v>
      </c>
      <c r="M910" s="5">
        <v>-4.89578385764717</v>
      </c>
      <c r="N910" s="5">
        <v>10.5252290363711</v>
      </c>
      <c r="O910" s="5">
        <v>10.5252290363711</v>
      </c>
      <c r="P910" s="5">
        <v>10.5252290363711</v>
      </c>
      <c r="Q910" s="5">
        <v>0.0</v>
      </c>
      <c r="R910" s="5">
        <v>0.0</v>
      </c>
      <c r="S910" s="5">
        <v>0.0</v>
      </c>
    </row>
    <row r="911">
      <c r="A911" s="5">
        <v>909.0</v>
      </c>
      <c r="B911" s="6">
        <v>44967.0</v>
      </c>
      <c r="C911" s="5">
        <v>190.591725953281</v>
      </c>
      <c r="D911" s="5">
        <v>162.370306093543</v>
      </c>
      <c r="E911" s="5">
        <v>233.18754149945</v>
      </c>
      <c r="F911" s="5">
        <v>190.591725953281</v>
      </c>
      <c r="G911" s="5">
        <v>190.591725953281</v>
      </c>
      <c r="H911" s="5">
        <v>5.71625099448017</v>
      </c>
      <c r="I911" s="5">
        <v>5.71625099448017</v>
      </c>
      <c r="J911" s="5">
        <v>5.71625099448017</v>
      </c>
      <c r="K911" s="5">
        <v>-5.30696082183158</v>
      </c>
      <c r="L911" s="5">
        <v>-5.30696082183158</v>
      </c>
      <c r="M911" s="5">
        <v>-5.30696082183158</v>
      </c>
      <c r="N911" s="5">
        <v>11.0232118163117</v>
      </c>
      <c r="O911" s="5">
        <v>11.0232118163117</v>
      </c>
      <c r="P911" s="5">
        <v>11.0232118163117</v>
      </c>
      <c r="Q911" s="5">
        <v>0.0</v>
      </c>
      <c r="R911" s="5">
        <v>0.0</v>
      </c>
      <c r="S911" s="5">
        <v>0.0</v>
      </c>
    </row>
    <row r="912">
      <c r="A912" s="5">
        <v>910.0</v>
      </c>
      <c r="B912" s="6">
        <v>44970.0</v>
      </c>
      <c r="C912" s="5">
        <v>191.660049874222</v>
      </c>
      <c r="D912" s="5">
        <v>165.597262345383</v>
      </c>
      <c r="E912" s="5">
        <v>236.172750053282</v>
      </c>
      <c r="F912" s="5">
        <v>191.660049874222</v>
      </c>
      <c r="G912" s="5">
        <v>191.660049874222</v>
      </c>
      <c r="H912" s="5">
        <v>8.2266779129687</v>
      </c>
      <c r="I912" s="5">
        <v>8.2266779129687</v>
      </c>
      <c r="J912" s="5">
        <v>8.2266779129687</v>
      </c>
      <c r="K912" s="5">
        <v>-3.47492792381934</v>
      </c>
      <c r="L912" s="5">
        <v>-3.47492792381934</v>
      </c>
      <c r="M912" s="5">
        <v>-3.47492792381934</v>
      </c>
      <c r="N912" s="5">
        <v>11.701605836788</v>
      </c>
      <c r="O912" s="5">
        <v>11.701605836788</v>
      </c>
      <c r="P912" s="5">
        <v>11.701605836788</v>
      </c>
      <c r="Q912" s="5">
        <v>0.0</v>
      </c>
      <c r="R912" s="5">
        <v>0.0</v>
      </c>
      <c r="S912" s="5">
        <v>0.0</v>
      </c>
    </row>
    <row r="913">
      <c r="A913" s="5">
        <v>911.0</v>
      </c>
      <c r="B913" s="6">
        <v>44971.0</v>
      </c>
      <c r="C913" s="5">
        <v>192.016157847869</v>
      </c>
      <c r="D913" s="5">
        <v>166.828199410659</v>
      </c>
      <c r="E913" s="5">
        <v>236.486863701108</v>
      </c>
      <c r="F913" s="5">
        <v>192.016157847869</v>
      </c>
      <c r="G913" s="5">
        <v>192.016157847869</v>
      </c>
      <c r="H913" s="5">
        <v>7.42419744839085</v>
      </c>
      <c r="I913" s="5">
        <v>7.42419744839085</v>
      </c>
      <c r="J913" s="5">
        <v>7.42419744839085</v>
      </c>
      <c r="K913" s="5">
        <v>-4.16603470011778</v>
      </c>
      <c r="L913" s="5">
        <v>-4.16603470011778</v>
      </c>
      <c r="M913" s="5">
        <v>-4.16603470011778</v>
      </c>
      <c r="N913" s="5">
        <v>11.5902321485086</v>
      </c>
      <c r="O913" s="5">
        <v>11.5902321485086</v>
      </c>
      <c r="P913" s="5">
        <v>11.5902321485086</v>
      </c>
      <c r="Q913" s="5">
        <v>0.0</v>
      </c>
      <c r="R913" s="5">
        <v>0.0</v>
      </c>
      <c r="S913" s="5">
        <v>0.0</v>
      </c>
    </row>
    <row r="914">
      <c r="A914" s="5">
        <v>912.0</v>
      </c>
      <c r="B914" s="6">
        <v>44972.0</v>
      </c>
      <c r="C914" s="5">
        <v>192.372265821516</v>
      </c>
      <c r="D914" s="5">
        <v>165.259772452304</v>
      </c>
      <c r="E914" s="5">
        <v>238.568348892367</v>
      </c>
      <c r="F914" s="5">
        <v>192.372265821516</v>
      </c>
      <c r="G914" s="5">
        <v>192.372265821516</v>
      </c>
      <c r="H914" s="5">
        <v>7.33883245119927</v>
      </c>
      <c r="I914" s="5">
        <v>7.33883245119927</v>
      </c>
      <c r="J914" s="5">
        <v>7.33883245119927</v>
      </c>
      <c r="K914" s="5">
        <v>-3.94745955477631</v>
      </c>
      <c r="L914" s="5">
        <v>-3.94745955477631</v>
      </c>
      <c r="M914" s="5">
        <v>-3.94745955477631</v>
      </c>
      <c r="N914" s="5">
        <v>11.2862920059755</v>
      </c>
      <c r="O914" s="5">
        <v>11.2862920059755</v>
      </c>
      <c r="P914" s="5">
        <v>11.2862920059755</v>
      </c>
      <c r="Q914" s="5">
        <v>0.0</v>
      </c>
      <c r="R914" s="5">
        <v>0.0</v>
      </c>
      <c r="S914" s="5">
        <v>0.0</v>
      </c>
    </row>
    <row r="915">
      <c r="A915" s="5">
        <v>913.0</v>
      </c>
      <c r="B915" s="6">
        <v>44973.0</v>
      </c>
      <c r="C915" s="5">
        <v>192.728373795163</v>
      </c>
      <c r="D915" s="5">
        <v>166.078534963582</v>
      </c>
      <c r="E915" s="5">
        <v>233.052039865571</v>
      </c>
      <c r="F915" s="5">
        <v>192.728373795163</v>
      </c>
      <c r="G915" s="5">
        <v>192.728373795163</v>
      </c>
      <c r="H915" s="5">
        <v>5.88600019635514</v>
      </c>
      <c r="I915" s="5">
        <v>5.88600019635514</v>
      </c>
      <c r="J915" s="5">
        <v>5.88600019635514</v>
      </c>
      <c r="K915" s="5">
        <v>-4.89578385764799</v>
      </c>
      <c r="L915" s="5">
        <v>-4.89578385764799</v>
      </c>
      <c r="M915" s="5">
        <v>-4.89578385764799</v>
      </c>
      <c r="N915" s="5">
        <v>10.7817840540031</v>
      </c>
      <c r="O915" s="5">
        <v>10.7817840540031</v>
      </c>
      <c r="P915" s="5">
        <v>10.7817840540031</v>
      </c>
      <c r="Q915" s="5">
        <v>0.0</v>
      </c>
      <c r="R915" s="5">
        <v>0.0</v>
      </c>
      <c r="S915" s="5">
        <v>0.0</v>
      </c>
    </row>
    <row r="916">
      <c r="A916" s="5">
        <v>914.0</v>
      </c>
      <c r="B916" s="6">
        <v>44974.0</v>
      </c>
      <c r="C916" s="5">
        <v>193.08448176881</v>
      </c>
      <c r="D916" s="5">
        <v>164.537341858216</v>
      </c>
      <c r="E916" s="5">
        <v>233.490602115022</v>
      </c>
      <c r="F916" s="5">
        <v>193.08448176881</v>
      </c>
      <c r="G916" s="5">
        <v>193.08448176881</v>
      </c>
      <c r="H916" s="5">
        <v>4.7663317099561</v>
      </c>
      <c r="I916" s="5">
        <v>4.7663317099561</v>
      </c>
      <c r="J916" s="5">
        <v>4.7663317099561</v>
      </c>
      <c r="K916" s="5">
        <v>-5.30696082182135</v>
      </c>
      <c r="L916" s="5">
        <v>-5.30696082182135</v>
      </c>
      <c r="M916" s="5">
        <v>-5.30696082182135</v>
      </c>
      <c r="N916" s="5">
        <v>10.0732925317774</v>
      </c>
      <c r="O916" s="5">
        <v>10.0732925317774</v>
      </c>
      <c r="P916" s="5">
        <v>10.0732925317774</v>
      </c>
      <c r="Q916" s="5">
        <v>0.0</v>
      </c>
      <c r="R916" s="5">
        <v>0.0</v>
      </c>
      <c r="S916" s="5">
        <v>0.0</v>
      </c>
    </row>
    <row r="917">
      <c r="A917" s="5">
        <v>915.0</v>
      </c>
      <c r="B917" s="6">
        <v>44978.0</v>
      </c>
      <c r="C917" s="5">
        <v>194.508913663398</v>
      </c>
      <c r="D917" s="5">
        <v>160.0288298719</v>
      </c>
      <c r="E917" s="5">
        <v>230.196534729834</v>
      </c>
      <c r="F917" s="5">
        <v>194.508913663398</v>
      </c>
      <c r="G917" s="5">
        <v>194.508913663398</v>
      </c>
      <c r="H917" s="5">
        <v>1.12967099854915</v>
      </c>
      <c r="I917" s="5">
        <v>1.12967099854915</v>
      </c>
      <c r="J917" s="5">
        <v>1.12967099854915</v>
      </c>
      <c r="K917" s="5">
        <v>-4.16603470012075</v>
      </c>
      <c r="L917" s="5">
        <v>-4.16603470012075</v>
      </c>
      <c r="M917" s="5">
        <v>-4.16603470012075</v>
      </c>
      <c r="N917" s="5">
        <v>5.29570569866991</v>
      </c>
      <c r="O917" s="5">
        <v>5.29570569866991</v>
      </c>
      <c r="P917" s="5">
        <v>5.29570569866991</v>
      </c>
      <c r="Q917" s="5">
        <v>0.0</v>
      </c>
      <c r="R917" s="5">
        <v>0.0</v>
      </c>
      <c r="S917" s="5">
        <v>0.0</v>
      </c>
    </row>
    <row r="918">
      <c r="A918" s="5">
        <v>916.0</v>
      </c>
      <c r="B918" s="6">
        <v>44979.0</v>
      </c>
      <c r="C918" s="5">
        <v>194.865021637045</v>
      </c>
      <c r="D918" s="5">
        <v>155.879850419221</v>
      </c>
      <c r="E918" s="5">
        <v>229.669489797377</v>
      </c>
      <c r="F918" s="5">
        <v>194.865021637045</v>
      </c>
      <c r="G918" s="5">
        <v>194.865021637045</v>
      </c>
      <c r="H918" s="5">
        <v>-0.268325846773167</v>
      </c>
      <c r="I918" s="5">
        <v>-0.268325846773167</v>
      </c>
      <c r="J918" s="5">
        <v>-0.268325846773167</v>
      </c>
      <c r="K918" s="5">
        <v>-3.94745955477493</v>
      </c>
      <c r="L918" s="5">
        <v>-3.94745955477493</v>
      </c>
      <c r="M918" s="5">
        <v>-3.94745955477493</v>
      </c>
      <c r="N918" s="5">
        <v>3.67913370800177</v>
      </c>
      <c r="O918" s="5">
        <v>3.67913370800177</v>
      </c>
      <c r="P918" s="5">
        <v>3.67913370800177</v>
      </c>
      <c r="Q918" s="5">
        <v>0.0</v>
      </c>
      <c r="R918" s="5">
        <v>0.0</v>
      </c>
      <c r="S918" s="5">
        <v>0.0</v>
      </c>
    </row>
    <row r="919">
      <c r="A919" s="5">
        <v>917.0</v>
      </c>
      <c r="B919" s="6">
        <v>44980.0</v>
      </c>
      <c r="C919" s="5">
        <v>195.221129610692</v>
      </c>
      <c r="D919" s="5">
        <v>153.954025362833</v>
      </c>
      <c r="E919" s="5">
        <v>225.788755149062</v>
      </c>
      <c r="F919" s="5">
        <v>195.221129610692</v>
      </c>
      <c r="G919" s="5">
        <v>195.221129610692</v>
      </c>
      <c r="H919" s="5">
        <v>-2.9622598014461</v>
      </c>
      <c r="I919" s="5">
        <v>-2.9622598014461</v>
      </c>
      <c r="J919" s="5">
        <v>-2.9622598014461</v>
      </c>
      <c r="K919" s="5">
        <v>-4.89578385763317</v>
      </c>
      <c r="L919" s="5">
        <v>-4.89578385763317</v>
      </c>
      <c r="M919" s="5">
        <v>-4.89578385763317</v>
      </c>
      <c r="N919" s="5">
        <v>1.93352405618707</v>
      </c>
      <c r="O919" s="5">
        <v>1.93352405618707</v>
      </c>
      <c r="P919" s="5">
        <v>1.93352405618707</v>
      </c>
      <c r="Q919" s="5">
        <v>0.0</v>
      </c>
      <c r="R919" s="5">
        <v>0.0</v>
      </c>
      <c r="S919" s="5">
        <v>0.0</v>
      </c>
    </row>
    <row r="920">
      <c r="A920" s="5">
        <v>918.0</v>
      </c>
      <c r="B920" s="6">
        <v>44981.0</v>
      </c>
      <c r="C920" s="5">
        <v>195.577237584339</v>
      </c>
      <c r="D920" s="5">
        <v>155.092607855025</v>
      </c>
      <c r="E920" s="5">
        <v>224.161744591495</v>
      </c>
      <c r="F920" s="5">
        <v>195.577237584339</v>
      </c>
      <c r="G920" s="5">
        <v>195.577237584339</v>
      </c>
      <c r="H920" s="5">
        <v>-5.22219274125029</v>
      </c>
      <c r="I920" s="5">
        <v>-5.22219274125029</v>
      </c>
      <c r="J920" s="5">
        <v>-5.22219274125029</v>
      </c>
      <c r="K920" s="5">
        <v>-5.30696082185681</v>
      </c>
      <c r="L920" s="5">
        <v>-5.30696082185681</v>
      </c>
      <c r="M920" s="5">
        <v>-5.30696082185681</v>
      </c>
      <c r="N920" s="5">
        <v>0.0847680806065154</v>
      </c>
      <c r="O920" s="5">
        <v>0.0847680806065154</v>
      </c>
      <c r="P920" s="5">
        <v>0.0847680806065154</v>
      </c>
      <c r="Q920" s="5">
        <v>0.0</v>
      </c>
      <c r="R920" s="5">
        <v>0.0</v>
      </c>
      <c r="S920" s="5">
        <v>0.0</v>
      </c>
    </row>
    <row r="921">
      <c r="A921" s="5">
        <v>919.0</v>
      </c>
      <c r="B921" s="6">
        <v>44984.0</v>
      </c>
      <c r="C921" s="5">
        <v>196.64556150528</v>
      </c>
      <c r="D921" s="5">
        <v>150.659672629199</v>
      </c>
      <c r="E921" s="5">
        <v>225.112979290303</v>
      </c>
      <c r="F921" s="5">
        <v>196.64556150528</v>
      </c>
      <c r="G921" s="5">
        <v>196.64556150528</v>
      </c>
      <c r="H921" s="5">
        <v>-9.2625322519934</v>
      </c>
      <c r="I921" s="5">
        <v>-9.2625322519934</v>
      </c>
      <c r="J921" s="5">
        <v>-9.2625322519934</v>
      </c>
      <c r="K921" s="5">
        <v>-3.47492792382945</v>
      </c>
      <c r="L921" s="5">
        <v>-3.47492792382945</v>
      </c>
      <c r="M921" s="5">
        <v>-3.47492792382945</v>
      </c>
      <c r="N921" s="5">
        <v>-5.78760432816394</v>
      </c>
      <c r="O921" s="5">
        <v>-5.78760432816394</v>
      </c>
      <c r="P921" s="5">
        <v>-5.78760432816394</v>
      </c>
      <c r="Q921" s="5">
        <v>0.0</v>
      </c>
      <c r="R921" s="5">
        <v>0.0</v>
      </c>
      <c r="S921" s="5">
        <v>0.0</v>
      </c>
    </row>
    <row r="922">
      <c r="A922" s="5">
        <v>920.0</v>
      </c>
      <c r="B922" s="6">
        <v>44985.0</v>
      </c>
      <c r="C922" s="5">
        <v>197.001669478926</v>
      </c>
      <c r="D922" s="5">
        <v>148.464433808692</v>
      </c>
      <c r="E922" s="5">
        <v>219.299171905474</v>
      </c>
      <c r="F922" s="5">
        <v>197.001669478926</v>
      </c>
      <c r="G922" s="5">
        <v>197.001669478926</v>
      </c>
      <c r="H922" s="5">
        <v>-11.9157039063566</v>
      </c>
      <c r="I922" s="5">
        <v>-11.9157039063566</v>
      </c>
      <c r="J922" s="5">
        <v>-11.9157039063566</v>
      </c>
      <c r="K922" s="5">
        <v>-4.16603470013206</v>
      </c>
      <c r="L922" s="5">
        <v>-4.16603470013206</v>
      </c>
      <c r="M922" s="5">
        <v>-4.16603470013206</v>
      </c>
      <c r="N922" s="5">
        <v>-7.74966920622457</v>
      </c>
      <c r="O922" s="5">
        <v>-7.74966920622457</v>
      </c>
      <c r="P922" s="5">
        <v>-7.74966920622457</v>
      </c>
      <c r="Q922" s="5">
        <v>0.0</v>
      </c>
      <c r="R922" s="5">
        <v>0.0</v>
      </c>
      <c r="S922" s="5">
        <v>0.0</v>
      </c>
    </row>
    <row r="923">
      <c r="A923" s="5">
        <v>921.0</v>
      </c>
      <c r="B923" s="6">
        <v>44986.0</v>
      </c>
      <c r="C923" s="5">
        <v>197.357777452573</v>
      </c>
      <c r="D923" s="5">
        <v>147.904703517975</v>
      </c>
      <c r="E923" s="5">
        <v>217.939692606947</v>
      </c>
      <c r="F923" s="5">
        <v>197.357777452573</v>
      </c>
      <c r="G923" s="5">
        <v>197.357777452573</v>
      </c>
      <c r="H923" s="5">
        <v>-13.6087196423388</v>
      </c>
      <c r="I923" s="5">
        <v>-13.6087196423388</v>
      </c>
      <c r="J923" s="5">
        <v>-13.6087196423388</v>
      </c>
      <c r="K923" s="5">
        <v>-3.94745955477355</v>
      </c>
      <c r="L923" s="5">
        <v>-3.94745955477355</v>
      </c>
      <c r="M923" s="5">
        <v>-3.94745955477355</v>
      </c>
      <c r="N923" s="5">
        <v>-9.6612600875653</v>
      </c>
      <c r="O923" s="5">
        <v>-9.6612600875653</v>
      </c>
      <c r="P923" s="5">
        <v>-9.6612600875653</v>
      </c>
      <c r="Q923" s="5">
        <v>0.0</v>
      </c>
      <c r="R923" s="5">
        <v>0.0</v>
      </c>
      <c r="S923" s="5">
        <v>0.0</v>
      </c>
    </row>
    <row r="924">
      <c r="A924" s="5">
        <v>922.0</v>
      </c>
      <c r="B924" s="6">
        <v>44987.0</v>
      </c>
      <c r="C924" s="5">
        <v>197.71388542622</v>
      </c>
      <c r="D924" s="5">
        <v>145.849453056713</v>
      </c>
      <c r="E924" s="5">
        <v>215.175237778694</v>
      </c>
      <c r="F924" s="5">
        <v>197.71388542622</v>
      </c>
      <c r="G924" s="5">
        <v>197.71388542622</v>
      </c>
      <c r="H924" s="5">
        <v>-16.3875792087294</v>
      </c>
      <c r="I924" s="5">
        <v>-16.3875792087294</v>
      </c>
      <c r="J924" s="5">
        <v>-16.3875792087294</v>
      </c>
      <c r="K924" s="5">
        <v>-4.89578385763399</v>
      </c>
      <c r="L924" s="5">
        <v>-4.89578385763399</v>
      </c>
      <c r="M924" s="5">
        <v>-4.89578385763399</v>
      </c>
      <c r="N924" s="5">
        <v>-11.4917953510954</v>
      </c>
      <c r="O924" s="5">
        <v>-11.4917953510954</v>
      </c>
      <c r="P924" s="5">
        <v>-11.4917953510954</v>
      </c>
      <c r="Q924" s="5">
        <v>0.0</v>
      </c>
      <c r="R924" s="5">
        <v>0.0</v>
      </c>
      <c r="S924" s="5">
        <v>0.0</v>
      </c>
    </row>
    <row r="925">
      <c r="A925" s="5">
        <v>923.0</v>
      </c>
      <c r="B925" s="6">
        <v>44988.0</v>
      </c>
      <c r="C925" s="5">
        <v>198.069993399867</v>
      </c>
      <c r="D925" s="5">
        <v>143.873459987703</v>
      </c>
      <c r="E925" s="5">
        <v>213.012267902466</v>
      </c>
      <c r="F925" s="5">
        <v>198.069993399867</v>
      </c>
      <c r="G925" s="5">
        <v>198.069993399867</v>
      </c>
      <c r="H925" s="5">
        <v>-18.5193561934117</v>
      </c>
      <c r="I925" s="5">
        <v>-18.5193561934117</v>
      </c>
      <c r="J925" s="5">
        <v>-18.5193561934117</v>
      </c>
      <c r="K925" s="5">
        <v>-5.30696082184659</v>
      </c>
      <c r="L925" s="5">
        <v>-5.30696082184659</v>
      </c>
      <c r="M925" s="5">
        <v>-5.30696082184659</v>
      </c>
      <c r="N925" s="5">
        <v>-13.2123953715651</v>
      </c>
      <c r="O925" s="5">
        <v>-13.2123953715651</v>
      </c>
      <c r="P925" s="5">
        <v>-13.2123953715651</v>
      </c>
      <c r="Q925" s="5">
        <v>0.0</v>
      </c>
      <c r="R925" s="5">
        <v>0.0</v>
      </c>
      <c r="S925" s="5">
        <v>0.0</v>
      </c>
    </row>
    <row r="926">
      <c r="A926" s="5">
        <v>924.0</v>
      </c>
      <c r="B926" s="6">
        <v>44991.0</v>
      </c>
      <c r="C926" s="5">
        <v>199.138317320808</v>
      </c>
      <c r="D926" s="5">
        <v>141.929812517958</v>
      </c>
      <c r="E926" s="5">
        <v>215.55025244435</v>
      </c>
      <c r="F926" s="5">
        <v>199.138317320808</v>
      </c>
      <c r="G926" s="5">
        <v>199.138317320808</v>
      </c>
      <c r="H926" s="5">
        <v>-20.9392807224573</v>
      </c>
      <c r="I926" s="5">
        <v>-20.9392807224573</v>
      </c>
      <c r="J926" s="5">
        <v>-20.9392807224573</v>
      </c>
      <c r="K926" s="5">
        <v>-3.47492792379529</v>
      </c>
      <c r="L926" s="5">
        <v>-3.47492792379529</v>
      </c>
      <c r="M926" s="5">
        <v>-3.47492792379529</v>
      </c>
      <c r="N926" s="5">
        <v>-17.464352798662</v>
      </c>
      <c r="O926" s="5">
        <v>-17.464352798662</v>
      </c>
      <c r="P926" s="5">
        <v>-17.464352798662</v>
      </c>
      <c r="Q926" s="5">
        <v>0.0</v>
      </c>
      <c r="R926" s="5">
        <v>0.0</v>
      </c>
      <c r="S926" s="5">
        <v>0.0</v>
      </c>
    </row>
    <row r="927">
      <c r="A927" s="5">
        <v>925.0</v>
      </c>
      <c r="B927" s="6">
        <v>44992.0</v>
      </c>
      <c r="C927" s="5">
        <v>199.494425294455</v>
      </c>
      <c r="D927" s="5">
        <v>138.648051939672</v>
      </c>
      <c r="E927" s="5">
        <v>210.554206247563</v>
      </c>
      <c r="F927" s="5">
        <v>199.494425294455</v>
      </c>
      <c r="G927" s="5">
        <v>199.494425294455</v>
      </c>
      <c r="H927" s="5">
        <v>-22.6775535221444</v>
      </c>
      <c r="I927" s="5">
        <v>-22.6775535221444</v>
      </c>
      <c r="J927" s="5">
        <v>-22.6775535221444</v>
      </c>
      <c r="K927" s="5">
        <v>-4.16603470013504</v>
      </c>
      <c r="L927" s="5">
        <v>-4.16603470013504</v>
      </c>
      <c r="M927" s="5">
        <v>-4.16603470013504</v>
      </c>
      <c r="N927" s="5">
        <v>-18.5115188220094</v>
      </c>
      <c r="O927" s="5">
        <v>-18.5115188220094</v>
      </c>
      <c r="P927" s="5">
        <v>-18.5115188220094</v>
      </c>
      <c r="Q927" s="5">
        <v>0.0</v>
      </c>
      <c r="R927" s="5">
        <v>0.0</v>
      </c>
      <c r="S927" s="5">
        <v>0.0</v>
      </c>
    </row>
    <row r="928">
      <c r="A928" s="5">
        <v>926.0</v>
      </c>
      <c r="B928" s="6">
        <v>44993.0</v>
      </c>
      <c r="C928" s="5">
        <v>199.850533288702</v>
      </c>
      <c r="D928" s="5">
        <v>140.643799459678</v>
      </c>
      <c r="E928" s="5">
        <v>213.200657577652</v>
      </c>
      <c r="F928" s="5">
        <v>199.850533288702</v>
      </c>
      <c r="G928" s="5">
        <v>199.850533288702</v>
      </c>
      <c r="H928" s="5">
        <v>-23.2973377289122</v>
      </c>
      <c r="I928" s="5">
        <v>-23.2973377289122</v>
      </c>
      <c r="J928" s="5">
        <v>-23.2973377289122</v>
      </c>
      <c r="K928" s="5">
        <v>-3.94745955477681</v>
      </c>
      <c r="L928" s="5">
        <v>-3.94745955477681</v>
      </c>
      <c r="M928" s="5">
        <v>-3.94745955477681</v>
      </c>
      <c r="N928" s="5">
        <v>-19.3498781741354</v>
      </c>
      <c r="O928" s="5">
        <v>-19.3498781741354</v>
      </c>
      <c r="P928" s="5">
        <v>-19.3498781741354</v>
      </c>
      <c r="Q928" s="5">
        <v>0.0</v>
      </c>
      <c r="R928" s="5">
        <v>0.0</v>
      </c>
      <c r="S928" s="5">
        <v>0.0</v>
      </c>
    </row>
    <row r="929">
      <c r="A929" s="5">
        <v>927.0</v>
      </c>
      <c r="B929" s="6">
        <v>44994.0</v>
      </c>
      <c r="C929" s="5">
        <v>200.20664128295</v>
      </c>
      <c r="D929" s="5">
        <v>142.187971803041</v>
      </c>
      <c r="E929" s="5">
        <v>210.062774893067</v>
      </c>
      <c r="F929" s="5">
        <v>200.20664128295</v>
      </c>
      <c r="G929" s="5">
        <v>200.20664128295</v>
      </c>
      <c r="H929" s="5">
        <v>-24.8673863366442</v>
      </c>
      <c r="I929" s="5">
        <v>-24.8673863366442</v>
      </c>
      <c r="J929" s="5">
        <v>-24.8673863366442</v>
      </c>
      <c r="K929" s="5">
        <v>-4.89578385764165</v>
      </c>
      <c r="L929" s="5">
        <v>-4.89578385764165</v>
      </c>
      <c r="M929" s="5">
        <v>-4.89578385764165</v>
      </c>
      <c r="N929" s="5">
        <v>-19.9716024790025</v>
      </c>
      <c r="O929" s="5">
        <v>-19.9716024790025</v>
      </c>
      <c r="P929" s="5">
        <v>-19.9716024790025</v>
      </c>
      <c r="Q929" s="5">
        <v>0.0</v>
      </c>
      <c r="R929" s="5">
        <v>0.0</v>
      </c>
      <c r="S929" s="5">
        <v>0.0</v>
      </c>
    </row>
    <row r="930">
      <c r="A930" s="5">
        <v>928.0</v>
      </c>
      <c r="B930" s="6">
        <v>44995.0</v>
      </c>
      <c r="C930" s="5">
        <v>200.562749277197</v>
      </c>
      <c r="D930" s="5">
        <v>140.485192387557</v>
      </c>
      <c r="E930" s="5">
        <v>207.756839584127</v>
      </c>
      <c r="F930" s="5">
        <v>200.562749277197</v>
      </c>
      <c r="G930" s="5">
        <v>200.562749277197</v>
      </c>
      <c r="H930" s="5">
        <v>-25.6802898727705</v>
      </c>
      <c r="I930" s="5">
        <v>-25.6802898727705</v>
      </c>
      <c r="J930" s="5">
        <v>-25.6802898727705</v>
      </c>
      <c r="K930" s="5">
        <v>-5.30696082183636</v>
      </c>
      <c r="L930" s="5">
        <v>-5.30696082183636</v>
      </c>
      <c r="M930" s="5">
        <v>-5.30696082183636</v>
      </c>
      <c r="N930" s="5">
        <v>-20.3733290509341</v>
      </c>
      <c r="O930" s="5">
        <v>-20.3733290509341</v>
      </c>
      <c r="P930" s="5">
        <v>-20.3733290509341</v>
      </c>
      <c r="Q930" s="5">
        <v>0.0</v>
      </c>
      <c r="R930" s="5">
        <v>0.0</v>
      </c>
      <c r="S930" s="5">
        <v>0.0</v>
      </c>
    </row>
    <row r="931">
      <c r="A931" s="5">
        <v>929.0</v>
      </c>
      <c r="B931" s="6">
        <v>44998.0</v>
      </c>
      <c r="C931" s="5">
        <v>201.63107325994</v>
      </c>
      <c r="D931" s="5">
        <v>141.654984290212</v>
      </c>
      <c r="E931" s="5">
        <v>210.391411122808</v>
      </c>
      <c r="F931" s="5">
        <v>201.63107325994</v>
      </c>
      <c r="G931" s="5">
        <v>201.63107325994</v>
      </c>
      <c r="H931" s="5">
        <v>-23.7658944909005</v>
      </c>
      <c r="I931" s="5">
        <v>-23.7658944909005</v>
      </c>
      <c r="J931" s="5">
        <v>-23.7658944909005</v>
      </c>
      <c r="K931" s="5">
        <v>-3.47492792380603</v>
      </c>
      <c r="L931" s="5">
        <v>-3.47492792380603</v>
      </c>
      <c r="M931" s="5">
        <v>-3.47492792380603</v>
      </c>
      <c r="N931" s="5">
        <v>-20.2909665670945</v>
      </c>
      <c r="O931" s="5">
        <v>-20.2909665670945</v>
      </c>
      <c r="P931" s="5">
        <v>-20.2909665670945</v>
      </c>
      <c r="Q931" s="5">
        <v>0.0</v>
      </c>
      <c r="R931" s="5">
        <v>0.0</v>
      </c>
      <c r="S931" s="5">
        <v>0.0</v>
      </c>
    </row>
    <row r="932">
      <c r="A932" s="5">
        <v>930.0</v>
      </c>
      <c r="B932" s="6">
        <v>44999.0</v>
      </c>
      <c r="C932" s="5">
        <v>201.987181254187</v>
      </c>
      <c r="D932" s="5">
        <v>143.624387918271</v>
      </c>
      <c r="E932" s="5">
        <v>215.089270304991</v>
      </c>
      <c r="F932" s="5">
        <v>201.987181254187</v>
      </c>
      <c r="G932" s="5">
        <v>201.987181254187</v>
      </c>
      <c r="H932" s="5">
        <v>-24.0319258072096</v>
      </c>
      <c r="I932" s="5">
        <v>-24.0319258072096</v>
      </c>
      <c r="J932" s="5">
        <v>-24.0319258072096</v>
      </c>
      <c r="K932" s="5">
        <v>-4.16603470013041</v>
      </c>
      <c r="L932" s="5">
        <v>-4.16603470013041</v>
      </c>
      <c r="M932" s="5">
        <v>-4.16603470013041</v>
      </c>
      <c r="N932" s="5">
        <v>-19.8658911070792</v>
      </c>
      <c r="O932" s="5">
        <v>-19.8658911070792</v>
      </c>
      <c r="P932" s="5">
        <v>-19.8658911070792</v>
      </c>
      <c r="Q932" s="5">
        <v>0.0</v>
      </c>
      <c r="R932" s="5">
        <v>0.0</v>
      </c>
      <c r="S932" s="5">
        <v>0.0</v>
      </c>
    </row>
    <row r="933">
      <c r="A933" s="5">
        <v>931.0</v>
      </c>
      <c r="B933" s="6">
        <v>45000.0</v>
      </c>
      <c r="C933" s="5">
        <v>202.343289248434</v>
      </c>
      <c r="D933" s="5">
        <v>144.925215001909</v>
      </c>
      <c r="E933" s="5">
        <v>217.938426795184</v>
      </c>
      <c r="F933" s="5">
        <v>202.343289248434</v>
      </c>
      <c r="G933" s="5">
        <v>202.343289248434</v>
      </c>
      <c r="H933" s="5">
        <v>-23.2145307654321</v>
      </c>
      <c r="I933" s="5">
        <v>-23.2145307654321</v>
      </c>
      <c r="J933" s="5">
        <v>-23.2145307654321</v>
      </c>
      <c r="K933" s="5">
        <v>-3.94745955477544</v>
      </c>
      <c r="L933" s="5">
        <v>-3.94745955477544</v>
      </c>
      <c r="M933" s="5">
        <v>-3.94745955477544</v>
      </c>
      <c r="N933" s="5">
        <v>-19.2670712106567</v>
      </c>
      <c r="O933" s="5">
        <v>-19.2670712106567</v>
      </c>
      <c r="P933" s="5">
        <v>-19.2670712106567</v>
      </c>
      <c r="Q933" s="5">
        <v>0.0</v>
      </c>
      <c r="R933" s="5">
        <v>0.0</v>
      </c>
      <c r="S933" s="5">
        <v>0.0</v>
      </c>
    </row>
    <row r="934">
      <c r="A934" s="5">
        <v>932.0</v>
      </c>
      <c r="B934" s="6">
        <v>45001.0</v>
      </c>
      <c r="C934" s="5">
        <v>202.699397242682</v>
      </c>
      <c r="D934" s="5">
        <v>143.765877276979</v>
      </c>
      <c r="E934" s="5">
        <v>215.690475060333</v>
      </c>
      <c r="F934" s="5">
        <v>202.699397242682</v>
      </c>
      <c r="G934" s="5">
        <v>202.699397242682</v>
      </c>
      <c r="H934" s="5">
        <v>-23.4100183384055</v>
      </c>
      <c r="I934" s="5">
        <v>-23.4100183384055</v>
      </c>
      <c r="J934" s="5">
        <v>-23.4100183384055</v>
      </c>
      <c r="K934" s="5">
        <v>-4.89578385764247</v>
      </c>
      <c r="L934" s="5">
        <v>-4.89578385764247</v>
      </c>
      <c r="M934" s="5">
        <v>-4.89578385764247</v>
      </c>
      <c r="N934" s="5">
        <v>-18.5142344807631</v>
      </c>
      <c r="O934" s="5">
        <v>-18.5142344807631</v>
      </c>
      <c r="P934" s="5">
        <v>-18.5142344807631</v>
      </c>
      <c r="Q934" s="5">
        <v>0.0</v>
      </c>
      <c r="R934" s="5">
        <v>0.0</v>
      </c>
      <c r="S934" s="5">
        <v>0.0</v>
      </c>
    </row>
    <row r="935">
      <c r="A935" s="5">
        <v>933.0</v>
      </c>
      <c r="B935" s="6">
        <v>45002.0</v>
      </c>
      <c r="C935" s="5">
        <v>203.055505236929</v>
      </c>
      <c r="D935" s="5">
        <v>143.166781435295</v>
      </c>
      <c r="E935" s="5">
        <v>217.055012485937</v>
      </c>
      <c r="F935" s="5">
        <v>203.055505236929</v>
      </c>
      <c r="G935" s="5">
        <v>203.055505236929</v>
      </c>
      <c r="H935" s="5">
        <v>-22.9364799180949</v>
      </c>
      <c r="I935" s="5">
        <v>-22.9364799180949</v>
      </c>
      <c r="J935" s="5">
        <v>-22.9364799180949</v>
      </c>
      <c r="K935" s="5">
        <v>-5.30696082182614</v>
      </c>
      <c r="L935" s="5">
        <v>-5.30696082182614</v>
      </c>
      <c r="M935" s="5">
        <v>-5.30696082182614</v>
      </c>
      <c r="N935" s="5">
        <v>-17.6295190962687</v>
      </c>
      <c r="O935" s="5">
        <v>-17.6295190962687</v>
      </c>
      <c r="P935" s="5">
        <v>-17.6295190962687</v>
      </c>
      <c r="Q935" s="5">
        <v>0.0</v>
      </c>
      <c r="R935" s="5">
        <v>0.0</v>
      </c>
      <c r="S935" s="5">
        <v>0.0</v>
      </c>
    </row>
    <row r="936">
      <c r="A936" s="5">
        <v>934.0</v>
      </c>
      <c r="B936" s="6">
        <v>45005.0</v>
      </c>
      <c r="C936" s="5">
        <v>204.123829219672</v>
      </c>
      <c r="D936" s="5">
        <v>153.025878514637</v>
      </c>
      <c r="E936" s="5">
        <v>221.64617729571</v>
      </c>
      <c r="F936" s="5">
        <v>204.123829219672</v>
      </c>
      <c r="G936" s="5">
        <v>204.123829219672</v>
      </c>
      <c r="H936" s="5">
        <v>-17.9043041067385</v>
      </c>
      <c r="I936" s="5">
        <v>-17.9043041067385</v>
      </c>
      <c r="J936" s="5">
        <v>-17.9043041067385</v>
      </c>
      <c r="K936" s="5">
        <v>-3.47492792382815</v>
      </c>
      <c r="L936" s="5">
        <v>-3.47492792382815</v>
      </c>
      <c r="M936" s="5">
        <v>-3.47492792382815</v>
      </c>
      <c r="N936" s="5">
        <v>-14.4293761829103</v>
      </c>
      <c r="O936" s="5">
        <v>-14.4293761829103</v>
      </c>
      <c r="P936" s="5">
        <v>-14.4293761829103</v>
      </c>
      <c r="Q936" s="5">
        <v>0.0</v>
      </c>
      <c r="R936" s="5">
        <v>0.0</v>
      </c>
      <c r="S936" s="5">
        <v>0.0</v>
      </c>
    </row>
    <row r="937">
      <c r="A937" s="5">
        <v>935.0</v>
      </c>
      <c r="B937" s="6">
        <v>45006.0</v>
      </c>
      <c r="C937" s="5">
        <v>204.479937213919</v>
      </c>
      <c r="D937" s="5">
        <v>151.865398183186</v>
      </c>
      <c r="E937" s="5">
        <v>224.665380677693</v>
      </c>
      <c r="F937" s="5">
        <v>204.479937213919</v>
      </c>
      <c r="G937" s="5">
        <v>204.479937213919</v>
      </c>
      <c r="H937" s="5">
        <v>-17.4321544207517</v>
      </c>
      <c r="I937" s="5">
        <v>-17.4321544207517</v>
      </c>
      <c r="J937" s="5">
        <v>-17.4321544207517</v>
      </c>
      <c r="K937" s="5">
        <v>-4.16603470012579</v>
      </c>
      <c r="L937" s="5">
        <v>-4.16603470012579</v>
      </c>
      <c r="M937" s="5">
        <v>-4.16603470012579</v>
      </c>
      <c r="N937" s="5">
        <v>-13.2661197206259</v>
      </c>
      <c r="O937" s="5">
        <v>-13.2661197206259</v>
      </c>
      <c r="P937" s="5">
        <v>-13.2661197206259</v>
      </c>
      <c r="Q937" s="5">
        <v>0.0</v>
      </c>
      <c r="R937" s="5">
        <v>0.0</v>
      </c>
      <c r="S937" s="5">
        <v>0.0</v>
      </c>
    </row>
    <row r="938">
      <c r="A938" s="5">
        <v>936.0</v>
      </c>
      <c r="B938" s="6">
        <v>45007.0</v>
      </c>
      <c r="C938" s="5">
        <v>204.836045208166</v>
      </c>
      <c r="D938" s="5">
        <v>152.831941180216</v>
      </c>
      <c r="E938" s="5">
        <v>220.491953558607</v>
      </c>
      <c r="F938" s="5">
        <v>204.836045208166</v>
      </c>
      <c r="G938" s="5">
        <v>204.836045208166</v>
      </c>
      <c r="H938" s="5">
        <v>-16.0445055474752</v>
      </c>
      <c r="I938" s="5">
        <v>-16.0445055474752</v>
      </c>
      <c r="J938" s="5">
        <v>-16.0445055474752</v>
      </c>
      <c r="K938" s="5">
        <v>-3.9474595547741</v>
      </c>
      <c r="L938" s="5">
        <v>-3.9474595547741</v>
      </c>
      <c r="M938" s="5">
        <v>-3.9474595547741</v>
      </c>
      <c r="N938" s="5">
        <v>-12.0970459927011</v>
      </c>
      <c r="O938" s="5">
        <v>-12.0970459927011</v>
      </c>
      <c r="P938" s="5">
        <v>-12.0970459927011</v>
      </c>
      <c r="Q938" s="5">
        <v>0.0</v>
      </c>
      <c r="R938" s="5">
        <v>0.0</v>
      </c>
      <c r="S938" s="5">
        <v>0.0</v>
      </c>
    </row>
    <row r="939">
      <c r="A939" s="5">
        <v>937.0</v>
      </c>
      <c r="B939" s="6">
        <v>45008.0</v>
      </c>
      <c r="C939" s="5">
        <v>205.192153202414</v>
      </c>
      <c r="D939" s="5">
        <v>152.661465996722</v>
      </c>
      <c r="E939" s="5">
        <v>226.862522086045</v>
      </c>
      <c r="F939" s="5">
        <v>205.192153202414</v>
      </c>
      <c r="G939" s="5">
        <v>205.192153202414</v>
      </c>
      <c r="H939" s="5">
        <v>-15.8420347769433</v>
      </c>
      <c r="I939" s="5">
        <v>-15.8420347769433</v>
      </c>
      <c r="J939" s="5">
        <v>-15.8420347769433</v>
      </c>
      <c r="K939" s="5">
        <v>-4.89578385764329</v>
      </c>
      <c r="L939" s="5">
        <v>-4.89578385764329</v>
      </c>
      <c r="M939" s="5">
        <v>-4.89578385764329</v>
      </c>
      <c r="N939" s="5">
        <v>-10.9462509193</v>
      </c>
      <c r="O939" s="5">
        <v>-10.9462509193</v>
      </c>
      <c r="P939" s="5">
        <v>-10.9462509193</v>
      </c>
      <c r="Q939" s="5">
        <v>0.0</v>
      </c>
      <c r="R939" s="5">
        <v>0.0</v>
      </c>
      <c r="S939" s="5">
        <v>0.0</v>
      </c>
    </row>
    <row r="940">
      <c r="A940" s="5">
        <v>938.0</v>
      </c>
      <c r="B940" s="6">
        <v>45009.0</v>
      </c>
      <c r="C940" s="5">
        <v>205.548261196661</v>
      </c>
      <c r="D940" s="5">
        <v>154.421986144414</v>
      </c>
      <c r="E940" s="5">
        <v>225.253330622481</v>
      </c>
      <c r="F940" s="5">
        <v>205.548261196661</v>
      </c>
      <c r="G940" s="5">
        <v>205.548261196661</v>
      </c>
      <c r="H940" s="5">
        <v>-15.1431429016001</v>
      </c>
      <c r="I940" s="5">
        <v>-15.1431429016001</v>
      </c>
      <c r="J940" s="5">
        <v>-15.1431429016001</v>
      </c>
      <c r="K940" s="5">
        <v>-5.30696082182439</v>
      </c>
      <c r="L940" s="5">
        <v>-5.30696082182439</v>
      </c>
      <c r="M940" s="5">
        <v>-5.30696082182439</v>
      </c>
      <c r="N940" s="5">
        <v>-9.83618207977574</v>
      </c>
      <c r="O940" s="5">
        <v>-9.83618207977574</v>
      </c>
      <c r="P940" s="5">
        <v>-9.83618207977574</v>
      </c>
      <c r="Q940" s="5">
        <v>0.0</v>
      </c>
      <c r="R940" s="5">
        <v>0.0</v>
      </c>
      <c r="S940" s="5">
        <v>0.0</v>
      </c>
    </row>
    <row r="941">
      <c r="A941" s="5">
        <v>939.0</v>
      </c>
      <c r="B941" s="6">
        <v>45012.0</v>
      </c>
      <c r="C941" s="5">
        <v>206.616585179403</v>
      </c>
      <c r="D941" s="5">
        <v>160.122458284024</v>
      </c>
      <c r="E941" s="5">
        <v>229.057421572979</v>
      </c>
      <c r="F941" s="5">
        <v>206.616585179403</v>
      </c>
      <c r="G941" s="5">
        <v>206.616585179403</v>
      </c>
      <c r="H941" s="5">
        <v>-10.4161786063716</v>
      </c>
      <c r="I941" s="5">
        <v>-10.4161786063716</v>
      </c>
      <c r="J941" s="5">
        <v>-10.4161786063716</v>
      </c>
      <c r="K941" s="5">
        <v>-3.47492792378261</v>
      </c>
      <c r="L941" s="5">
        <v>-3.47492792378261</v>
      </c>
      <c r="M941" s="5">
        <v>-3.47492792378261</v>
      </c>
      <c r="N941" s="5">
        <v>-6.94125068258902</v>
      </c>
      <c r="O941" s="5">
        <v>-6.94125068258902</v>
      </c>
      <c r="P941" s="5">
        <v>-6.94125068258902</v>
      </c>
      <c r="Q941" s="5">
        <v>0.0</v>
      </c>
      <c r="R941" s="5">
        <v>0.0</v>
      </c>
      <c r="S941" s="5">
        <v>0.0</v>
      </c>
    </row>
    <row r="942">
      <c r="A942" s="5">
        <v>940.0</v>
      </c>
      <c r="B942" s="6">
        <v>45013.0</v>
      </c>
      <c r="C942" s="5">
        <v>206.972693173651</v>
      </c>
      <c r="D942" s="5">
        <v>161.321517932743</v>
      </c>
      <c r="E942" s="5">
        <v>230.374675991616</v>
      </c>
      <c r="F942" s="5">
        <v>206.972693173651</v>
      </c>
      <c r="G942" s="5">
        <v>206.972693173651</v>
      </c>
      <c r="H942" s="5">
        <v>-10.3376163172501</v>
      </c>
      <c r="I942" s="5">
        <v>-10.3376163172501</v>
      </c>
      <c r="J942" s="5">
        <v>-10.3376163172501</v>
      </c>
      <c r="K942" s="5">
        <v>-4.16603470012117</v>
      </c>
      <c r="L942" s="5">
        <v>-4.16603470012117</v>
      </c>
      <c r="M942" s="5">
        <v>-4.16603470012117</v>
      </c>
      <c r="N942" s="5">
        <v>-6.17158161712898</v>
      </c>
      <c r="O942" s="5">
        <v>-6.17158161712898</v>
      </c>
      <c r="P942" s="5">
        <v>-6.17158161712898</v>
      </c>
      <c r="Q942" s="5">
        <v>0.0</v>
      </c>
      <c r="R942" s="5">
        <v>0.0</v>
      </c>
      <c r="S942" s="5">
        <v>0.0</v>
      </c>
    </row>
    <row r="943">
      <c r="A943" s="5">
        <v>941.0</v>
      </c>
      <c r="B943" s="6">
        <v>45014.0</v>
      </c>
      <c r="C943" s="5">
        <v>207.328801167898</v>
      </c>
      <c r="D943" s="5">
        <v>163.382667991395</v>
      </c>
      <c r="E943" s="5">
        <v>232.304537552115</v>
      </c>
      <c r="F943" s="5">
        <v>207.328801167898</v>
      </c>
      <c r="G943" s="5">
        <v>207.328801167898</v>
      </c>
      <c r="H943" s="5">
        <v>-9.46469486924829</v>
      </c>
      <c r="I943" s="5">
        <v>-9.46469486924829</v>
      </c>
      <c r="J943" s="5">
        <v>-9.46469486924829</v>
      </c>
      <c r="K943" s="5">
        <v>-3.94745955477272</v>
      </c>
      <c r="L943" s="5">
        <v>-3.94745955477272</v>
      </c>
      <c r="M943" s="5">
        <v>-3.94745955477272</v>
      </c>
      <c r="N943" s="5">
        <v>-5.51723531447556</v>
      </c>
      <c r="O943" s="5">
        <v>-5.51723531447556</v>
      </c>
      <c r="P943" s="5">
        <v>-5.51723531447556</v>
      </c>
      <c r="Q943" s="5">
        <v>0.0</v>
      </c>
      <c r="R943" s="5">
        <v>0.0</v>
      </c>
      <c r="S943" s="5">
        <v>0.0</v>
      </c>
    </row>
    <row r="944">
      <c r="A944" s="5">
        <v>942.0</v>
      </c>
      <c r="B944" s="6">
        <v>45015.0</v>
      </c>
      <c r="C944" s="5">
        <v>207.684909162146</v>
      </c>
      <c r="D944" s="5">
        <v>163.162001212721</v>
      </c>
      <c r="E944" s="5">
        <v>232.477933672728</v>
      </c>
      <c r="F944" s="5">
        <v>207.684909162146</v>
      </c>
      <c r="G944" s="5">
        <v>207.684909162146</v>
      </c>
      <c r="H944" s="5">
        <v>-9.87994147725998</v>
      </c>
      <c r="I944" s="5">
        <v>-9.87994147725998</v>
      </c>
      <c r="J944" s="5">
        <v>-9.87994147725998</v>
      </c>
      <c r="K944" s="5">
        <v>-4.89578385763189</v>
      </c>
      <c r="L944" s="5">
        <v>-4.89578385763189</v>
      </c>
      <c r="M944" s="5">
        <v>-4.89578385763189</v>
      </c>
      <c r="N944" s="5">
        <v>-4.98415761962809</v>
      </c>
      <c r="O944" s="5">
        <v>-4.98415761962809</v>
      </c>
      <c r="P944" s="5">
        <v>-4.98415761962809</v>
      </c>
      <c r="Q944" s="5">
        <v>0.0</v>
      </c>
      <c r="R944" s="5">
        <v>0.0</v>
      </c>
      <c r="S944" s="5">
        <v>0.0</v>
      </c>
    </row>
    <row r="945">
      <c r="A945" s="5">
        <v>943.0</v>
      </c>
      <c r="B945" s="6">
        <v>45016.0</v>
      </c>
      <c r="C945" s="5">
        <v>208.041017156393</v>
      </c>
      <c r="D945" s="5">
        <v>163.731273913944</v>
      </c>
      <c r="E945" s="5">
        <v>230.51148835546</v>
      </c>
      <c r="F945" s="5">
        <v>208.041017156393</v>
      </c>
      <c r="G945" s="5">
        <v>208.041017156393</v>
      </c>
      <c r="H945" s="5">
        <v>-9.88218680989475</v>
      </c>
      <c r="I945" s="5">
        <v>-9.88218680989475</v>
      </c>
      <c r="J945" s="5">
        <v>-9.88218680989475</v>
      </c>
      <c r="K945" s="5">
        <v>-5.30696082180569</v>
      </c>
      <c r="L945" s="5">
        <v>-5.30696082180569</v>
      </c>
      <c r="M945" s="5">
        <v>-5.30696082180569</v>
      </c>
      <c r="N945" s="5">
        <v>-4.57522598808905</v>
      </c>
      <c r="O945" s="5">
        <v>-4.57522598808905</v>
      </c>
      <c r="P945" s="5">
        <v>-4.57522598808905</v>
      </c>
      <c r="Q945" s="5">
        <v>0.0</v>
      </c>
      <c r="R945" s="5">
        <v>0.0</v>
      </c>
      <c r="S945" s="5">
        <v>0.0</v>
      </c>
    </row>
    <row r="946">
      <c r="A946" s="5">
        <v>944.0</v>
      </c>
      <c r="B946" s="6">
        <v>45019.0</v>
      </c>
      <c r="C946" s="5">
        <v>209.109341139135</v>
      </c>
      <c r="D946" s="5">
        <v>167.606201609877</v>
      </c>
      <c r="E946" s="5">
        <v>235.376788597821</v>
      </c>
      <c r="F946" s="5">
        <v>209.109341139135</v>
      </c>
      <c r="G946" s="5">
        <v>209.109341139135</v>
      </c>
      <c r="H946" s="5">
        <v>-7.55435905811748</v>
      </c>
      <c r="I946" s="5">
        <v>-7.55435905811748</v>
      </c>
      <c r="J946" s="5">
        <v>-7.55435905811748</v>
      </c>
      <c r="K946" s="5">
        <v>-3.47492792379336</v>
      </c>
      <c r="L946" s="5">
        <v>-3.47492792379336</v>
      </c>
      <c r="M946" s="5">
        <v>-3.47492792379336</v>
      </c>
      <c r="N946" s="5">
        <v>-4.07943113432412</v>
      </c>
      <c r="O946" s="5">
        <v>-4.07943113432412</v>
      </c>
      <c r="P946" s="5">
        <v>-4.07943113432412</v>
      </c>
      <c r="Q946" s="5">
        <v>0.0</v>
      </c>
      <c r="R946" s="5">
        <v>0.0</v>
      </c>
      <c r="S946" s="5">
        <v>0.0</v>
      </c>
    </row>
    <row r="947">
      <c r="A947" s="5">
        <v>945.0</v>
      </c>
      <c r="B947" s="6">
        <v>45020.0</v>
      </c>
      <c r="C947" s="5">
        <v>209.465449133383</v>
      </c>
      <c r="D947" s="5">
        <v>165.201319349686</v>
      </c>
      <c r="E947" s="5">
        <v>236.106272093837</v>
      </c>
      <c r="F947" s="5">
        <v>209.465449133383</v>
      </c>
      <c r="G947" s="5">
        <v>209.465449133383</v>
      </c>
      <c r="H947" s="5">
        <v>-8.30680471408924</v>
      </c>
      <c r="I947" s="5">
        <v>-8.30680471408924</v>
      </c>
      <c r="J947" s="5">
        <v>-8.30680471408924</v>
      </c>
      <c r="K947" s="5">
        <v>-4.16603470012415</v>
      </c>
      <c r="L947" s="5">
        <v>-4.16603470012415</v>
      </c>
      <c r="M947" s="5">
        <v>-4.16603470012415</v>
      </c>
      <c r="N947" s="5">
        <v>-4.14077001396509</v>
      </c>
      <c r="O947" s="5">
        <v>-4.14077001396509</v>
      </c>
      <c r="P947" s="5">
        <v>-4.14077001396509</v>
      </c>
      <c r="Q947" s="5">
        <v>0.0</v>
      </c>
      <c r="R947" s="5">
        <v>0.0</v>
      </c>
      <c r="S947" s="5">
        <v>0.0</v>
      </c>
    </row>
    <row r="948">
      <c r="A948" s="5">
        <v>946.0</v>
      </c>
      <c r="B948" s="6">
        <v>45021.0</v>
      </c>
      <c r="C948" s="5">
        <v>209.82155712763</v>
      </c>
      <c r="D948" s="5">
        <v>162.519249337793</v>
      </c>
      <c r="E948" s="5">
        <v>237.918045619023</v>
      </c>
      <c r="F948" s="5">
        <v>209.82155712763</v>
      </c>
      <c r="G948" s="5">
        <v>209.82155712763</v>
      </c>
      <c r="H948" s="5">
        <v>-8.24927779135016</v>
      </c>
      <c r="I948" s="5">
        <v>-8.24927779135016</v>
      </c>
      <c r="J948" s="5">
        <v>-8.24927779135016</v>
      </c>
      <c r="K948" s="5">
        <v>-3.94745955477367</v>
      </c>
      <c r="L948" s="5">
        <v>-3.94745955477367</v>
      </c>
      <c r="M948" s="5">
        <v>-3.94745955477367</v>
      </c>
      <c r="N948" s="5">
        <v>-4.30181823657649</v>
      </c>
      <c r="O948" s="5">
        <v>-4.30181823657649</v>
      </c>
      <c r="P948" s="5">
        <v>-4.30181823657649</v>
      </c>
      <c r="Q948" s="5">
        <v>0.0</v>
      </c>
      <c r="R948" s="5">
        <v>0.0</v>
      </c>
      <c r="S948" s="5">
        <v>0.0</v>
      </c>
    </row>
    <row r="949">
      <c r="A949" s="5">
        <v>947.0</v>
      </c>
      <c r="B949" s="6">
        <v>45022.0</v>
      </c>
      <c r="C949" s="5">
        <v>210.177665121878</v>
      </c>
      <c r="D949" s="5">
        <v>166.8916559153</v>
      </c>
      <c r="E949" s="5">
        <v>237.828658388881</v>
      </c>
      <c r="F949" s="5">
        <v>210.177665121878</v>
      </c>
      <c r="G949" s="5">
        <v>210.177665121878</v>
      </c>
      <c r="H949" s="5">
        <v>-9.44798059151312</v>
      </c>
      <c r="I949" s="5">
        <v>-9.44798059151312</v>
      </c>
      <c r="J949" s="5">
        <v>-9.44798059151312</v>
      </c>
      <c r="K949" s="5">
        <v>-4.89578385763271</v>
      </c>
      <c r="L949" s="5">
        <v>-4.89578385763271</v>
      </c>
      <c r="M949" s="5">
        <v>-4.89578385763271</v>
      </c>
      <c r="N949" s="5">
        <v>-4.55219673388041</v>
      </c>
      <c r="O949" s="5">
        <v>-4.55219673388041</v>
      </c>
      <c r="P949" s="5">
        <v>-4.55219673388041</v>
      </c>
      <c r="Q949" s="5">
        <v>0.0</v>
      </c>
      <c r="R949" s="5">
        <v>0.0</v>
      </c>
      <c r="S949" s="5">
        <v>0.0</v>
      </c>
    </row>
    <row r="950">
      <c r="A950" s="5">
        <v>948.0</v>
      </c>
      <c r="B950" s="6">
        <v>45026.0</v>
      </c>
      <c r="C950" s="5">
        <v>211.602097098867</v>
      </c>
      <c r="D950" s="5">
        <v>168.919060790182</v>
      </c>
      <c r="E950" s="5">
        <v>237.85881982792</v>
      </c>
      <c r="F950" s="5">
        <v>211.602097098867</v>
      </c>
      <c r="G950" s="5">
        <v>211.602097098867</v>
      </c>
      <c r="H950" s="5">
        <v>-9.69215694361845</v>
      </c>
      <c r="I950" s="5">
        <v>-9.69215694361845</v>
      </c>
      <c r="J950" s="5">
        <v>-9.69215694361845</v>
      </c>
      <c r="K950" s="5">
        <v>-3.47492792379273</v>
      </c>
      <c r="L950" s="5">
        <v>-3.47492792379273</v>
      </c>
      <c r="M950" s="5">
        <v>-3.47492792379273</v>
      </c>
      <c r="N950" s="5">
        <v>-6.21722901982572</v>
      </c>
      <c r="O950" s="5">
        <v>-6.21722901982572</v>
      </c>
      <c r="P950" s="5">
        <v>-6.21722901982572</v>
      </c>
      <c r="Q950" s="5">
        <v>0.0</v>
      </c>
      <c r="R950" s="5">
        <v>0.0</v>
      </c>
      <c r="S950" s="5">
        <v>0.0</v>
      </c>
    </row>
    <row r="951">
      <c r="A951" s="5">
        <v>949.0</v>
      </c>
      <c r="B951" s="6">
        <v>45027.0</v>
      </c>
      <c r="C951" s="5">
        <v>211.958205093115</v>
      </c>
      <c r="D951" s="5">
        <v>164.905861187193</v>
      </c>
      <c r="E951" s="5">
        <v>233.301418284005</v>
      </c>
      <c r="F951" s="5">
        <v>211.958205093115</v>
      </c>
      <c r="G951" s="5">
        <v>211.958205093115</v>
      </c>
      <c r="H951" s="5">
        <v>-10.9082674837958</v>
      </c>
      <c r="I951" s="5">
        <v>-10.9082674837958</v>
      </c>
      <c r="J951" s="5">
        <v>-10.9082674837958</v>
      </c>
      <c r="K951" s="5">
        <v>-4.16603470011193</v>
      </c>
      <c r="L951" s="5">
        <v>-4.16603470011193</v>
      </c>
      <c r="M951" s="5">
        <v>-4.16603470011193</v>
      </c>
      <c r="N951" s="5">
        <v>-6.74223278368391</v>
      </c>
      <c r="O951" s="5">
        <v>-6.74223278368391</v>
      </c>
      <c r="P951" s="5">
        <v>-6.74223278368391</v>
      </c>
      <c r="Q951" s="5">
        <v>0.0</v>
      </c>
      <c r="R951" s="5">
        <v>0.0</v>
      </c>
      <c r="S951" s="5">
        <v>0.0</v>
      </c>
    </row>
    <row r="952">
      <c r="A952" s="5">
        <v>950.0</v>
      </c>
      <c r="B952" s="6">
        <v>45028.0</v>
      </c>
      <c r="C952" s="5">
        <v>212.314313087362</v>
      </c>
      <c r="D952" s="5">
        <v>168.536236959333</v>
      </c>
      <c r="E952" s="5">
        <v>236.856059093038</v>
      </c>
      <c r="F952" s="5">
        <v>212.314313087362</v>
      </c>
      <c r="G952" s="5">
        <v>212.314313087362</v>
      </c>
      <c r="H952" s="5">
        <v>-11.2376043161218</v>
      </c>
      <c r="I952" s="5">
        <v>-11.2376043161218</v>
      </c>
      <c r="J952" s="5">
        <v>-11.2376043161218</v>
      </c>
      <c r="K952" s="5">
        <v>-3.94745955477461</v>
      </c>
      <c r="L952" s="5">
        <v>-3.94745955477461</v>
      </c>
      <c r="M952" s="5">
        <v>-3.94745955477461</v>
      </c>
      <c r="N952" s="5">
        <v>-7.29014476134723</v>
      </c>
      <c r="O952" s="5">
        <v>-7.29014476134723</v>
      </c>
      <c r="P952" s="5">
        <v>-7.29014476134723</v>
      </c>
      <c r="Q952" s="5">
        <v>0.0</v>
      </c>
      <c r="R952" s="5">
        <v>0.0</v>
      </c>
      <c r="S952" s="5">
        <v>0.0</v>
      </c>
    </row>
    <row r="953">
      <c r="A953" s="5">
        <v>951.0</v>
      </c>
      <c r="B953" s="6">
        <v>45029.0</v>
      </c>
      <c r="C953" s="5">
        <v>212.67042108161</v>
      </c>
      <c r="D953" s="5">
        <v>165.742658936118</v>
      </c>
      <c r="E953" s="5">
        <v>236.518337701955</v>
      </c>
      <c r="F953" s="5">
        <v>212.67042108161</v>
      </c>
      <c r="G953" s="5">
        <v>212.67042108161</v>
      </c>
      <c r="H953" s="5">
        <v>-12.748484927963</v>
      </c>
      <c r="I953" s="5">
        <v>-12.748484927963</v>
      </c>
      <c r="J953" s="5">
        <v>-12.748484927963</v>
      </c>
      <c r="K953" s="5">
        <v>-4.89578385764036</v>
      </c>
      <c r="L953" s="5">
        <v>-4.89578385764036</v>
      </c>
      <c r="M953" s="5">
        <v>-4.89578385764036</v>
      </c>
      <c r="N953" s="5">
        <v>-7.85270107032271</v>
      </c>
      <c r="O953" s="5">
        <v>-7.85270107032271</v>
      </c>
      <c r="P953" s="5">
        <v>-7.85270107032271</v>
      </c>
      <c r="Q953" s="5">
        <v>0.0</v>
      </c>
      <c r="R953" s="5">
        <v>0.0</v>
      </c>
      <c r="S953" s="5">
        <v>0.0</v>
      </c>
    </row>
    <row r="954">
      <c r="A954" s="5">
        <v>952.0</v>
      </c>
      <c r="B954" s="6">
        <v>45030.0</v>
      </c>
      <c r="C954" s="5">
        <v>213.026529075857</v>
      </c>
      <c r="D954" s="5">
        <v>160.664626898242</v>
      </c>
      <c r="E954" s="5">
        <v>232.36240838297</v>
      </c>
      <c r="F954" s="5">
        <v>213.026529075857</v>
      </c>
      <c r="G954" s="5">
        <v>213.026529075857</v>
      </c>
      <c r="H954" s="5">
        <v>-13.730145077702</v>
      </c>
      <c r="I954" s="5">
        <v>-13.730145077702</v>
      </c>
      <c r="J954" s="5">
        <v>-13.730145077702</v>
      </c>
      <c r="K954" s="5">
        <v>-5.3069608218394</v>
      </c>
      <c r="L954" s="5">
        <v>-5.3069608218394</v>
      </c>
      <c r="M954" s="5">
        <v>-5.3069608218394</v>
      </c>
      <c r="N954" s="5">
        <v>-8.42318425586262</v>
      </c>
      <c r="O954" s="5">
        <v>-8.42318425586262</v>
      </c>
      <c r="P954" s="5">
        <v>-8.42318425586262</v>
      </c>
      <c r="Q954" s="5">
        <v>0.0</v>
      </c>
      <c r="R954" s="5">
        <v>0.0</v>
      </c>
      <c r="S954" s="5">
        <v>0.0</v>
      </c>
    </row>
    <row r="955">
      <c r="A955" s="5">
        <v>953.0</v>
      </c>
      <c r="B955" s="6">
        <v>45033.0</v>
      </c>
      <c r="C955" s="5">
        <v>214.094853058599</v>
      </c>
      <c r="D955" s="5">
        <v>165.609885754736</v>
      </c>
      <c r="E955" s="5">
        <v>236.619023264763</v>
      </c>
      <c r="F955" s="5">
        <v>214.094853058599</v>
      </c>
      <c r="G955" s="5">
        <v>214.094853058599</v>
      </c>
      <c r="H955" s="5">
        <v>-13.6157515169215</v>
      </c>
      <c r="I955" s="5">
        <v>-13.6157515169215</v>
      </c>
      <c r="J955" s="5">
        <v>-13.6157515169215</v>
      </c>
      <c r="K955" s="5">
        <v>-3.47492792379209</v>
      </c>
      <c r="L955" s="5">
        <v>-3.47492792379209</v>
      </c>
      <c r="M955" s="5">
        <v>-3.47492792379209</v>
      </c>
      <c r="N955" s="5">
        <v>-10.1408235931294</v>
      </c>
      <c r="O955" s="5">
        <v>-10.1408235931294</v>
      </c>
      <c r="P955" s="5">
        <v>-10.1408235931294</v>
      </c>
      <c r="Q955" s="5">
        <v>0.0</v>
      </c>
      <c r="R955" s="5">
        <v>0.0</v>
      </c>
      <c r="S955" s="5">
        <v>0.0</v>
      </c>
    </row>
    <row r="956">
      <c r="A956" s="5">
        <v>954.0</v>
      </c>
      <c r="B956" s="6">
        <v>45034.0</v>
      </c>
      <c r="C956" s="5">
        <v>214.450961052847</v>
      </c>
      <c r="D956" s="5">
        <v>164.702066866877</v>
      </c>
      <c r="E956" s="5">
        <v>235.415374236786</v>
      </c>
      <c r="F956" s="5">
        <v>214.450961052847</v>
      </c>
      <c r="G956" s="5">
        <v>214.450961052847</v>
      </c>
      <c r="H956" s="5">
        <v>-14.8765088863916</v>
      </c>
      <c r="I956" s="5">
        <v>-14.8765088863916</v>
      </c>
      <c r="J956" s="5">
        <v>-14.8765088863916</v>
      </c>
      <c r="K956" s="5">
        <v>-4.16603470013083</v>
      </c>
      <c r="L956" s="5">
        <v>-4.16603470013083</v>
      </c>
      <c r="M956" s="5">
        <v>-4.16603470013083</v>
      </c>
      <c r="N956" s="5">
        <v>-10.7104741862608</v>
      </c>
      <c r="O956" s="5">
        <v>-10.7104741862608</v>
      </c>
      <c r="P956" s="5">
        <v>-10.7104741862608</v>
      </c>
      <c r="Q956" s="5">
        <v>0.0</v>
      </c>
      <c r="R956" s="5">
        <v>0.0</v>
      </c>
      <c r="S956" s="5">
        <v>0.0</v>
      </c>
    </row>
    <row r="957">
      <c r="A957" s="5">
        <v>955.0</v>
      </c>
      <c r="B957" s="6">
        <v>45035.0</v>
      </c>
      <c r="C957" s="5">
        <v>214.807069047094</v>
      </c>
      <c r="D957" s="5">
        <v>165.197629810314</v>
      </c>
      <c r="E957" s="5">
        <v>236.526366065397</v>
      </c>
      <c r="F957" s="5">
        <v>214.807069047094</v>
      </c>
      <c r="G957" s="5">
        <v>214.807069047094</v>
      </c>
      <c r="H957" s="5">
        <v>-15.2278734504196</v>
      </c>
      <c r="I957" s="5">
        <v>-15.2278734504196</v>
      </c>
      <c r="J957" s="5">
        <v>-15.2278734504196</v>
      </c>
      <c r="K957" s="5">
        <v>-3.94745955477555</v>
      </c>
      <c r="L957" s="5">
        <v>-3.94745955477555</v>
      </c>
      <c r="M957" s="5">
        <v>-3.94745955477555</v>
      </c>
      <c r="N957" s="5">
        <v>-11.2804138956441</v>
      </c>
      <c r="O957" s="5">
        <v>-11.2804138956441</v>
      </c>
      <c r="P957" s="5">
        <v>-11.2804138956441</v>
      </c>
      <c r="Q957" s="5">
        <v>0.0</v>
      </c>
      <c r="R957" s="5">
        <v>0.0</v>
      </c>
      <c r="S957" s="5">
        <v>0.0</v>
      </c>
    </row>
    <row r="958">
      <c r="A958" s="5">
        <v>956.0</v>
      </c>
      <c r="B958" s="6">
        <v>45036.0</v>
      </c>
      <c r="C958" s="5">
        <v>215.163177041342</v>
      </c>
      <c r="D958" s="5">
        <v>164.512986611322</v>
      </c>
      <c r="E958" s="5">
        <v>234.334047332525</v>
      </c>
      <c r="F958" s="5">
        <v>215.163177041342</v>
      </c>
      <c r="G958" s="5">
        <v>215.163177041342</v>
      </c>
      <c r="H958" s="5">
        <v>-16.7497031869084</v>
      </c>
      <c r="I958" s="5">
        <v>-16.7497031869084</v>
      </c>
      <c r="J958" s="5">
        <v>-16.7497031869084</v>
      </c>
      <c r="K958" s="5">
        <v>-4.89578385764118</v>
      </c>
      <c r="L958" s="5">
        <v>-4.89578385764118</v>
      </c>
      <c r="M958" s="5">
        <v>-4.89578385764118</v>
      </c>
      <c r="N958" s="5">
        <v>-11.8539193292673</v>
      </c>
      <c r="O958" s="5">
        <v>-11.8539193292673</v>
      </c>
      <c r="P958" s="5">
        <v>-11.8539193292673</v>
      </c>
      <c r="Q958" s="5">
        <v>0.0</v>
      </c>
      <c r="R958" s="5">
        <v>0.0</v>
      </c>
      <c r="S958" s="5">
        <v>0.0</v>
      </c>
    </row>
    <row r="959">
      <c r="A959" s="5">
        <v>957.0</v>
      </c>
      <c r="B959" s="6">
        <v>45037.0</v>
      </c>
      <c r="C959" s="5">
        <v>215.519285035589</v>
      </c>
      <c r="D959" s="5">
        <v>165.308337183754</v>
      </c>
      <c r="E959" s="5">
        <v>232.891489922145</v>
      </c>
      <c r="F959" s="5">
        <v>215.519285035589</v>
      </c>
      <c r="G959" s="5">
        <v>215.519285035589</v>
      </c>
      <c r="H959" s="5">
        <v>-17.7424171239524</v>
      </c>
      <c r="I959" s="5">
        <v>-17.7424171239524</v>
      </c>
      <c r="J959" s="5">
        <v>-17.7424171239524</v>
      </c>
      <c r="K959" s="5">
        <v>-5.30696082183765</v>
      </c>
      <c r="L959" s="5">
        <v>-5.30696082183765</v>
      </c>
      <c r="M959" s="5">
        <v>-5.30696082183765</v>
      </c>
      <c r="N959" s="5">
        <v>-12.4354563021147</v>
      </c>
      <c r="O959" s="5">
        <v>-12.4354563021147</v>
      </c>
      <c r="P959" s="5">
        <v>-12.4354563021147</v>
      </c>
      <c r="Q959" s="5">
        <v>0.0</v>
      </c>
      <c r="R959" s="5">
        <v>0.0</v>
      </c>
      <c r="S959" s="5">
        <v>0.0</v>
      </c>
    </row>
    <row r="960">
      <c r="A960" s="5">
        <v>958.0</v>
      </c>
      <c r="B960" s="6">
        <v>45040.0</v>
      </c>
      <c r="C960" s="5">
        <v>216.587609018331</v>
      </c>
      <c r="D960" s="5">
        <v>164.780996490049</v>
      </c>
      <c r="E960" s="5">
        <v>234.407977309714</v>
      </c>
      <c r="F960" s="5">
        <v>216.587609018331</v>
      </c>
      <c r="G960" s="5">
        <v>216.587609018331</v>
      </c>
      <c r="H960" s="5">
        <v>-17.7596939472194</v>
      </c>
      <c r="I960" s="5">
        <v>-17.7596939472194</v>
      </c>
      <c r="J960" s="5">
        <v>-17.7596939472194</v>
      </c>
      <c r="K960" s="5">
        <v>-3.47492792381421</v>
      </c>
      <c r="L960" s="5">
        <v>-3.47492792381421</v>
      </c>
      <c r="M960" s="5">
        <v>-3.47492792381421</v>
      </c>
      <c r="N960" s="5">
        <v>-14.2847660234052</v>
      </c>
      <c r="O960" s="5">
        <v>-14.2847660234052</v>
      </c>
      <c r="P960" s="5">
        <v>-14.2847660234052</v>
      </c>
      <c r="Q960" s="5">
        <v>0.0</v>
      </c>
      <c r="R960" s="5">
        <v>0.0</v>
      </c>
      <c r="S960" s="5">
        <v>0.0</v>
      </c>
    </row>
    <row r="961">
      <c r="A961" s="5">
        <v>959.0</v>
      </c>
      <c r="B961" s="6">
        <v>45041.0</v>
      </c>
      <c r="C961" s="5">
        <v>216.943717012579</v>
      </c>
      <c r="D961" s="5">
        <v>164.258854900625</v>
      </c>
      <c r="E961" s="5">
        <v>232.308641089453</v>
      </c>
      <c r="F961" s="5">
        <v>216.943717012579</v>
      </c>
      <c r="G961" s="5">
        <v>216.943717012579</v>
      </c>
      <c r="H961" s="5">
        <v>-19.1226819364986</v>
      </c>
      <c r="I961" s="5">
        <v>-19.1226819364986</v>
      </c>
      <c r="J961" s="5">
        <v>-19.1226819364986</v>
      </c>
      <c r="K961" s="5">
        <v>-4.16603470012621</v>
      </c>
      <c r="L961" s="5">
        <v>-4.16603470012621</v>
      </c>
      <c r="M961" s="5">
        <v>-4.16603470012621</v>
      </c>
      <c r="N961" s="5">
        <v>-14.9566472363724</v>
      </c>
      <c r="O961" s="5">
        <v>-14.9566472363724</v>
      </c>
      <c r="P961" s="5">
        <v>-14.9566472363724</v>
      </c>
      <c r="Q961" s="5">
        <v>0.0</v>
      </c>
      <c r="R961" s="5">
        <v>0.0</v>
      </c>
      <c r="S961" s="5">
        <v>0.0</v>
      </c>
    </row>
    <row r="962">
      <c r="A962" s="5">
        <v>960.0</v>
      </c>
      <c r="B962" s="6">
        <v>45042.0</v>
      </c>
      <c r="C962" s="5">
        <v>217.299825006826</v>
      </c>
      <c r="D962" s="5">
        <v>162.844831270944</v>
      </c>
      <c r="E962" s="5">
        <v>235.09747520486</v>
      </c>
      <c r="F962" s="5">
        <v>217.299825006826</v>
      </c>
      <c r="G962" s="5">
        <v>217.299825006826</v>
      </c>
      <c r="H962" s="5">
        <v>-19.6136604250379</v>
      </c>
      <c r="I962" s="5">
        <v>-19.6136604250379</v>
      </c>
      <c r="J962" s="5">
        <v>-19.6136604250379</v>
      </c>
      <c r="K962" s="5">
        <v>-3.94745955477421</v>
      </c>
      <c r="L962" s="5">
        <v>-3.94745955477421</v>
      </c>
      <c r="M962" s="5">
        <v>-3.94745955477421</v>
      </c>
      <c r="N962" s="5">
        <v>-15.6662008702636</v>
      </c>
      <c r="O962" s="5">
        <v>-15.6662008702636</v>
      </c>
      <c r="P962" s="5">
        <v>-15.6662008702636</v>
      </c>
      <c r="Q962" s="5">
        <v>0.0</v>
      </c>
      <c r="R962" s="5">
        <v>0.0</v>
      </c>
      <c r="S962" s="5">
        <v>0.0</v>
      </c>
    </row>
    <row r="963">
      <c r="A963" s="5">
        <v>961.0</v>
      </c>
      <c r="B963" s="6">
        <v>45043.0</v>
      </c>
      <c r="C963" s="5">
        <v>217.655933001074</v>
      </c>
      <c r="D963" s="5">
        <v>161.530320138848</v>
      </c>
      <c r="E963" s="5">
        <v>229.505858269525</v>
      </c>
      <c r="F963" s="5">
        <v>217.655933001074</v>
      </c>
      <c r="G963" s="5">
        <v>217.655933001074</v>
      </c>
      <c r="H963" s="5">
        <v>-21.3142895434062</v>
      </c>
      <c r="I963" s="5">
        <v>-21.3142895434062</v>
      </c>
      <c r="J963" s="5">
        <v>-21.3142895434062</v>
      </c>
      <c r="K963" s="5">
        <v>-4.89578385764542</v>
      </c>
      <c r="L963" s="5">
        <v>-4.89578385764542</v>
      </c>
      <c r="M963" s="5">
        <v>-4.89578385764542</v>
      </c>
      <c r="N963" s="5">
        <v>-16.4185056857608</v>
      </c>
      <c r="O963" s="5">
        <v>-16.4185056857608</v>
      </c>
      <c r="P963" s="5">
        <v>-16.4185056857608</v>
      </c>
      <c r="Q963" s="5">
        <v>0.0</v>
      </c>
      <c r="R963" s="5">
        <v>0.0</v>
      </c>
      <c r="S963" s="5">
        <v>0.0</v>
      </c>
    </row>
    <row r="964">
      <c r="A964" s="5">
        <v>962.0</v>
      </c>
      <c r="B964" s="6">
        <v>45044.0</v>
      </c>
      <c r="C964" s="5">
        <v>218.012040995321</v>
      </c>
      <c r="D964" s="5">
        <v>158.907646826947</v>
      </c>
      <c r="E964" s="5">
        <v>227.918822247056</v>
      </c>
      <c r="F964" s="5">
        <v>218.012040995321</v>
      </c>
      <c r="G964" s="5">
        <v>218.012040995321</v>
      </c>
      <c r="H964" s="5">
        <v>-22.5245743818833</v>
      </c>
      <c r="I964" s="5">
        <v>-22.5245743818833</v>
      </c>
      <c r="J964" s="5">
        <v>-22.5245743818833</v>
      </c>
      <c r="K964" s="5">
        <v>-5.30696082183591</v>
      </c>
      <c r="L964" s="5">
        <v>-5.30696082183591</v>
      </c>
      <c r="M964" s="5">
        <v>-5.30696082183591</v>
      </c>
      <c r="N964" s="5">
        <v>-17.2176135600474</v>
      </c>
      <c r="O964" s="5">
        <v>-17.2176135600474</v>
      </c>
      <c r="P964" s="5">
        <v>-17.2176135600474</v>
      </c>
      <c r="Q964" s="5">
        <v>0.0</v>
      </c>
      <c r="R964" s="5">
        <v>0.0</v>
      </c>
      <c r="S964" s="5">
        <v>0.0</v>
      </c>
    </row>
    <row r="965">
      <c r="A965" s="5">
        <v>963.0</v>
      </c>
      <c r="B965" s="6">
        <v>45047.0</v>
      </c>
      <c r="C965" s="5">
        <v>219.080364978063</v>
      </c>
      <c r="D965" s="5">
        <v>159.597375694513</v>
      </c>
      <c r="E965" s="5">
        <v>231.251354121721</v>
      </c>
      <c r="F965" s="5">
        <v>219.080364978063</v>
      </c>
      <c r="G965" s="5">
        <v>219.080364978063</v>
      </c>
      <c r="H965" s="5">
        <v>-23.3904827426618</v>
      </c>
      <c r="I965" s="5">
        <v>-23.3904827426618</v>
      </c>
      <c r="J965" s="5">
        <v>-23.3904827426618</v>
      </c>
      <c r="K965" s="5">
        <v>-3.47492792381358</v>
      </c>
      <c r="L965" s="5">
        <v>-3.47492792381358</v>
      </c>
      <c r="M965" s="5">
        <v>-3.47492792381358</v>
      </c>
      <c r="N965" s="5">
        <v>-19.9155548188482</v>
      </c>
      <c r="O965" s="5">
        <v>-19.9155548188482</v>
      </c>
      <c r="P965" s="5">
        <v>-19.9155548188482</v>
      </c>
      <c r="Q965" s="5">
        <v>0.0</v>
      </c>
      <c r="R965" s="5">
        <v>0.0</v>
      </c>
      <c r="S965" s="5">
        <v>0.0</v>
      </c>
    </row>
    <row r="966">
      <c r="A966" s="5">
        <v>964.0</v>
      </c>
      <c r="B966" s="6">
        <v>45048.0</v>
      </c>
      <c r="C966" s="5">
        <v>219.436472972311</v>
      </c>
      <c r="D966" s="5">
        <v>154.8095919635</v>
      </c>
      <c r="E966" s="5">
        <v>230.921077925023</v>
      </c>
      <c r="F966" s="5">
        <v>219.436472972311</v>
      </c>
      <c r="G966" s="5">
        <v>219.436472972311</v>
      </c>
      <c r="H966" s="5">
        <v>-25.0794685654465</v>
      </c>
      <c r="I966" s="5">
        <v>-25.0794685654465</v>
      </c>
      <c r="J966" s="5">
        <v>-25.0794685654465</v>
      </c>
      <c r="K966" s="5">
        <v>-4.16603470012919</v>
      </c>
      <c r="L966" s="5">
        <v>-4.16603470012919</v>
      </c>
      <c r="M966" s="5">
        <v>-4.16603470012919</v>
      </c>
      <c r="N966" s="5">
        <v>-20.9134338653173</v>
      </c>
      <c r="O966" s="5">
        <v>-20.9134338653173</v>
      </c>
      <c r="P966" s="5">
        <v>-20.9134338653173</v>
      </c>
      <c r="Q966" s="5">
        <v>0.0</v>
      </c>
      <c r="R966" s="5">
        <v>0.0</v>
      </c>
      <c r="S966" s="5">
        <v>0.0</v>
      </c>
    </row>
    <row r="967">
      <c r="A967" s="5">
        <v>965.0</v>
      </c>
      <c r="B967" s="6">
        <v>45049.0</v>
      </c>
      <c r="C967" s="5">
        <v>219.792580966558</v>
      </c>
      <c r="D967" s="5">
        <v>158.718204607153</v>
      </c>
      <c r="E967" s="5">
        <v>226.281181968502</v>
      </c>
      <c r="F967" s="5">
        <v>219.792580966558</v>
      </c>
      <c r="G967" s="5">
        <v>219.792580966558</v>
      </c>
      <c r="H967" s="5">
        <v>-25.9027044181699</v>
      </c>
      <c r="I967" s="5">
        <v>-25.9027044181699</v>
      </c>
      <c r="J967" s="5">
        <v>-25.9027044181699</v>
      </c>
      <c r="K967" s="5">
        <v>-3.94745955477515</v>
      </c>
      <c r="L967" s="5">
        <v>-3.94745955477515</v>
      </c>
      <c r="M967" s="5">
        <v>-3.94745955477515</v>
      </c>
      <c r="N967" s="5">
        <v>-21.9552448633948</v>
      </c>
      <c r="O967" s="5">
        <v>-21.9552448633948</v>
      </c>
      <c r="P967" s="5">
        <v>-21.9552448633948</v>
      </c>
      <c r="Q967" s="5">
        <v>0.0</v>
      </c>
      <c r="R967" s="5">
        <v>0.0</v>
      </c>
      <c r="S967" s="5">
        <v>0.0</v>
      </c>
    </row>
    <row r="968">
      <c r="A968" s="5">
        <v>966.0</v>
      </c>
      <c r="B968" s="6">
        <v>45050.0</v>
      </c>
      <c r="C968" s="5">
        <v>220.148688954795</v>
      </c>
      <c r="D968" s="5">
        <v>155.862177171555</v>
      </c>
      <c r="E968" s="5">
        <v>230.714999070106</v>
      </c>
      <c r="F968" s="5">
        <v>220.148688954795</v>
      </c>
      <c r="G968" s="5">
        <v>220.148688954795</v>
      </c>
      <c r="H968" s="5">
        <v>-27.9307654024699</v>
      </c>
      <c r="I968" s="5">
        <v>-27.9307654024699</v>
      </c>
      <c r="J968" s="5">
        <v>-27.9307654024699</v>
      </c>
      <c r="K968" s="5">
        <v>-4.8957838576306</v>
      </c>
      <c r="L968" s="5">
        <v>-4.8957838576306</v>
      </c>
      <c r="M968" s="5">
        <v>-4.8957838576306</v>
      </c>
      <c r="N968" s="5">
        <v>-23.0349815448393</v>
      </c>
      <c r="O968" s="5">
        <v>-23.0349815448393</v>
      </c>
      <c r="P968" s="5">
        <v>-23.0349815448393</v>
      </c>
      <c r="Q968" s="5">
        <v>0.0</v>
      </c>
      <c r="R968" s="5">
        <v>0.0</v>
      </c>
      <c r="S968" s="5">
        <v>0.0</v>
      </c>
    </row>
    <row r="969">
      <c r="A969" s="5">
        <v>967.0</v>
      </c>
      <c r="B969" s="6">
        <v>45051.0</v>
      </c>
      <c r="C969" s="5">
        <v>220.504796943031</v>
      </c>
      <c r="D969" s="5">
        <v>155.3724418501</v>
      </c>
      <c r="E969" s="5">
        <v>224.248769960055</v>
      </c>
      <c r="F969" s="5">
        <v>220.504796943031</v>
      </c>
      <c r="G969" s="5">
        <v>220.504796943031</v>
      </c>
      <c r="H969" s="5">
        <v>-29.4517990805985</v>
      </c>
      <c r="I969" s="5">
        <v>-29.4517990805985</v>
      </c>
      <c r="J969" s="5">
        <v>-29.4517990805985</v>
      </c>
      <c r="K969" s="5">
        <v>-5.3069608218172</v>
      </c>
      <c r="L969" s="5">
        <v>-5.3069608218172</v>
      </c>
      <c r="M969" s="5">
        <v>-5.3069608218172</v>
      </c>
      <c r="N969" s="5">
        <v>-24.1448382587813</v>
      </c>
      <c r="O969" s="5">
        <v>-24.1448382587813</v>
      </c>
      <c r="P969" s="5">
        <v>-24.1448382587813</v>
      </c>
      <c r="Q969" s="5">
        <v>0.0</v>
      </c>
      <c r="R969" s="5">
        <v>0.0</v>
      </c>
      <c r="S969" s="5">
        <v>0.0</v>
      </c>
    </row>
    <row r="970">
      <c r="A970" s="5">
        <v>968.0</v>
      </c>
      <c r="B970" s="6">
        <v>45054.0</v>
      </c>
      <c r="C970" s="5">
        <v>221.573120907741</v>
      </c>
      <c r="D970" s="5">
        <v>154.599264090243</v>
      </c>
      <c r="E970" s="5">
        <v>228.776212408153</v>
      </c>
      <c r="F970" s="5">
        <v>221.573120907741</v>
      </c>
      <c r="G970" s="5">
        <v>221.573120907741</v>
      </c>
      <c r="H970" s="5">
        <v>-31.0280844066247</v>
      </c>
      <c r="I970" s="5">
        <v>-31.0280844066247</v>
      </c>
      <c r="J970" s="5">
        <v>-31.0280844066247</v>
      </c>
      <c r="K970" s="5">
        <v>-3.47492792382432</v>
      </c>
      <c r="L970" s="5">
        <v>-3.47492792382432</v>
      </c>
      <c r="M970" s="5">
        <v>-3.47492792382432</v>
      </c>
      <c r="N970" s="5">
        <v>-27.5531564828004</v>
      </c>
      <c r="O970" s="5">
        <v>-27.5531564828004</v>
      </c>
      <c r="P970" s="5">
        <v>-27.5531564828004</v>
      </c>
      <c r="Q970" s="5">
        <v>0.0</v>
      </c>
      <c r="R970" s="5">
        <v>0.0</v>
      </c>
      <c r="S970" s="5">
        <v>0.0</v>
      </c>
    </row>
    <row r="971">
      <c r="A971" s="5">
        <v>969.0</v>
      </c>
      <c r="B971" s="6">
        <v>45055.0</v>
      </c>
      <c r="C971" s="5">
        <v>221.929228895978</v>
      </c>
      <c r="D971" s="5">
        <v>151.807825710221</v>
      </c>
      <c r="E971" s="5">
        <v>221.956397638</v>
      </c>
      <c r="F971" s="5">
        <v>221.929228895978</v>
      </c>
      <c r="G971" s="5">
        <v>221.929228895978</v>
      </c>
      <c r="H971" s="5">
        <v>-32.8411103029474</v>
      </c>
      <c r="I971" s="5">
        <v>-32.8411103029474</v>
      </c>
      <c r="J971" s="5">
        <v>-32.8411103029474</v>
      </c>
      <c r="K971" s="5">
        <v>-4.16603470013216</v>
      </c>
      <c r="L971" s="5">
        <v>-4.16603470013216</v>
      </c>
      <c r="M971" s="5">
        <v>-4.16603470013216</v>
      </c>
      <c r="N971" s="5">
        <v>-28.6750756028152</v>
      </c>
      <c r="O971" s="5">
        <v>-28.6750756028152</v>
      </c>
      <c r="P971" s="5">
        <v>-28.6750756028152</v>
      </c>
      <c r="Q971" s="5">
        <v>0.0</v>
      </c>
      <c r="R971" s="5">
        <v>0.0</v>
      </c>
      <c r="S971" s="5">
        <v>0.0</v>
      </c>
    </row>
    <row r="972">
      <c r="A972" s="5">
        <v>970.0</v>
      </c>
      <c r="B972" s="6">
        <v>45056.0</v>
      </c>
      <c r="C972" s="5">
        <v>222.285336884214</v>
      </c>
      <c r="D972" s="5">
        <v>154.877787349839</v>
      </c>
      <c r="E972" s="5">
        <v>224.973175142264</v>
      </c>
      <c r="F972" s="5">
        <v>222.285336884214</v>
      </c>
      <c r="G972" s="5">
        <v>222.285336884214</v>
      </c>
      <c r="H972" s="5">
        <v>-33.7148935311656</v>
      </c>
      <c r="I972" s="5">
        <v>-33.7148935311656</v>
      </c>
      <c r="J972" s="5">
        <v>-33.7148935311656</v>
      </c>
      <c r="K972" s="5">
        <v>-3.94745955477378</v>
      </c>
      <c r="L972" s="5">
        <v>-3.94745955477378</v>
      </c>
      <c r="M972" s="5">
        <v>-3.94745955477378</v>
      </c>
      <c r="N972" s="5">
        <v>-29.7674339763918</v>
      </c>
      <c r="O972" s="5">
        <v>-29.7674339763918</v>
      </c>
      <c r="P972" s="5">
        <v>-29.7674339763918</v>
      </c>
      <c r="Q972" s="5">
        <v>0.0</v>
      </c>
      <c r="R972" s="5">
        <v>0.0</v>
      </c>
      <c r="S972" s="5">
        <v>0.0</v>
      </c>
    </row>
    <row r="973">
      <c r="A973" s="5">
        <v>971.0</v>
      </c>
      <c r="B973" s="6">
        <v>45057.0</v>
      </c>
      <c r="C973" s="5">
        <v>222.641444872451</v>
      </c>
      <c r="D973" s="5">
        <v>150.912368664666</v>
      </c>
      <c r="E973" s="5">
        <v>223.847596966846</v>
      </c>
      <c r="F973" s="5">
        <v>222.641444872451</v>
      </c>
      <c r="G973" s="5">
        <v>222.641444872451</v>
      </c>
      <c r="H973" s="5">
        <v>-35.7118659131574</v>
      </c>
      <c r="I973" s="5">
        <v>-35.7118659131574</v>
      </c>
      <c r="J973" s="5">
        <v>-35.7118659131574</v>
      </c>
      <c r="K973" s="5">
        <v>-4.89578385763484</v>
      </c>
      <c r="L973" s="5">
        <v>-4.89578385763484</v>
      </c>
      <c r="M973" s="5">
        <v>-4.89578385763484</v>
      </c>
      <c r="N973" s="5">
        <v>-30.8160820555226</v>
      </c>
      <c r="O973" s="5">
        <v>-30.8160820555226</v>
      </c>
      <c r="P973" s="5">
        <v>-30.8160820555226</v>
      </c>
      <c r="Q973" s="5">
        <v>0.0</v>
      </c>
      <c r="R973" s="5">
        <v>0.0</v>
      </c>
      <c r="S973" s="5">
        <v>0.0</v>
      </c>
    </row>
    <row r="974">
      <c r="A974" s="5">
        <v>972.0</v>
      </c>
      <c r="B974" s="6">
        <v>45058.0</v>
      </c>
      <c r="C974" s="5">
        <v>222.997552860688</v>
      </c>
      <c r="D974" s="5">
        <v>151.709300780147</v>
      </c>
      <c r="E974" s="5">
        <v>220.438571382832</v>
      </c>
      <c r="F974" s="5">
        <v>222.997552860688</v>
      </c>
      <c r="G974" s="5">
        <v>222.997552860688</v>
      </c>
      <c r="H974" s="5">
        <v>-37.1138791739379</v>
      </c>
      <c r="I974" s="5">
        <v>-37.1138791739379</v>
      </c>
      <c r="J974" s="5">
        <v>-37.1138791739379</v>
      </c>
      <c r="K974" s="5">
        <v>-5.30696082181546</v>
      </c>
      <c r="L974" s="5">
        <v>-5.30696082181546</v>
      </c>
      <c r="M974" s="5">
        <v>-5.30696082181546</v>
      </c>
      <c r="N974" s="5">
        <v>-31.8069183521225</v>
      </c>
      <c r="O974" s="5">
        <v>-31.8069183521225</v>
      </c>
      <c r="P974" s="5">
        <v>-31.8069183521225</v>
      </c>
      <c r="Q974" s="5">
        <v>0.0</v>
      </c>
      <c r="R974" s="5">
        <v>0.0</v>
      </c>
      <c r="S974" s="5">
        <v>0.0</v>
      </c>
    </row>
    <row r="975">
      <c r="A975" s="5">
        <v>973.0</v>
      </c>
      <c r="B975" s="6">
        <v>45061.0</v>
      </c>
      <c r="C975" s="5">
        <v>224.065876825397</v>
      </c>
      <c r="D975" s="5">
        <v>152.180883324903</v>
      </c>
      <c r="E975" s="5">
        <v>219.377188741765</v>
      </c>
      <c r="F975" s="5">
        <v>224.065876825397</v>
      </c>
      <c r="G975" s="5">
        <v>224.065876825397</v>
      </c>
      <c r="H975" s="5">
        <v>-37.7747785908932</v>
      </c>
      <c r="I975" s="5">
        <v>-37.7747785908932</v>
      </c>
      <c r="J975" s="5">
        <v>-37.7747785908932</v>
      </c>
      <c r="K975" s="5">
        <v>-3.47492792379016</v>
      </c>
      <c r="L975" s="5">
        <v>-3.47492792379016</v>
      </c>
      <c r="M975" s="5">
        <v>-3.47492792379016</v>
      </c>
      <c r="N975" s="5">
        <v>-34.299850667103</v>
      </c>
      <c r="O975" s="5">
        <v>-34.299850667103</v>
      </c>
      <c r="P975" s="5">
        <v>-34.299850667103</v>
      </c>
      <c r="Q975" s="5">
        <v>0.0</v>
      </c>
      <c r="R975" s="5">
        <v>0.0</v>
      </c>
      <c r="S975" s="5">
        <v>0.0</v>
      </c>
    </row>
    <row r="976">
      <c r="A976" s="5">
        <v>974.0</v>
      </c>
      <c r="B976" s="6">
        <v>45062.0</v>
      </c>
      <c r="C976" s="5">
        <v>224.421984813634</v>
      </c>
      <c r="D976" s="5">
        <v>149.931250999159</v>
      </c>
      <c r="E976" s="5">
        <v>221.630836630962</v>
      </c>
      <c r="F976" s="5">
        <v>224.421984813634</v>
      </c>
      <c r="G976" s="5">
        <v>224.421984813634</v>
      </c>
      <c r="H976" s="5">
        <v>-39.0979546438114</v>
      </c>
      <c r="I976" s="5">
        <v>-39.0979546438114</v>
      </c>
      <c r="J976" s="5">
        <v>-39.0979546438114</v>
      </c>
      <c r="K976" s="5">
        <v>-4.16603470011994</v>
      </c>
      <c r="L976" s="5">
        <v>-4.16603470011994</v>
      </c>
      <c r="M976" s="5">
        <v>-4.16603470011994</v>
      </c>
      <c r="N976" s="5">
        <v>-34.9319199436914</v>
      </c>
      <c r="O976" s="5">
        <v>-34.9319199436914</v>
      </c>
      <c r="P976" s="5">
        <v>-34.9319199436914</v>
      </c>
      <c r="Q976" s="5">
        <v>0.0</v>
      </c>
      <c r="R976" s="5">
        <v>0.0</v>
      </c>
      <c r="S976" s="5">
        <v>0.0</v>
      </c>
    </row>
    <row r="977">
      <c r="A977" s="5">
        <v>975.0</v>
      </c>
      <c r="B977" s="6">
        <v>45063.0</v>
      </c>
      <c r="C977" s="5">
        <v>224.778092801871</v>
      </c>
      <c r="D977" s="5">
        <v>151.102511878384</v>
      </c>
      <c r="E977" s="5">
        <v>220.737155063969</v>
      </c>
      <c r="F977" s="5">
        <v>224.778092801871</v>
      </c>
      <c r="G977" s="5">
        <v>224.778092801871</v>
      </c>
      <c r="H977" s="5">
        <v>-39.3961523033416</v>
      </c>
      <c r="I977" s="5">
        <v>-39.3961523033416</v>
      </c>
      <c r="J977" s="5">
        <v>-39.3961523033416</v>
      </c>
      <c r="K977" s="5">
        <v>-3.94745955477704</v>
      </c>
      <c r="L977" s="5">
        <v>-3.94745955477704</v>
      </c>
      <c r="M977" s="5">
        <v>-3.94745955477704</v>
      </c>
      <c r="N977" s="5">
        <v>-35.4486927485645</v>
      </c>
      <c r="O977" s="5">
        <v>-35.4486927485645</v>
      </c>
      <c r="P977" s="5">
        <v>-35.4486927485645</v>
      </c>
      <c r="Q977" s="5">
        <v>0.0</v>
      </c>
      <c r="R977" s="5">
        <v>0.0</v>
      </c>
      <c r="S977" s="5">
        <v>0.0</v>
      </c>
    </row>
    <row r="978">
      <c r="A978" s="5">
        <v>976.0</v>
      </c>
      <c r="B978" s="6">
        <v>45064.0</v>
      </c>
      <c r="C978" s="5">
        <v>225.134200790107</v>
      </c>
      <c r="D978" s="5">
        <v>149.481405197478</v>
      </c>
      <c r="E978" s="5">
        <v>219.833629367777</v>
      </c>
      <c r="F978" s="5">
        <v>225.134200790107</v>
      </c>
      <c r="G978" s="5">
        <v>225.134200790107</v>
      </c>
      <c r="H978" s="5">
        <v>-40.7392052211153</v>
      </c>
      <c r="I978" s="5">
        <v>-40.7392052211153</v>
      </c>
      <c r="J978" s="5">
        <v>-40.7392052211153</v>
      </c>
      <c r="K978" s="5">
        <v>-4.89578385763566</v>
      </c>
      <c r="L978" s="5">
        <v>-4.89578385763566</v>
      </c>
      <c r="M978" s="5">
        <v>-4.89578385763566</v>
      </c>
      <c r="N978" s="5">
        <v>-35.8434213634797</v>
      </c>
      <c r="O978" s="5">
        <v>-35.8434213634797</v>
      </c>
      <c r="P978" s="5">
        <v>-35.8434213634797</v>
      </c>
      <c r="Q978" s="5">
        <v>0.0</v>
      </c>
      <c r="R978" s="5">
        <v>0.0</v>
      </c>
      <c r="S978" s="5">
        <v>0.0</v>
      </c>
    </row>
    <row r="979">
      <c r="A979" s="5">
        <v>977.0</v>
      </c>
      <c r="B979" s="6">
        <v>45065.0</v>
      </c>
      <c r="C979" s="5">
        <v>225.490308778344</v>
      </c>
      <c r="D979" s="5">
        <v>148.5837589635</v>
      </c>
      <c r="E979" s="5">
        <v>217.153523805051</v>
      </c>
      <c r="F979" s="5">
        <v>225.490308778344</v>
      </c>
      <c r="G979" s="5">
        <v>225.490308778344</v>
      </c>
      <c r="H979" s="5">
        <v>-41.4184336468658</v>
      </c>
      <c r="I979" s="5">
        <v>-41.4184336468658</v>
      </c>
      <c r="J979" s="5">
        <v>-41.4184336468658</v>
      </c>
      <c r="K979" s="5">
        <v>-5.30696082180524</v>
      </c>
      <c r="L979" s="5">
        <v>-5.30696082180524</v>
      </c>
      <c r="M979" s="5">
        <v>-5.30696082180524</v>
      </c>
      <c r="N979" s="5">
        <v>-36.1114728250606</v>
      </c>
      <c r="O979" s="5">
        <v>-36.1114728250606</v>
      </c>
      <c r="P979" s="5">
        <v>-36.1114728250606</v>
      </c>
      <c r="Q979" s="5">
        <v>0.0</v>
      </c>
      <c r="R979" s="5">
        <v>0.0</v>
      </c>
      <c r="S979" s="5">
        <v>0.0</v>
      </c>
    </row>
    <row r="980">
      <c r="A980" s="5">
        <v>978.0</v>
      </c>
      <c r="B980" s="6">
        <v>45068.0</v>
      </c>
      <c r="C980" s="5">
        <v>226.558632743054</v>
      </c>
      <c r="D980" s="5">
        <v>149.722488798774</v>
      </c>
      <c r="E980" s="5">
        <v>221.74428434944</v>
      </c>
      <c r="F980" s="5">
        <v>226.558632743054</v>
      </c>
      <c r="G980" s="5">
        <v>226.558632743054</v>
      </c>
      <c r="H980" s="5">
        <v>-39.6180360276658</v>
      </c>
      <c r="I980" s="5">
        <v>-39.6180360276658</v>
      </c>
      <c r="J980" s="5">
        <v>-39.6180360276658</v>
      </c>
      <c r="K980" s="5">
        <v>-3.4749279238009</v>
      </c>
      <c r="L980" s="5">
        <v>-3.4749279238009</v>
      </c>
      <c r="M980" s="5">
        <v>-3.4749279238009</v>
      </c>
      <c r="N980" s="5">
        <v>-36.1431081038649</v>
      </c>
      <c r="O980" s="5">
        <v>-36.1431081038649</v>
      </c>
      <c r="P980" s="5">
        <v>-36.1431081038649</v>
      </c>
      <c r="Q980" s="5">
        <v>0.0</v>
      </c>
      <c r="R980" s="5">
        <v>0.0</v>
      </c>
      <c r="S980" s="5">
        <v>0.0</v>
      </c>
    </row>
    <row r="981">
      <c r="A981" s="5">
        <v>979.0</v>
      </c>
      <c r="B981" s="6">
        <v>45069.0</v>
      </c>
      <c r="C981" s="5">
        <v>226.91474073129</v>
      </c>
      <c r="D981" s="5">
        <v>147.92411218471</v>
      </c>
      <c r="E981" s="5">
        <v>222.597345878075</v>
      </c>
      <c r="F981" s="5">
        <v>226.91474073129</v>
      </c>
      <c r="G981" s="5">
        <v>226.91474073129</v>
      </c>
      <c r="H981" s="5">
        <v>-40.0694597205746</v>
      </c>
      <c r="I981" s="5">
        <v>-40.0694597205746</v>
      </c>
      <c r="J981" s="5">
        <v>-40.0694597205746</v>
      </c>
      <c r="K981" s="5">
        <v>-4.16603470012292</v>
      </c>
      <c r="L981" s="5">
        <v>-4.16603470012292</v>
      </c>
      <c r="M981" s="5">
        <v>-4.16603470012292</v>
      </c>
      <c r="N981" s="5">
        <v>-35.9034250204516</v>
      </c>
      <c r="O981" s="5">
        <v>-35.9034250204516</v>
      </c>
      <c r="P981" s="5">
        <v>-35.9034250204516</v>
      </c>
      <c r="Q981" s="5">
        <v>0.0</v>
      </c>
      <c r="R981" s="5">
        <v>0.0</v>
      </c>
      <c r="S981" s="5">
        <v>0.0</v>
      </c>
    </row>
    <row r="982">
      <c r="A982" s="5">
        <v>980.0</v>
      </c>
      <c r="B982" s="6">
        <v>45070.0</v>
      </c>
      <c r="C982" s="5">
        <v>227.270848719527</v>
      </c>
      <c r="D982" s="5">
        <v>153.835866184561</v>
      </c>
      <c r="E982" s="5">
        <v>222.111558744271</v>
      </c>
      <c r="F982" s="5">
        <v>227.270848719527</v>
      </c>
      <c r="G982" s="5">
        <v>227.270848719527</v>
      </c>
      <c r="H982" s="5">
        <v>-39.495219412373</v>
      </c>
      <c r="I982" s="5">
        <v>-39.495219412373</v>
      </c>
      <c r="J982" s="5">
        <v>-39.495219412373</v>
      </c>
      <c r="K982" s="5">
        <v>-3.94745955477566</v>
      </c>
      <c r="L982" s="5">
        <v>-3.94745955477566</v>
      </c>
      <c r="M982" s="5">
        <v>-3.94745955477566</v>
      </c>
      <c r="N982" s="5">
        <v>-35.5477598575973</v>
      </c>
      <c r="O982" s="5">
        <v>-35.5477598575973</v>
      </c>
      <c r="P982" s="5">
        <v>-35.5477598575973</v>
      </c>
      <c r="Q982" s="5">
        <v>0.0</v>
      </c>
      <c r="R982" s="5">
        <v>0.0</v>
      </c>
      <c r="S982" s="5">
        <v>0.0</v>
      </c>
    </row>
    <row r="983">
      <c r="A983" s="5">
        <v>981.0</v>
      </c>
      <c r="B983" s="6">
        <v>45071.0</v>
      </c>
      <c r="C983" s="5">
        <v>227.626956707763</v>
      </c>
      <c r="D983" s="5">
        <v>150.995104241741</v>
      </c>
      <c r="E983" s="5">
        <v>222.192413877233</v>
      </c>
      <c r="F983" s="5">
        <v>227.626956707763</v>
      </c>
      <c r="G983" s="5">
        <v>227.626956707763</v>
      </c>
      <c r="H983" s="5">
        <v>-39.9803698620193</v>
      </c>
      <c r="I983" s="5">
        <v>-39.9803698620193</v>
      </c>
      <c r="J983" s="5">
        <v>-39.9803698620193</v>
      </c>
      <c r="K983" s="5">
        <v>-4.8957838576399</v>
      </c>
      <c r="L983" s="5">
        <v>-4.8957838576399</v>
      </c>
      <c r="M983" s="5">
        <v>-4.8957838576399</v>
      </c>
      <c r="N983" s="5">
        <v>-35.0845860043794</v>
      </c>
      <c r="O983" s="5">
        <v>-35.0845860043794</v>
      </c>
      <c r="P983" s="5">
        <v>-35.0845860043794</v>
      </c>
      <c r="Q983" s="5">
        <v>0.0</v>
      </c>
      <c r="R983" s="5">
        <v>0.0</v>
      </c>
      <c r="S983" s="5">
        <v>0.0</v>
      </c>
    </row>
    <row r="984">
      <c r="A984" s="5">
        <v>982.0</v>
      </c>
      <c r="B984" s="6">
        <v>45072.0</v>
      </c>
      <c r="C984" s="5">
        <v>227.983064696</v>
      </c>
      <c r="D984" s="5">
        <v>156.218564953115</v>
      </c>
      <c r="E984" s="5">
        <v>223.358456743018</v>
      </c>
      <c r="F984" s="5">
        <v>227.983064696</v>
      </c>
      <c r="G984" s="5">
        <v>227.983064696</v>
      </c>
      <c r="H984" s="5">
        <v>-39.83103051169</v>
      </c>
      <c r="I984" s="5">
        <v>-39.83103051169</v>
      </c>
      <c r="J984" s="5">
        <v>-39.83103051169</v>
      </c>
      <c r="K984" s="5">
        <v>-5.30696082184069</v>
      </c>
      <c r="L984" s="5">
        <v>-5.30696082184069</v>
      </c>
      <c r="M984" s="5">
        <v>-5.30696082184069</v>
      </c>
      <c r="N984" s="5">
        <v>-34.5240696898494</v>
      </c>
      <c r="O984" s="5">
        <v>-34.5240696898494</v>
      </c>
      <c r="P984" s="5">
        <v>-34.5240696898494</v>
      </c>
      <c r="Q984" s="5">
        <v>0.0</v>
      </c>
      <c r="R984" s="5">
        <v>0.0</v>
      </c>
      <c r="S984" s="5">
        <v>0.0</v>
      </c>
    </row>
    <row r="985">
      <c r="A985" s="5">
        <v>983.0</v>
      </c>
      <c r="B985" s="6">
        <v>45076.0</v>
      </c>
      <c r="C985" s="5">
        <v>229.407496648947</v>
      </c>
      <c r="D985" s="5">
        <v>157.75134345262</v>
      </c>
      <c r="E985" s="5">
        <v>228.048320840141</v>
      </c>
      <c r="F985" s="5">
        <v>229.407496648947</v>
      </c>
      <c r="G985" s="5">
        <v>229.407496648947</v>
      </c>
      <c r="H985" s="5">
        <v>-35.7206090070169</v>
      </c>
      <c r="I985" s="5">
        <v>-35.7206090070169</v>
      </c>
      <c r="J985" s="5">
        <v>-35.7206090070169</v>
      </c>
      <c r="K985" s="5">
        <v>-4.16603470012663</v>
      </c>
      <c r="L985" s="5">
        <v>-4.16603470012663</v>
      </c>
      <c r="M985" s="5">
        <v>-4.16603470012663</v>
      </c>
      <c r="N985" s="5">
        <v>-31.5545743068903</v>
      </c>
      <c r="O985" s="5">
        <v>-31.5545743068903</v>
      </c>
      <c r="P985" s="5">
        <v>-31.5545743068903</v>
      </c>
      <c r="Q985" s="5">
        <v>0.0</v>
      </c>
      <c r="R985" s="5">
        <v>0.0</v>
      </c>
      <c r="S985" s="5">
        <v>0.0</v>
      </c>
    </row>
    <row r="986">
      <c r="A986" s="5">
        <v>984.0</v>
      </c>
      <c r="B986" s="6">
        <v>45077.0</v>
      </c>
      <c r="C986" s="5">
        <v>229.763604637183</v>
      </c>
      <c r="D986" s="5">
        <v>160.9216988248</v>
      </c>
      <c r="E986" s="5">
        <v>231.842055286252</v>
      </c>
      <c r="F986" s="5">
        <v>229.763604637183</v>
      </c>
      <c r="G986" s="5">
        <v>229.763604637183</v>
      </c>
      <c r="H986" s="5">
        <v>-34.6452265297973</v>
      </c>
      <c r="I986" s="5">
        <v>-34.6452265297973</v>
      </c>
      <c r="J986" s="5">
        <v>-34.6452265297973</v>
      </c>
      <c r="K986" s="5">
        <v>-3.94745955477432</v>
      </c>
      <c r="L986" s="5">
        <v>-3.94745955477432</v>
      </c>
      <c r="M986" s="5">
        <v>-3.94745955477432</v>
      </c>
      <c r="N986" s="5">
        <v>-30.697766975023</v>
      </c>
      <c r="O986" s="5">
        <v>-30.697766975023</v>
      </c>
      <c r="P986" s="5">
        <v>-30.697766975023</v>
      </c>
      <c r="Q986" s="5">
        <v>0.0</v>
      </c>
      <c r="R986" s="5">
        <v>0.0</v>
      </c>
      <c r="S986" s="5">
        <v>0.0</v>
      </c>
    </row>
    <row r="987">
      <c r="A987" s="5">
        <v>985.0</v>
      </c>
      <c r="B987" s="6">
        <v>45078.0</v>
      </c>
      <c r="C987" s="5">
        <v>230.11971262542</v>
      </c>
      <c r="D987" s="5">
        <v>157.02308290459</v>
      </c>
      <c r="E987" s="5">
        <v>229.186947326596</v>
      </c>
      <c r="F987" s="5">
        <v>230.11971262542</v>
      </c>
      <c r="G987" s="5">
        <v>230.11971262542</v>
      </c>
      <c r="H987" s="5">
        <v>-34.7182944882213</v>
      </c>
      <c r="I987" s="5">
        <v>-34.7182944882213</v>
      </c>
      <c r="J987" s="5">
        <v>-34.7182944882213</v>
      </c>
      <c r="K987" s="5">
        <v>-4.89578385764072</v>
      </c>
      <c r="L987" s="5">
        <v>-4.89578385764072</v>
      </c>
      <c r="M987" s="5">
        <v>-4.89578385764072</v>
      </c>
      <c r="N987" s="5">
        <v>-29.8225106305806</v>
      </c>
      <c r="O987" s="5">
        <v>-29.8225106305806</v>
      </c>
      <c r="P987" s="5">
        <v>-29.8225106305806</v>
      </c>
      <c r="Q987" s="5">
        <v>0.0</v>
      </c>
      <c r="R987" s="5">
        <v>0.0</v>
      </c>
      <c r="S987" s="5">
        <v>0.0</v>
      </c>
    </row>
    <row r="988">
      <c r="A988" s="5">
        <v>986.0</v>
      </c>
      <c r="B988" s="6">
        <v>45079.0</v>
      </c>
      <c r="C988" s="5">
        <v>230.475820613656</v>
      </c>
      <c r="D988" s="5">
        <v>161.198371545806</v>
      </c>
      <c r="E988" s="5">
        <v>234.287106916008</v>
      </c>
      <c r="F988" s="5">
        <v>230.475820613656</v>
      </c>
      <c r="G988" s="5">
        <v>230.475820613656</v>
      </c>
      <c r="H988" s="5">
        <v>-34.2486017501169</v>
      </c>
      <c r="I988" s="5">
        <v>-34.2486017501169</v>
      </c>
      <c r="J988" s="5">
        <v>-34.2486017501169</v>
      </c>
      <c r="K988" s="5">
        <v>-5.30696082183047</v>
      </c>
      <c r="L988" s="5">
        <v>-5.30696082183047</v>
      </c>
      <c r="M988" s="5">
        <v>-5.30696082183047</v>
      </c>
      <c r="N988" s="5">
        <v>-28.9416409282864</v>
      </c>
      <c r="O988" s="5">
        <v>-28.9416409282864</v>
      </c>
      <c r="P988" s="5">
        <v>-28.9416409282864</v>
      </c>
      <c r="Q988" s="5">
        <v>0.0</v>
      </c>
      <c r="R988" s="5">
        <v>0.0</v>
      </c>
      <c r="S988" s="5">
        <v>0.0</v>
      </c>
    </row>
    <row r="989">
      <c r="A989" s="5">
        <v>987.0</v>
      </c>
      <c r="B989" s="6">
        <v>45082.0</v>
      </c>
      <c r="C989" s="5">
        <v>231.544144578366</v>
      </c>
      <c r="D989" s="5">
        <v>168.988457034859</v>
      </c>
      <c r="E989" s="5">
        <v>236.6108257475</v>
      </c>
      <c r="F989" s="5">
        <v>231.544144578366</v>
      </c>
      <c r="G989" s="5">
        <v>231.544144578366</v>
      </c>
      <c r="H989" s="5">
        <v>-29.8518151916029</v>
      </c>
      <c r="I989" s="5">
        <v>-29.8518151916029</v>
      </c>
      <c r="J989" s="5">
        <v>-29.8518151916029</v>
      </c>
      <c r="K989" s="5">
        <v>-3.47492792381101</v>
      </c>
      <c r="L989" s="5">
        <v>-3.47492792381101</v>
      </c>
      <c r="M989" s="5">
        <v>-3.47492792381101</v>
      </c>
      <c r="N989" s="5">
        <v>-26.3768872677919</v>
      </c>
      <c r="O989" s="5">
        <v>-26.3768872677919</v>
      </c>
      <c r="P989" s="5">
        <v>-26.3768872677919</v>
      </c>
      <c r="Q989" s="5">
        <v>0.0</v>
      </c>
      <c r="R989" s="5">
        <v>0.0</v>
      </c>
      <c r="S989" s="5">
        <v>0.0</v>
      </c>
    </row>
    <row r="990">
      <c r="A990" s="5">
        <v>988.0</v>
      </c>
      <c r="B990" s="6">
        <v>45083.0</v>
      </c>
      <c r="C990" s="5">
        <v>231.900252566603</v>
      </c>
      <c r="D990" s="5">
        <v>167.128304724825</v>
      </c>
      <c r="E990" s="5">
        <v>238.049681025795</v>
      </c>
      <c r="F990" s="5">
        <v>231.900252566603</v>
      </c>
      <c r="G990" s="5">
        <v>231.900252566603</v>
      </c>
      <c r="H990" s="5">
        <v>-29.7436981493536</v>
      </c>
      <c r="I990" s="5">
        <v>-29.7436981493536</v>
      </c>
      <c r="J990" s="5">
        <v>-29.7436981493536</v>
      </c>
      <c r="K990" s="5">
        <v>-4.1660347001296</v>
      </c>
      <c r="L990" s="5">
        <v>-4.1660347001296</v>
      </c>
      <c r="M990" s="5">
        <v>-4.1660347001296</v>
      </c>
      <c r="N990" s="5">
        <v>-25.577663449224</v>
      </c>
      <c r="O990" s="5">
        <v>-25.577663449224</v>
      </c>
      <c r="P990" s="5">
        <v>-25.577663449224</v>
      </c>
      <c r="Q990" s="5">
        <v>0.0</v>
      </c>
      <c r="R990" s="5">
        <v>0.0</v>
      </c>
      <c r="S990" s="5">
        <v>0.0</v>
      </c>
    </row>
    <row r="991">
      <c r="A991" s="5">
        <v>989.0</v>
      </c>
      <c r="B991" s="6">
        <v>45084.0</v>
      </c>
      <c r="C991" s="5">
        <v>232.256360554839</v>
      </c>
      <c r="D991" s="5">
        <v>167.538148028951</v>
      </c>
      <c r="E991" s="5">
        <v>239.555857403064</v>
      </c>
      <c r="F991" s="5">
        <v>232.256360554839</v>
      </c>
      <c r="G991" s="5">
        <v>232.256360554839</v>
      </c>
      <c r="H991" s="5">
        <v>-28.7642063318563</v>
      </c>
      <c r="I991" s="5">
        <v>-28.7642063318563</v>
      </c>
      <c r="J991" s="5">
        <v>-28.7642063318563</v>
      </c>
      <c r="K991" s="5">
        <v>-3.94745955477527</v>
      </c>
      <c r="L991" s="5">
        <v>-3.94745955477527</v>
      </c>
      <c r="M991" s="5">
        <v>-3.94745955477527</v>
      </c>
      <c r="N991" s="5">
        <v>-24.8167467770811</v>
      </c>
      <c r="O991" s="5">
        <v>-24.8167467770811</v>
      </c>
      <c r="P991" s="5">
        <v>-24.8167467770811</v>
      </c>
      <c r="Q991" s="5">
        <v>0.0</v>
      </c>
      <c r="R991" s="5">
        <v>0.0</v>
      </c>
      <c r="S991" s="5">
        <v>0.0</v>
      </c>
    </row>
    <row r="992">
      <c r="A992" s="5">
        <v>990.0</v>
      </c>
      <c r="B992" s="6">
        <v>45085.0</v>
      </c>
      <c r="C992" s="5">
        <v>232.612468543076</v>
      </c>
      <c r="D992" s="5">
        <v>167.289605580724</v>
      </c>
      <c r="E992" s="5">
        <v>239.305458050105</v>
      </c>
      <c r="F992" s="5">
        <v>232.612468543076</v>
      </c>
      <c r="G992" s="5">
        <v>232.612468543076</v>
      </c>
      <c r="H992" s="5">
        <v>-28.993287134707</v>
      </c>
      <c r="I992" s="5">
        <v>-28.993287134707</v>
      </c>
      <c r="J992" s="5">
        <v>-28.993287134707</v>
      </c>
      <c r="K992" s="5">
        <v>-4.89578385764838</v>
      </c>
      <c r="L992" s="5">
        <v>-4.89578385764838</v>
      </c>
      <c r="M992" s="5">
        <v>-4.89578385764838</v>
      </c>
      <c r="N992" s="5">
        <v>-24.0975032770586</v>
      </c>
      <c r="O992" s="5">
        <v>-24.0975032770586</v>
      </c>
      <c r="P992" s="5">
        <v>-24.0975032770586</v>
      </c>
      <c r="Q992" s="5">
        <v>0.0</v>
      </c>
      <c r="R992" s="5">
        <v>0.0</v>
      </c>
      <c r="S992" s="5">
        <v>0.0</v>
      </c>
    </row>
    <row r="993">
      <c r="A993" s="5">
        <v>991.0</v>
      </c>
      <c r="B993" s="6">
        <v>45086.0</v>
      </c>
      <c r="C993" s="5">
        <v>232.968576531313</v>
      </c>
      <c r="D993" s="5">
        <v>167.450842562566</v>
      </c>
      <c r="E993" s="5">
        <v>241.830286716916</v>
      </c>
      <c r="F993" s="5">
        <v>232.968576531313</v>
      </c>
      <c r="G993" s="5">
        <v>232.968576531313</v>
      </c>
      <c r="H993" s="5">
        <v>-28.7282535437708</v>
      </c>
      <c r="I993" s="5">
        <v>-28.7282535437708</v>
      </c>
      <c r="J993" s="5">
        <v>-28.7282535437708</v>
      </c>
      <c r="K993" s="5">
        <v>-5.30696082182024</v>
      </c>
      <c r="L993" s="5">
        <v>-5.30696082182024</v>
      </c>
      <c r="M993" s="5">
        <v>-5.30696082182024</v>
      </c>
      <c r="N993" s="5">
        <v>-23.4212927219506</v>
      </c>
      <c r="O993" s="5">
        <v>-23.4212927219506</v>
      </c>
      <c r="P993" s="5">
        <v>-23.4212927219506</v>
      </c>
      <c r="Q993" s="5">
        <v>0.0</v>
      </c>
      <c r="R993" s="5">
        <v>0.0</v>
      </c>
      <c r="S993" s="5">
        <v>0.0</v>
      </c>
    </row>
    <row r="994">
      <c r="A994" s="5">
        <v>992.0</v>
      </c>
      <c r="B994" s="6">
        <v>45089.0</v>
      </c>
      <c r="C994" s="5">
        <v>234.036900496022</v>
      </c>
      <c r="D994" s="5">
        <v>174.631863655713</v>
      </c>
      <c r="E994" s="5">
        <v>245.131674511072</v>
      </c>
      <c r="F994" s="5">
        <v>234.036900496022</v>
      </c>
      <c r="G994" s="5">
        <v>234.036900496022</v>
      </c>
      <c r="H994" s="5">
        <v>-25.1103831087884</v>
      </c>
      <c r="I994" s="5">
        <v>-25.1103831087884</v>
      </c>
      <c r="J994" s="5">
        <v>-25.1103831087884</v>
      </c>
      <c r="K994" s="5">
        <v>-3.47492792381038</v>
      </c>
      <c r="L994" s="5">
        <v>-3.47492792381038</v>
      </c>
      <c r="M994" s="5">
        <v>-3.47492792381038</v>
      </c>
      <c r="N994" s="5">
        <v>-21.635455184978</v>
      </c>
      <c r="O994" s="5">
        <v>-21.635455184978</v>
      </c>
      <c r="P994" s="5">
        <v>-21.635455184978</v>
      </c>
      <c r="Q994" s="5">
        <v>0.0</v>
      </c>
      <c r="R994" s="5">
        <v>0.0</v>
      </c>
      <c r="S994" s="5">
        <v>0.0</v>
      </c>
    </row>
    <row r="995">
      <c r="A995" s="5">
        <v>993.0</v>
      </c>
      <c r="B995" s="6">
        <v>45090.0</v>
      </c>
      <c r="C995" s="5">
        <v>234.393008484259</v>
      </c>
      <c r="D995" s="5">
        <v>175.985867324563</v>
      </c>
      <c r="E995" s="5">
        <v>246.73093700936</v>
      </c>
      <c r="F995" s="5">
        <v>234.393008484259</v>
      </c>
      <c r="G995" s="5">
        <v>234.393008484259</v>
      </c>
      <c r="H995" s="5">
        <v>-25.2732311641234</v>
      </c>
      <c r="I995" s="5">
        <v>-25.2732311641234</v>
      </c>
      <c r="J995" s="5">
        <v>-25.2732311641234</v>
      </c>
      <c r="K995" s="5">
        <v>-4.16603470012498</v>
      </c>
      <c r="L995" s="5">
        <v>-4.16603470012498</v>
      </c>
      <c r="M995" s="5">
        <v>-4.16603470012498</v>
      </c>
      <c r="N995" s="5">
        <v>-21.1071964639984</v>
      </c>
      <c r="O995" s="5">
        <v>-21.1071964639984</v>
      </c>
      <c r="P995" s="5">
        <v>-21.1071964639984</v>
      </c>
      <c r="Q995" s="5">
        <v>0.0</v>
      </c>
      <c r="R995" s="5">
        <v>0.0</v>
      </c>
      <c r="S995" s="5">
        <v>0.0</v>
      </c>
    </row>
    <row r="996">
      <c r="A996" s="5">
        <v>994.0</v>
      </c>
      <c r="B996" s="6">
        <v>45091.0</v>
      </c>
      <c r="C996" s="5">
        <v>234.749116472496</v>
      </c>
      <c r="D996" s="5">
        <v>174.50704409032</v>
      </c>
      <c r="E996" s="5">
        <v>244.556496367263</v>
      </c>
      <c r="F996" s="5">
        <v>234.749116472496</v>
      </c>
      <c r="G996" s="5">
        <v>234.749116472496</v>
      </c>
      <c r="H996" s="5">
        <v>-24.5492452619564</v>
      </c>
      <c r="I996" s="5">
        <v>-24.5492452619564</v>
      </c>
      <c r="J996" s="5">
        <v>-24.5492452619564</v>
      </c>
      <c r="K996" s="5">
        <v>-3.94745955477621</v>
      </c>
      <c r="L996" s="5">
        <v>-3.94745955477621</v>
      </c>
      <c r="M996" s="5">
        <v>-3.94745955477621</v>
      </c>
      <c r="N996" s="5">
        <v>-20.6017857071802</v>
      </c>
      <c r="O996" s="5">
        <v>-20.6017857071802</v>
      </c>
      <c r="P996" s="5">
        <v>-20.6017857071802</v>
      </c>
      <c r="Q996" s="5">
        <v>0.0</v>
      </c>
      <c r="R996" s="5">
        <v>0.0</v>
      </c>
      <c r="S996" s="5">
        <v>0.0</v>
      </c>
    </row>
    <row r="997">
      <c r="A997" s="5">
        <v>995.0</v>
      </c>
      <c r="B997" s="6">
        <v>45092.0</v>
      </c>
      <c r="C997" s="5">
        <v>235.105224460732</v>
      </c>
      <c r="D997" s="5">
        <v>177.07267783142</v>
      </c>
      <c r="E997" s="5">
        <v>247.443584822498</v>
      </c>
      <c r="F997" s="5">
        <v>235.105224460732</v>
      </c>
      <c r="G997" s="5">
        <v>235.105224460732</v>
      </c>
      <c r="H997" s="5">
        <v>-25.006912870037</v>
      </c>
      <c r="I997" s="5">
        <v>-25.006912870037</v>
      </c>
      <c r="J997" s="5">
        <v>-25.006912870037</v>
      </c>
      <c r="K997" s="5">
        <v>-4.8957838576492</v>
      </c>
      <c r="L997" s="5">
        <v>-4.8957838576492</v>
      </c>
      <c r="M997" s="5">
        <v>-4.8957838576492</v>
      </c>
      <c r="N997" s="5">
        <v>-20.1111290123878</v>
      </c>
      <c r="O997" s="5">
        <v>-20.1111290123878</v>
      </c>
      <c r="P997" s="5">
        <v>-20.1111290123878</v>
      </c>
      <c r="Q997" s="5">
        <v>0.0</v>
      </c>
      <c r="R997" s="5">
        <v>0.0</v>
      </c>
      <c r="S997" s="5">
        <v>0.0</v>
      </c>
    </row>
    <row r="998">
      <c r="A998" s="5">
        <v>996.0</v>
      </c>
      <c r="B998" s="6">
        <v>45093.0</v>
      </c>
      <c r="C998" s="5">
        <v>235.461332448969</v>
      </c>
      <c r="D998" s="5">
        <v>175.929113746758</v>
      </c>
      <c r="E998" s="5">
        <v>244.152646366959</v>
      </c>
      <c r="F998" s="5">
        <v>235.461332448969</v>
      </c>
      <c r="G998" s="5">
        <v>235.461332448969</v>
      </c>
      <c r="H998" s="5">
        <v>-24.9333741466326</v>
      </c>
      <c r="I998" s="5">
        <v>-24.9333741466326</v>
      </c>
      <c r="J998" s="5">
        <v>-24.9333741466326</v>
      </c>
      <c r="K998" s="5">
        <v>-5.3069608218557</v>
      </c>
      <c r="L998" s="5">
        <v>-5.3069608218557</v>
      </c>
      <c r="M998" s="5">
        <v>-5.3069608218557</v>
      </c>
      <c r="N998" s="5">
        <v>-19.6264133247769</v>
      </c>
      <c r="O998" s="5">
        <v>-19.6264133247769</v>
      </c>
      <c r="P998" s="5">
        <v>-19.6264133247769</v>
      </c>
      <c r="Q998" s="5">
        <v>0.0</v>
      </c>
      <c r="R998" s="5">
        <v>0.0</v>
      </c>
      <c r="S998" s="5">
        <v>0.0</v>
      </c>
    </row>
    <row r="999">
      <c r="A999" s="5">
        <v>997.0</v>
      </c>
      <c r="B999" s="6">
        <v>45097.0</v>
      </c>
      <c r="C999" s="5">
        <v>236.885764401915</v>
      </c>
      <c r="D999" s="5">
        <v>178.10710307059</v>
      </c>
      <c r="E999" s="5">
        <v>249.233437881675</v>
      </c>
      <c r="F999" s="5">
        <v>236.885764401915</v>
      </c>
      <c r="G999" s="5">
        <v>236.885764401915</v>
      </c>
      <c r="H999" s="5">
        <v>-21.7297219851118</v>
      </c>
      <c r="I999" s="5">
        <v>-21.7297219851118</v>
      </c>
      <c r="J999" s="5">
        <v>-21.7297219851118</v>
      </c>
      <c r="K999" s="5">
        <v>-4.16603470012036</v>
      </c>
      <c r="L999" s="5">
        <v>-4.16603470012036</v>
      </c>
      <c r="M999" s="5">
        <v>-4.16603470012036</v>
      </c>
      <c r="N999" s="5">
        <v>-17.5636872849914</v>
      </c>
      <c r="O999" s="5">
        <v>-17.5636872849914</v>
      </c>
      <c r="P999" s="5">
        <v>-17.5636872849914</v>
      </c>
      <c r="Q999" s="5">
        <v>0.0</v>
      </c>
      <c r="R999" s="5">
        <v>0.0</v>
      </c>
      <c r="S999" s="5">
        <v>0.0</v>
      </c>
    </row>
    <row r="1000">
      <c r="A1000" s="5">
        <v>998.0</v>
      </c>
      <c r="B1000" s="6">
        <v>45098.0</v>
      </c>
      <c r="C1000" s="5">
        <v>237.241872390152</v>
      </c>
      <c r="D1000" s="5">
        <v>183.268441178078</v>
      </c>
      <c r="E1000" s="5">
        <v>250.927247157892</v>
      </c>
      <c r="F1000" s="5">
        <v>237.241872390152</v>
      </c>
      <c r="G1000" s="5">
        <v>237.241872390152</v>
      </c>
      <c r="H1000" s="5">
        <v>-20.9214565526329</v>
      </c>
      <c r="I1000" s="5">
        <v>-20.9214565526329</v>
      </c>
      <c r="J1000" s="5">
        <v>-20.9214565526329</v>
      </c>
      <c r="K1000" s="5">
        <v>-3.94745955477483</v>
      </c>
      <c r="L1000" s="5">
        <v>-3.94745955477483</v>
      </c>
      <c r="M1000" s="5">
        <v>-3.94745955477483</v>
      </c>
      <c r="N1000" s="5">
        <v>-16.9739969978581</v>
      </c>
      <c r="O1000" s="5">
        <v>-16.9739969978581</v>
      </c>
      <c r="P1000" s="5">
        <v>-16.9739969978581</v>
      </c>
      <c r="Q1000" s="5">
        <v>0.0</v>
      </c>
      <c r="R1000" s="5">
        <v>0.0</v>
      </c>
      <c r="S1000" s="5">
        <v>0.0</v>
      </c>
    </row>
    <row r="1001">
      <c r="A1001" s="5">
        <v>999.0</v>
      </c>
      <c r="B1001" s="6">
        <v>45099.0</v>
      </c>
      <c r="C1001" s="5">
        <v>237.597980378388</v>
      </c>
      <c r="D1001" s="5">
        <v>183.242049868577</v>
      </c>
      <c r="E1001" s="5">
        <v>252.112958135125</v>
      </c>
      <c r="F1001" s="5">
        <v>237.597980378388</v>
      </c>
      <c r="G1001" s="5">
        <v>237.597980378388</v>
      </c>
      <c r="H1001" s="5">
        <v>-21.2360701152806</v>
      </c>
      <c r="I1001" s="5">
        <v>-21.2360701152806</v>
      </c>
      <c r="J1001" s="5">
        <v>-21.2360701152806</v>
      </c>
      <c r="K1001" s="5">
        <v>-4.89578385763438</v>
      </c>
      <c r="L1001" s="5">
        <v>-4.89578385763438</v>
      </c>
      <c r="M1001" s="5">
        <v>-4.89578385763438</v>
      </c>
      <c r="N1001" s="5">
        <v>-16.3402862576462</v>
      </c>
      <c r="O1001" s="5">
        <v>-16.3402862576462</v>
      </c>
      <c r="P1001" s="5">
        <v>-16.3402862576462</v>
      </c>
      <c r="Q1001" s="5">
        <v>0.0</v>
      </c>
      <c r="R1001" s="5">
        <v>0.0</v>
      </c>
      <c r="S1001" s="5">
        <v>0.0</v>
      </c>
    </row>
    <row r="1002">
      <c r="A1002" s="5">
        <v>1000.0</v>
      </c>
      <c r="B1002" s="6">
        <v>45100.0</v>
      </c>
      <c r="C1002" s="5">
        <v>237.954088366625</v>
      </c>
      <c r="D1002" s="5">
        <v>182.234552468301</v>
      </c>
      <c r="E1002" s="5">
        <v>254.885355113878</v>
      </c>
      <c r="F1002" s="5">
        <v>237.954088366625</v>
      </c>
      <c r="G1002" s="5">
        <v>237.954088366625</v>
      </c>
      <c r="H1002" s="5">
        <v>-20.9644379291227</v>
      </c>
      <c r="I1002" s="5">
        <v>-20.9644379291227</v>
      </c>
      <c r="J1002" s="5">
        <v>-20.9644379291227</v>
      </c>
      <c r="K1002" s="5">
        <v>-5.30696082185395</v>
      </c>
      <c r="L1002" s="5">
        <v>-5.30696082185395</v>
      </c>
      <c r="M1002" s="5">
        <v>-5.30696082185395</v>
      </c>
      <c r="N1002" s="5">
        <v>-15.6574771072687</v>
      </c>
      <c r="O1002" s="5">
        <v>-15.6574771072687</v>
      </c>
      <c r="P1002" s="5">
        <v>-15.6574771072687</v>
      </c>
      <c r="Q1002" s="5">
        <v>0.0</v>
      </c>
      <c r="R1002" s="5">
        <v>0.0</v>
      </c>
      <c r="S1002" s="5">
        <v>0.0</v>
      </c>
    </row>
    <row r="1003">
      <c r="A1003" s="5">
        <v>1001.0</v>
      </c>
      <c r="B1003" s="6">
        <v>45103.0</v>
      </c>
      <c r="C1003" s="5">
        <v>239.022412331335</v>
      </c>
      <c r="D1003" s="5">
        <v>185.585449208768</v>
      </c>
      <c r="E1003" s="5">
        <v>254.783503889618</v>
      </c>
      <c r="F1003" s="5">
        <v>239.022412331335</v>
      </c>
      <c r="G1003" s="5">
        <v>239.022412331335</v>
      </c>
      <c r="H1003" s="5">
        <v>-16.7624896248958</v>
      </c>
      <c r="I1003" s="5">
        <v>-16.7624896248958</v>
      </c>
      <c r="J1003" s="5">
        <v>-16.7624896248958</v>
      </c>
      <c r="K1003" s="5">
        <v>-3.47492792379834</v>
      </c>
      <c r="L1003" s="5">
        <v>-3.47492792379834</v>
      </c>
      <c r="M1003" s="5">
        <v>-3.47492792379834</v>
      </c>
      <c r="N1003" s="5">
        <v>-13.2875617010975</v>
      </c>
      <c r="O1003" s="5">
        <v>-13.2875617010975</v>
      </c>
      <c r="P1003" s="5">
        <v>-13.2875617010975</v>
      </c>
      <c r="Q1003" s="5">
        <v>0.0</v>
      </c>
      <c r="R1003" s="5">
        <v>0.0</v>
      </c>
      <c r="S1003" s="5">
        <v>0.0</v>
      </c>
    </row>
    <row r="1004">
      <c r="A1004" s="5">
        <v>1002.0</v>
      </c>
      <c r="B1004" s="6">
        <v>45104.0</v>
      </c>
      <c r="C1004" s="5">
        <v>239.378520319571</v>
      </c>
      <c r="D1004" s="5">
        <v>185.211386313576</v>
      </c>
      <c r="E1004" s="5">
        <v>259.699738026513</v>
      </c>
      <c r="F1004" s="5">
        <v>239.378520319571</v>
      </c>
      <c r="G1004" s="5">
        <v>239.378520319571</v>
      </c>
      <c r="H1004" s="5">
        <v>-16.5561352908026</v>
      </c>
      <c r="I1004" s="5">
        <v>-16.5561352908026</v>
      </c>
      <c r="J1004" s="5">
        <v>-16.5561352908026</v>
      </c>
      <c r="K1004" s="5">
        <v>-4.16603470013167</v>
      </c>
      <c r="L1004" s="5">
        <v>-4.16603470013167</v>
      </c>
      <c r="M1004" s="5">
        <v>-4.16603470013167</v>
      </c>
      <c r="N1004" s="5">
        <v>-12.3901005906709</v>
      </c>
      <c r="O1004" s="5">
        <v>-12.3901005906709</v>
      </c>
      <c r="P1004" s="5">
        <v>-12.3901005906709</v>
      </c>
      <c r="Q1004" s="5">
        <v>0.0</v>
      </c>
      <c r="R1004" s="5">
        <v>0.0</v>
      </c>
      <c r="S1004" s="5">
        <v>0.0</v>
      </c>
    </row>
    <row r="1005">
      <c r="A1005" s="5">
        <v>1003.0</v>
      </c>
      <c r="B1005" s="6">
        <v>45105.0</v>
      </c>
      <c r="C1005" s="5">
        <v>239.734628307808</v>
      </c>
      <c r="D1005" s="5">
        <v>189.819425347071</v>
      </c>
      <c r="E1005" s="5">
        <v>260.91307181786</v>
      </c>
      <c r="F1005" s="5">
        <v>239.734628307808</v>
      </c>
      <c r="G1005" s="5">
        <v>239.734628307808</v>
      </c>
      <c r="H1005" s="5">
        <v>-15.3905964101105</v>
      </c>
      <c r="I1005" s="5">
        <v>-15.3905964101105</v>
      </c>
      <c r="J1005" s="5">
        <v>-15.3905964101105</v>
      </c>
      <c r="K1005" s="5">
        <v>-3.94745955477345</v>
      </c>
      <c r="L1005" s="5">
        <v>-3.94745955477345</v>
      </c>
      <c r="M1005" s="5">
        <v>-3.94745955477345</v>
      </c>
      <c r="N1005" s="5">
        <v>-11.443136855337</v>
      </c>
      <c r="O1005" s="5">
        <v>-11.443136855337</v>
      </c>
      <c r="P1005" s="5">
        <v>-11.443136855337</v>
      </c>
      <c r="Q1005" s="5">
        <v>0.0</v>
      </c>
      <c r="R1005" s="5">
        <v>0.0</v>
      </c>
      <c r="S1005" s="5">
        <v>0.0</v>
      </c>
    </row>
    <row r="1006">
      <c r="A1006" s="5">
        <v>1004.0</v>
      </c>
      <c r="B1006" s="6">
        <v>45106.0</v>
      </c>
      <c r="C1006" s="5">
        <v>240.090736296045</v>
      </c>
      <c r="D1006" s="5">
        <v>189.88562723164</v>
      </c>
      <c r="E1006" s="5">
        <v>260.721954413423</v>
      </c>
      <c r="F1006" s="5">
        <v>240.090736296045</v>
      </c>
      <c r="G1006" s="5">
        <v>240.090736296045</v>
      </c>
      <c r="H1006" s="5">
        <v>-15.3475413450412</v>
      </c>
      <c r="I1006" s="5">
        <v>-15.3475413450412</v>
      </c>
      <c r="J1006" s="5">
        <v>-15.3475413450412</v>
      </c>
      <c r="K1006" s="5">
        <v>-4.89578385763862</v>
      </c>
      <c r="L1006" s="5">
        <v>-4.89578385763862</v>
      </c>
      <c r="M1006" s="5">
        <v>-4.89578385763862</v>
      </c>
      <c r="N1006" s="5">
        <v>-10.4517574874026</v>
      </c>
      <c r="O1006" s="5">
        <v>-10.4517574874026</v>
      </c>
      <c r="P1006" s="5">
        <v>-10.4517574874026</v>
      </c>
      <c r="Q1006" s="5">
        <v>0.0</v>
      </c>
      <c r="R1006" s="5">
        <v>0.0</v>
      </c>
      <c r="S1006" s="5">
        <v>0.0</v>
      </c>
    </row>
    <row r="1007">
      <c r="A1007" s="5">
        <v>1005.0</v>
      </c>
      <c r="B1007" s="6">
        <v>45107.0</v>
      </c>
      <c r="C1007" s="5">
        <v>240.446844284281</v>
      </c>
      <c r="D1007" s="5">
        <v>187.807447377751</v>
      </c>
      <c r="E1007" s="5">
        <v>261.591328121863</v>
      </c>
      <c r="F1007" s="5">
        <v>240.446844284281</v>
      </c>
      <c r="G1007" s="5">
        <v>240.446844284281</v>
      </c>
      <c r="H1007" s="5">
        <v>-14.7295397058063</v>
      </c>
      <c r="I1007" s="5">
        <v>-14.7295397058063</v>
      </c>
      <c r="J1007" s="5">
        <v>-14.7295397058063</v>
      </c>
      <c r="K1007" s="5">
        <v>-5.30696082183525</v>
      </c>
      <c r="L1007" s="5">
        <v>-5.30696082183525</v>
      </c>
      <c r="M1007" s="5">
        <v>-5.30696082183525</v>
      </c>
      <c r="N1007" s="5">
        <v>-9.42257888397114</v>
      </c>
      <c r="O1007" s="5">
        <v>-9.42257888397114</v>
      </c>
      <c r="P1007" s="5">
        <v>-9.42257888397114</v>
      </c>
      <c r="Q1007" s="5">
        <v>0.0</v>
      </c>
      <c r="R1007" s="5">
        <v>0.0</v>
      </c>
      <c r="S1007" s="5">
        <v>0.0</v>
      </c>
    </row>
    <row r="1008">
      <c r="A1008" s="5">
        <v>1006.0</v>
      </c>
      <c r="B1008" s="6">
        <v>45110.0</v>
      </c>
      <c r="C1008" s="5">
        <v>240.082848467786</v>
      </c>
      <c r="D1008" s="5">
        <v>197.096017066827</v>
      </c>
      <c r="E1008" s="5">
        <v>266.514410712996</v>
      </c>
      <c r="F1008" s="5">
        <v>240.082848467786</v>
      </c>
      <c r="G1008" s="5">
        <v>240.082848467786</v>
      </c>
      <c r="H1008" s="5">
        <v>-9.66820621844791</v>
      </c>
      <c r="I1008" s="5">
        <v>-9.66820621844791</v>
      </c>
      <c r="J1008" s="5">
        <v>-9.66820621844791</v>
      </c>
      <c r="K1008" s="5">
        <v>-3.47492792380908</v>
      </c>
      <c r="L1008" s="5">
        <v>-3.47492792380908</v>
      </c>
      <c r="M1008" s="5">
        <v>-3.47492792380908</v>
      </c>
      <c r="N1008" s="5">
        <v>-6.19327829463883</v>
      </c>
      <c r="O1008" s="5">
        <v>-6.19327829463883</v>
      </c>
      <c r="P1008" s="5">
        <v>-6.19327829463883</v>
      </c>
      <c r="Q1008" s="5">
        <v>0.0</v>
      </c>
      <c r="R1008" s="5">
        <v>0.0</v>
      </c>
      <c r="S1008" s="5">
        <v>0.0</v>
      </c>
    </row>
    <row r="1009">
      <c r="A1009" s="5">
        <v>1007.0</v>
      </c>
      <c r="B1009" s="6">
        <v>45112.0</v>
      </c>
      <c r="C1009" s="5">
        <v>239.840184590123</v>
      </c>
      <c r="D1009" s="5">
        <v>195.432735660285</v>
      </c>
      <c r="E1009" s="5">
        <v>267.463097756124</v>
      </c>
      <c r="F1009" s="5">
        <v>239.840184590123</v>
      </c>
      <c r="G1009" s="5">
        <v>239.840184590123</v>
      </c>
      <c r="H1009" s="5">
        <v>-7.9698816471924</v>
      </c>
      <c r="I1009" s="5">
        <v>-7.9698816471924</v>
      </c>
      <c r="J1009" s="5">
        <v>-7.9698816471924</v>
      </c>
      <c r="K1009" s="5">
        <v>-3.94745955477439</v>
      </c>
      <c r="L1009" s="5">
        <v>-3.94745955477439</v>
      </c>
      <c r="M1009" s="5">
        <v>-3.94745955477439</v>
      </c>
      <c r="N1009" s="5">
        <v>-4.022422092418</v>
      </c>
      <c r="O1009" s="5">
        <v>-4.022422092418</v>
      </c>
      <c r="P1009" s="5">
        <v>-4.022422092418</v>
      </c>
      <c r="Q1009" s="5">
        <v>0.0</v>
      </c>
      <c r="R1009" s="5">
        <v>0.0</v>
      </c>
      <c r="S1009" s="5">
        <v>0.0</v>
      </c>
    </row>
    <row r="1010">
      <c r="A1010" s="5">
        <v>1008.0</v>
      </c>
      <c r="B1010" s="6">
        <v>45113.0</v>
      </c>
      <c r="C1010" s="5">
        <v>239.718852651292</v>
      </c>
      <c r="D1010" s="5">
        <v>196.819011116877</v>
      </c>
      <c r="E1010" s="5">
        <v>265.123127325901</v>
      </c>
      <c r="F1010" s="5">
        <v>239.718852651292</v>
      </c>
      <c r="G1010" s="5">
        <v>239.718852651292</v>
      </c>
      <c r="H1010" s="5">
        <v>-7.85959791587107</v>
      </c>
      <c r="I1010" s="5">
        <v>-7.85959791587107</v>
      </c>
      <c r="J1010" s="5">
        <v>-7.85959791587107</v>
      </c>
      <c r="K1010" s="5">
        <v>-4.89578385764286</v>
      </c>
      <c r="L1010" s="5">
        <v>-4.89578385764286</v>
      </c>
      <c r="M1010" s="5">
        <v>-4.89578385764286</v>
      </c>
      <c r="N1010" s="5">
        <v>-2.9638140582282</v>
      </c>
      <c r="O1010" s="5">
        <v>-2.9638140582282</v>
      </c>
      <c r="P1010" s="5">
        <v>-2.9638140582282</v>
      </c>
      <c r="Q1010" s="5">
        <v>0.0</v>
      </c>
      <c r="R1010" s="5">
        <v>0.0</v>
      </c>
      <c r="S1010" s="5">
        <v>0.0</v>
      </c>
    </row>
    <row r="1011">
      <c r="A1011" s="5">
        <v>1009.0</v>
      </c>
      <c r="B1011" s="6">
        <v>45114.0</v>
      </c>
      <c r="C1011" s="5">
        <v>239.59752071246</v>
      </c>
      <c r="D1011" s="5">
        <v>197.342139002432</v>
      </c>
      <c r="E1011" s="5">
        <v>266.313556884733</v>
      </c>
      <c r="F1011" s="5">
        <v>239.59752071246</v>
      </c>
      <c r="G1011" s="5">
        <v>239.59752071246</v>
      </c>
      <c r="H1011" s="5">
        <v>-7.24422030031504</v>
      </c>
      <c r="I1011" s="5">
        <v>-7.24422030031504</v>
      </c>
      <c r="J1011" s="5">
        <v>-7.24422030031504</v>
      </c>
      <c r="K1011" s="5">
        <v>-5.3069608218335</v>
      </c>
      <c r="L1011" s="5">
        <v>-5.3069608218335</v>
      </c>
      <c r="M1011" s="5">
        <v>-5.3069608218335</v>
      </c>
      <c r="N1011" s="5">
        <v>-1.93725947848153</v>
      </c>
      <c r="O1011" s="5">
        <v>-1.93725947848153</v>
      </c>
      <c r="P1011" s="5">
        <v>-1.93725947848153</v>
      </c>
      <c r="Q1011" s="5">
        <v>0.0</v>
      </c>
      <c r="R1011" s="5">
        <v>0.0</v>
      </c>
      <c r="S1011" s="5">
        <v>0.0</v>
      </c>
    </row>
    <row r="1012">
      <c r="A1012" s="5">
        <v>1010.0</v>
      </c>
      <c r="B1012" s="6">
        <v>45117.0</v>
      </c>
      <c r="C1012" s="5">
        <v>239.233524895965</v>
      </c>
      <c r="D1012" s="5">
        <v>200.239090875789</v>
      </c>
      <c r="E1012" s="5">
        <v>272.545019925933</v>
      </c>
      <c r="F1012" s="5">
        <v>239.233524895965</v>
      </c>
      <c r="G1012" s="5">
        <v>239.233524895965</v>
      </c>
      <c r="H1012" s="5">
        <v>-2.61995367800116</v>
      </c>
      <c r="I1012" s="5">
        <v>-2.61995367800116</v>
      </c>
      <c r="J1012" s="5">
        <v>-2.61995367800116</v>
      </c>
      <c r="K1012" s="5">
        <v>-3.47492792380845</v>
      </c>
      <c r="L1012" s="5">
        <v>-3.47492792380845</v>
      </c>
      <c r="M1012" s="5">
        <v>-3.47492792380845</v>
      </c>
      <c r="N1012" s="5">
        <v>0.854974245807284</v>
      </c>
      <c r="O1012" s="5">
        <v>0.854974245807284</v>
      </c>
      <c r="P1012" s="5">
        <v>0.854974245807284</v>
      </c>
      <c r="Q1012" s="5">
        <v>0.0</v>
      </c>
      <c r="R1012" s="5">
        <v>0.0</v>
      </c>
      <c r="S1012" s="5">
        <v>0.0</v>
      </c>
    </row>
    <row r="1013">
      <c r="A1013" s="5">
        <v>1011.0</v>
      </c>
      <c r="B1013" s="6">
        <v>45118.0</v>
      </c>
      <c r="C1013" s="5">
        <v>239.112192957134</v>
      </c>
      <c r="D1013" s="5">
        <v>202.432035506099</v>
      </c>
      <c r="E1013" s="5">
        <v>271.753755951253</v>
      </c>
      <c r="F1013" s="5">
        <v>239.112192957134</v>
      </c>
      <c r="G1013" s="5">
        <v>239.112192957134</v>
      </c>
      <c r="H1013" s="5">
        <v>-2.502612061476</v>
      </c>
      <c r="I1013" s="5">
        <v>-2.502612061476</v>
      </c>
      <c r="J1013" s="5">
        <v>-2.502612061476</v>
      </c>
      <c r="K1013" s="5">
        <v>-4.16603470012242</v>
      </c>
      <c r="L1013" s="5">
        <v>-4.16603470012242</v>
      </c>
      <c r="M1013" s="5">
        <v>-4.16603470012242</v>
      </c>
      <c r="N1013" s="5">
        <v>1.66342263864641</v>
      </c>
      <c r="O1013" s="5">
        <v>1.66342263864641</v>
      </c>
      <c r="P1013" s="5">
        <v>1.66342263864641</v>
      </c>
      <c r="Q1013" s="5">
        <v>0.0</v>
      </c>
      <c r="R1013" s="5">
        <v>0.0</v>
      </c>
      <c r="S1013" s="5">
        <v>0.0</v>
      </c>
    </row>
    <row r="1014">
      <c r="A1014" s="5">
        <v>1012.0</v>
      </c>
      <c r="B1014" s="6">
        <v>45119.0</v>
      </c>
      <c r="C1014" s="5">
        <v>238.990861018302</v>
      </c>
      <c r="D1014" s="5">
        <v>204.647115356006</v>
      </c>
      <c r="E1014" s="5">
        <v>273.854654891899</v>
      </c>
      <c r="F1014" s="5">
        <v>238.990861018302</v>
      </c>
      <c r="G1014" s="5">
        <v>238.990861018302</v>
      </c>
      <c r="H1014" s="5">
        <v>-1.54666002040336</v>
      </c>
      <c r="I1014" s="5">
        <v>-1.54666002040336</v>
      </c>
      <c r="J1014" s="5">
        <v>-1.54666002040336</v>
      </c>
      <c r="K1014" s="5">
        <v>-3.94745955477533</v>
      </c>
      <c r="L1014" s="5">
        <v>-3.94745955477533</v>
      </c>
      <c r="M1014" s="5">
        <v>-3.94745955477533</v>
      </c>
      <c r="N1014" s="5">
        <v>2.40079953437197</v>
      </c>
      <c r="O1014" s="5">
        <v>2.40079953437197</v>
      </c>
      <c r="P1014" s="5">
        <v>2.40079953437197</v>
      </c>
      <c r="Q1014" s="5">
        <v>0.0</v>
      </c>
      <c r="R1014" s="5">
        <v>0.0</v>
      </c>
      <c r="S1014" s="5">
        <v>0.0</v>
      </c>
    </row>
    <row r="1015">
      <c r="A1015" s="5">
        <v>1013.0</v>
      </c>
      <c r="B1015" s="6">
        <v>45120.0</v>
      </c>
      <c r="C1015" s="5">
        <v>238.869529079471</v>
      </c>
      <c r="D1015" s="5">
        <v>202.876562683593</v>
      </c>
      <c r="E1015" s="5">
        <v>269.453268067921</v>
      </c>
      <c r="F1015" s="5">
        <v>238.869529079471</v>
      </c>
      <c r="G1015" s="5">
        <v>238.869529079471</v>
      </c>
      <c r="H1015" s="5">
        <v>-1.83233005570805</v>
      </c>
      <c r="I1015" s="5">
        <v>-1.83233005570805</v>
      </c>
      <c r="J1015" s="5">
        <v>-1.83233005570805</v>
      </c>
      <c r="K1015" s="5">
        <v>-4.89578385762804</v>
      </c>
      <c r="L1015" s="5">
        <v>-4.89578385762804</v>
      </c>
      <c r="M1015" s="5">
        <v>-4.89578385762804</v>
      </c>
      <c r="N1015" s="5">
        <v>3.06345380191998</v>
      </c>
      <c r="O1015" s="5">
        <v>3.06345380191998</v>
      </c>
      <c r="P1015" s="5">
        <v>3.06345380191998</v>
      </c>
      <c r="Q1015" s="5">
        <v>0.0</v>
      </c>
      <c r="R1015" s="5">
        <v>0.0</v>
      </c>
      <c r="S1015" s="5">
        <v>0.0</v>
      </c>
    </row>
    <row r="1016">
      <c r="A1016" s="5">
        <v>1014.0</v>
      </c>
      <c r="B1016" s="6">
        <v>45121.0</v>
      </c>
      <c r="C1016" s="5">
        <v>238.748197140639</v>
      </c>
      <c r="D1016" s="5">
        <v>201.972604452628</v>
      </c>
      <c r="E1016" s="5">
        <v>272.818877691145</v>
      </c>
      <c r="F1016" s="5">
        <v>238.748197140639</v>
      </c>
      <c r="G1016" s="5">
        <v>238.748197140639</v>
      </c>
      <c r="H1016" s="5">
        <v>-1.65757081298976</v>
      </c>
      <c r="I1016" s="5">
        <v>-1.65757081298976</v>
      </c>
      <c r="J1016" s="5">
        <v>-1.65757081298976</v>
      </c>
      <c r="K1016" s="5">
        <v>-5.30696082182328</v>
      </c>
      <c r="L1016" s="5">
        <v>-5.30696082182328</v>
      </c>
      <c r="M1016" s="5">
        <v>-5.30696082182328</v>
      </c>
      <c r="N1016" s="5">
        <v>3.64939000883351</v>
      </c>
      <c r="O1016" s="5">
        <v>3.64939000883351</v>
      </c>
      <c r="P1016" s="5">
        <v>3.64939000883351</v>
      </c>
      <c r="Q1016" s="5">
        <v>0.0</v>
      </c>
      <c r="R1016" s="5">
        <v>0.0</v>
      </c>
      <c r="S1016" s="5">
        <v>0.0</v>
      </c>
    </row>
    <row r="1017">
      <c r="A1017" s="5">
        <v>1015.0</v>
      </c>
      <c r="B1017" s="6">
        <v>45124.0</v>
      </c>
      <c r="C1017" s="5">
        <v>238.384201324144</v>
      </c>
      <c r="D1017" s="5">
        <v>205.757937235537</v>
      </c>
      <c r="E1017" s="5">
        <v>276.282016431359</v>
      </c>
      <c r="F1017" s="5">
        <v>238.384201324144</v>
      </c>
      <c r="G1017" s="5">
        <v>238.384201324144</v>
      </c>
      <c r="H1017" s="5">
        <v>1.47691601669588</v>
      </c>
      <c r="I1017" s="5">
        <v>1.47691601669588</v>
      </c>
      <c r="J1017" s="5">
        <v>1.47691601669588</v>
      </c>
      <c r="K1017" s="5">
        <v>-3.47492792381919</v>
      </c>
      <c r="L1017" s="5">
        <v>-3.47492792381919</v>
      </c>
      <c r="M1017" s="5">
        <v>-3.47492792381919</v>
      </c>
      <c r="N1017" s="5">
        <v>4.95184394051508</v>
      </c>
      <c r="O1017" s="5">
        <v>4.95184394051508</v>
      </c>
      <c r="P1017" s="5">
        <v>4.95184394051508</v>
      </c>
      <c r="Q1017" s="5">
        <v>0.0</v>
      </c>
      <c r="R1017" s="5">
        <v>0.0</v>
      </c>
      <c r="S1017" s="5">
        <v>0.0</v>
      </c>
    </row>
    <row r="1018">
      <c r="A1018" s="5">
        <v>1016.0</v>
      </c>
      <c r="B1018" s="6">
        <v>45125.0</v>
      </c>
      <c r="C1018" s="5">
        <v>238.262869385313</v>
      </c>
      <c r="D1018" s="5">
        <v>204.601447276491</v>
      </c>
      <c r="E1018" s="5">
        <v>275.76617265467</v>
      </c>
      <c r="F1018" s="5">
        <v>238.262869385313</v>
      </c>
      <c r="G1018" s="5">
        <v>238.262869385313</v>
      </c>
      <c r="H1018" s="5">
        <v>1.07769827151388</v>
      </c>
      <c r="I1018" s="5">
        <v>1.07769827151388</v>
      </c>
      <c r="J1018" s="5">
        <v>1.07769827151388</v>
      </c>
      <c r="K1018" s="5">
        <v>-4.1660347001254</v>
      </c>
      <c r="L1018" s="5">
        <v>-4.1660347001254</v>
      </c>
      <c r="M1018" s="5">
        <v>-4.1660347001254</v>
      </c>
      <c r="N1018" s="5">
        <v>5.24373297163929</v>
      </c>
      <c r="O1018" s="5">
        <v>5.24373297163929</v>
      </c>
      <c r="P1018" s="5">
        <v>5.24373297163929</v>
      </c>
      <c r="Q1018" s="5">
        <v>0.0</v>
      </c>
      <c r="R1018" s="5">
        <v>0.0</v>
      </c>
      <c r="S1018" s="5">
        <v>0.0</v>
      </c>
    </row>
    <row r="1019">
      <c r="A1019" s="5">
        <v>1017.0</v>
      </c>
      <c r="B1019" s="6">
        <v>45126.0</v>
      </c>
      <c r="C1019" s="5">
        <v>238.141537446481</v>
      </c>
      <c r="D1019" s="5">
        <v>205.303807338682</v>
      </c>
      <c r="E1019" s="5">
        <v>274.354687801608</v>
      </c>
      <c r="F1019" s="5">
        <v>238.141537446481</v>
      </c>
      <c r="G1019" s="5">
        <v>238.141537446481</v>
      </c>
      <c r="H1019" s="5">
        <v>1.52530150832517</v>
      </c>
      <c r="I1019" s="5">
        <v>1.52530150832517</v>
      </c>
      <c r="J1019" s="5">
        <v>1.52530150832517</v>
      </c>
      <c r="K1019" s="5">
        <v>-3.947459554774</v>
      </c>
      <c r="L1019" s="5">
        <v>-3.947459554774</v>
      </c>
      <c r="M1019" s="5">
        <v>-3.947459554774</v>
      </c>
      <c r="N1019" s="5">
        <v>5.47276106309918</v>
      </c>
      <c r="O1019" s="5">
        <v>5.47276106309918</v>
      </c>
      <c r="P1019" s="5">
        <v>5.47276106309918</v>
      </c>
      <c r="Q1019" s="5">
        <v>0.0</v>
      </c>
      <c r="R1019" s="5">
        <v>0.0</v>
      </c>
      <c r="S1019" s="5">
        <v>0.0</v>
      </c>
    </row>
    <row r="1020">
      <c r="A1020" s="5">
        <v>1018.0</v>
      </c>
      <c r="B1020" s="6">
        <v>45127.0</v>
      </c>
      <c r="C1020" s="5">
        <v>238.02020550765</v>
      </c>
      <c r="D1020" s="5">
        <v>204.706568538264</v>
      </c>
      <c r="E1020" s="5">
        <v>272.426448714398</v>
      </c>
      <c r="F1020" s="5">
        <v>238.02020550765</v>
      </c>
      <c r="G1020" s="5">
        <v>238.02020550765</v>
      </c>
      <c r="H1020" s="5">
        <v>0.749845229599677</v>
      </c>
      <c r="I1020" s="5">
        <v>0.749845229599677</v>
      </c>
      <c r="J1020" s="5">
        <v>0.749845229599677</v>
      </c>
      <c r="K1020" s="5">
        <v>-4.89578385763228</v>
      </c>
      <c r="L1020" s="5">
        <v>-4.89578385763228</v>
      </c>
      <c r="M1020" s="5">
        <v>-4.89578385763228</v>
      </c>
      <c r="N1020" s="5">
        <v>5.64562908723195</v>
      </c>
      <c r="O1020" s="5">
        <v>5.64562908723195</v>
      </c>
      <c r="P1020" s="5">
        <v>5.64562908723195</v>
      </c>
      <c r="Q1020" s="5">
        <v>0.0</v>
      </c>
      <c r="R1020" s="5">
        <v>0.0</v>
      </c>
      <c r="S1020" s="5">
        <v>0.0</v>
      </c>
    </row>
    <row r="1021">
      <c r="A1021" s="5">
        <v>1019.0</v>
      </c>
      <c r="B1021" s="6">
        <v>45128.0</v>
      </c>
      <c r="C1021" s="5">
        <v>237.898873568818</v>
      </c>
      <c r="D1021" s="5">
        <v>199.897781616918</v>
      </c>
      <c r="E1021" s="5">
        <v>273.376186988083</v>
      </c>
      <c r="F1021" s="5">
        <v>237.898873568818</v>
      </c>
      <c r="G1021" s="5">
        <v>237.898873568818</v>
      </c>
      <c r="H1021" s="5">
        <v>0.462932622359402</v>
      </c>
      <c r="I1021" s="5">
        <v>0.462932622359402</v>
      </c>
      <c r="J1021" s="5">
        <v>0.462932622359402</v>
      </c>
      <c r="K1021" s="5">
        <v>-5.30696082182153</v>
      </c>
      <c r="L1021" s="5">
        <v>-5.30696082182153</v>
      </c>
      <c r="M1021" s="5">
        <v>-5.30696082182153</v>
      </c>
      <c r="N1021" s="5">
        <v>5.76989344418094</v>
      </c>
      <c r="O1021" s="5">
        <v>5.76989344418094</v>
      </c>
      <c r="P1021" s="5">
        <v>5.76989344418094</v>
      </c>
      <c r="Q1021" s="5">
        <v>0.0</v>
      </c>
      <c r="R1021" s="5">
        <v>0.0</v>
      </c>
      <c r="S1021" s="5">
        <v>0.0</v>
      </c>
    </row>
    <row r="1022">
      <c r="A1022" s="5">
        <v>1020.0</v>
      </c>
      <c r="B1022" s="6">
        <v>45131.0</v>
      </c>
      <c r="C1022" s="5">
        <v>237.534877752323</v>
      </c>
      <c r="D1022" s="5">
        <v>205.963549932892</v>
      </c>
      <c r="E1022" s="5">
        <v>276.564137071451</v>
      </c>
      <c r="F1022" s="5">
        <v>237.534877752323</v>
      </c>
      <c r="G1022" s="5">
        <v>237.534877752323</v>
      </c>
      <c r="H1022" s="5">
        <v>2.45927332956427</v>
      </c>
      <c r="I1022" s="5">
        <v>2.45927332956427</v>
      </c>
      <c r="J1022" s="5">
        <v>2.45927332956427</v>
      </c>
      <c r="K1022" s="5">
        <v>-3.47492792378503</v>
      </c>
      <c r="L1022" s="5">
        <v>-3.47492792378503</v>
      </c>
      <c r="M1022" s="5">
        <v>-3.47492792378503</v>
      </c>
      <c r="N1022" s="5">
        <v>5.9342012533493</v>
      </c>
      <c r="O1022" s="5">
        <v>5.9342012533493</v>
      </c>
      <c r="P1022" s="5">
        <v>5.9342012533493</v>
      </c>
      <c r="Q1022" s="5">
        <v>0.0</v>
      </c>
      <c r="R1022" s="5">
        <v>0.0</v>
      </c>
      <c r="S1022" s="5">
        <v>0.0</v>
      </c>
    </row>
    <row r="1023">
      <c r="A1023" s="5">
        <v>1021.0</v>
      </c>
      <c r="B1023" s="6">
        <v>45132.0</v>
      </c>
      <c r="C1023" s="5">
        <v>237.413545813492</v>
      </c>
      <c r="D1023" s="5">
        <v>201.828833075417</v>
      </c>
      <c r="E1023" s="5">
        <v>273.746613258082</v>
      </c>
      <c r="F1023" s="5">
        <v>237.413545813492</v>
      </c>
      <c r="G1023" s="5">
        <v>237.413545813492</v>
      </c>
      <c r="H1023" s="5">
        <v>1.78185611703642</v>
      </c>
      <c r="I1023" s="5">
        <v>1.78185611703642</v>
      </c>
      <c r="J1023" s="5">
        <v>1.78185611703642</v>
      </c>
      <c r="K1023" s="5">
        <v>-4.16603470012078</v>
      </c>
      <c r="L1023" s="5">
        <v>-4.16603470012078</v>
      </c>
      <c r="M1023" s="5">
        <v>-4.16603470012078</v>
      </c>
      <c r="N1023" s="5">
        <v>5.94789081715721</v>
      </c>
      <c r="O1023" s="5">
        <v>5.94789081715721</v>
      </c>
      <c r="P1023" s="5">
        <v>5.94789081715721</v>
      </c>
      <c r="Q1023" s="5">
        <v>0.0</v>
      </c>
      <c r="R1023" s="5">
        <v>0.0</v>
      </c>
      <c r="S1023" s="5">
        <v>0.0</v>
      </c>
    </row>
    <row r="1024">
      <c r="A1024" s="5">
        <v>1022.0</v>
      </c>
      <c r="B1024" s="6">
        <v>45133.0</v>
      </c>
      <c r="C1024" s="5">
        <v>237.29221387466</v>
      </c>
      <c r="D1024" s="5">
        <v>204.321231441726</v>
      </c>
      <c r="E1024" s="5">
        <v>275.59475922585</v>
      </c>
      <c r="F1024" s="5">
        <v>237.29221387466</v>
      </c>
      <c r="G1024" s="5">
        <v>237.29221387466</v>
      </c>
      <c r="H1024" s="5">
        <v>2.00724667423041</v>
      </c>
      <c r="I1024" s="5">
        <v>2.00724667423041</v>
      </c>
      <c r="J1024" s="5">
        <v>2.00724667423041</v>
      </c>
      <c r="K1024" s="5">
        <v>-3.94745955477262</v>
      </c>
      <c r="L1024" s="5">
        <v>-3.94745955477262</v>
      </c>
      <c r="M1024" s="5">
        <v>-3.94745955477262</v>
      </c>
      <c r="N1024" s="5">
        <v>5.95470622900303</v>
      </c>
      <c r="O1024" s="5">
        <v>5.95470622900303</v>
      </c>
      <c r="P1024" s="5">
        <v>5.95470622900303</v>
      </c>
      <c r="Q1024" s="5">
        <v>0.0</v>
      </c>
      <c r="R1024" s="5">
        <v>0.0</v>
      </c>
      <c r="S1024" s="5">
        <v>0.0</v>
      </c>
    </row>
    <row r="1025">
      <c r="A1025" s="5">
        <v>1023.0</v>
      </c>
      <c r="B1025" s="6">
        <v>45134.0</v>
      </c>
      <c r="C1025" s="5">
        <v>237.170881935828</v>
      </c>
      <c r="D1025" s="5">
        <v>202.865262390574</v>
      </c>
      <c r="E1025" s="5">
        <v>271.932537017171</v>
      </c>
      <c r="F1025" s="5">
        <v>237.170881935828</v>
      </c>
      <c r="G1025" s="5">
        <v>237.170881935828</v>
      </c>
      <c r="H1025" s="5">
        <v>1.06624146373437</v>
      </c>
      <c r="I1025" s="5">
        <v>1.06624146373437</v>
      </c>
      <c r="J1025" s="5">
        <v>1.06624146373437</v>
      </c>
      <c r="K1025" s="5">
        <v>-4.8957838576331</v>
      </c>
      <c r="L1025" s="5">
        <v>-4.8957838576331</v>
      </c>
      <c r="M1025" s="5">
        <v>-4.8957838576331</v>
      </c>
      <c r="N1025" s="5">
        <v>5.96202532136747</v>
      </c>
      <c r="O1025" s="5">
        <v>5.96202532136747</v>
      </c>
      <c r="P1025" s="5">
        <v>5.96202532136747</v>
      </c>
      <c r="Q1025" s="5">
        <v>0.0</v>
      </c>
      <c r="R1025" s="5">
        <v>0.0</v>
      </c>
      <c r="S1025" s="5">
        <v>0.0</v>
      </c>
    </row>
    <row r="1026">
      <c r="A1026" s="5">
        <v>1024.0</v>
      </c>
      <c r="B1026" s="6">
        <v>45135.0</v>
      </c>
      <c r="C1026" s="5">
        <v>237.049549996997</v>
      </c>
      <c r="D1026" s="5">
        <v>200.551856272677</v>
      </c>
      <c r="E1026" s="5">
        <v>272.727575004684</v>
      </c>
      <c r="F1026" s="5">
        <v>237.049549996997</v>
      </c>
      <c r="G1026" s="5">
        <v>237.049549996997</v>
      </c>
      <c r="H1026" s="5">
        <v>0.669431020327996</v>
      </c>
      <c r="I1026" s="5">
        <v>0.669431020327996</v>
      </c>
      <c r="J1026" s="5">
        <v>0.669431020327996</v>
      </c>
      <c r="K1026" s="5">
        <v>-5.30696082181131</v>
      </c>
      <c r="L1026" s="5">
        <v>-5.30696082181131</v>
      </c>
      <c r="M1026" s="5">
        <v>-5.30696082181131</v>
      </c>
      <c r="N1026" s="5">
        <v>5.9763918421393</v>
      </c>
      <c r="O1026" s="5">
        <v>5.9763918421393</v>
      </c>
      <c r="P1026" s="5">
        <v>5.9763918421393</v>
      </c>
      <c r="Q1026" s="5">
        <v>0.0</v>
      </c>
      <c r="R1026" s="5">
        <v>0.0</v>
      </c>
      <c r="S1026" s="5">
        <v>0.0</v>
      </c>
    </row>
    <row r="1027">
      <c r="A1027" s="5">
        <v>1025.0</v>
      </c>
      <c r="B1027" s="6">
        <v>45138.0</v>
      </c>
      <c r="C1027" s="5">
        <v>236.685554180502</v>
      </c>
      <c r="D1027" s="5">
        <v>204.885254575265</v>
      </c>
      <c r="E1027" s="5">
        <v>272.359072412851</v>
      </c>
      <c r="F1027" s="5">
        <v>236.685554180502</v>
      </c>
      <c r="G1027" s="5">
        <v>236.685554180502</v>
      </c>
      <c r="H1027" s="5">
        <v>2.63665623560904</v>
      </c>
      <c r="I1027" s="5">
        <v>2.63665623560904</v>
      </c>
      <c r="J1027" s="5">
        <v>2.63665623560904</v>
      </c>
      <c r="K1027" s="5">
        <v>-3.47492792379577</v>
      </c>
      <c r="L1027" s="5">
        <v>-3.47492792379577</v>
      </c>
      <c r="M1027" s="5">
        <v>-3.47492792379577</v>
      </c>
      <c r="N1027" s="5">
        <v>6.11158415940482</v>
      </c>
      <c r="O1027" s="5">
        <v>6.11158415940482</v>
      </c>
      <c r="P1027" s="5">
        <v>6.11158415940482</v>
      </c>
      <c r="Q1027" s="5">
        <v>0.0</v>
      </c>
      <c r="R1027" s="5">
        <v>0.0</v>
      </c>
      <c r="S1027" s="5">
        <v>0.0</v>
      </c>
    </row>
    <row r="1028">
      <c r="A1028" s="5">
        <v>1026.0</v>
      </c>
      <c r="B1028" s="6">
        <v>45139.0</v>
      </c>
      <c r="C1028" s="5">
        <v>236.564222241671</v>
      </c>
      <c r="D1028" s="5">
        <v>205.532697319426</v>
      </c>
      <c r="E1028" s="5">
        <v>273.734351036135</v>
      </c>
      <c r="F1028" s="5">
        <v>236.564222241671</v>
      </c>
      <c r="G1028" s="5">
        <v>236.564222241671</v>
      </c>
      <c r="H1028" s="5">
        <v>2.03204428510825</v>
      </c>
      <c r="I1028" s="5">
        <v>2.03204428510825</v>
      </c>
      <c r="J1028" s="5">
        <v>2.03204428510825</v>
      </c>
      <c r="K1028" s="5">
        <v>-4.16603470012376</v>
      </c>
      <c r="L1028" s="5">
        <v>-4.16603470012376</v>
      </c>
      <c r="M1028" s="5">
        <v>-4.16603470012376</v>
      </c>
      <c r="N1028" s="5">
        <v>6.19807898523201</v>
      </c>
      <c r="O1028" s="5">
        <v>6.19807898523201</v>
      </c>
      <c r="P1028" s="5">
        <v>6.19807898523201</v>
      </c>
      <c r="Q1028" s="5">
        <v>0.0</v>
      </c>
      <c r="R1028" s="5">
        <v>0.0</v>
      </c>
      <c r="S1028" s="5">
        <v>0.0</v>
      </c>
    </row>
    <row r="1029">
      <c r="A1029" s="5">
        <v>1027.0</v>
      </c>
      <c r="B1029" s="6">
        <v>45140.0</v>
      </c>
      <c r="C1029" s="5">
        <v>236.442890302839</v>
      </c>
      <c r="D1029" s="5">
        <v>205.582738469699</v>
      </c>
      <c r="E1029" s="5">
        <v>276.009554475269</v>
      </c>
      <c r="F1029" s="5">
        <v>236.442890302839</v>
      </c>
      <c r="G1029" s="5">
        <v>236.442890302839</v>
      </c>
      <c r="H1029" s="5">
        <v>2.36013573855418</v>
      </c>
      <c r="I1029" s="5">
        <v>2.36013573855418</v>
      </c>
      <c r="J1029" s="5">
        <v>2.36013573855418</v>
      </c>
      <c r="K1029" s="5">
        <v>-3.94745955477588</v>
      </c>
      <c r="L1029" s="5">
        <v>-3.94745955477588</v>
      </c>
      <c r="M1029" s="5">
        <v>-3.94745955477588</v>
      </c>
      <c r="N1029" s="5">
        <v>6.30759529333007</v>
      </c>
      <c r="O1029" s="5">
        <v>6.30759529333007</v>
      </c>
      <c r="P1029" s="5">
        <v>6.30759529333007</v>
      </c>
      <c r="Q1029" s="5">
        <v>0.0</v>
      </c>
      <c r="R1029" s="5">
        <v>0.0</v>
      </c>
      <c r="S1029" s="5">
        <v>0.0</v>
      </c>
    </row>
    <row r="1030">
      <c r="A1030" s="5">
        <v>1028.0</v>
      </c>
      <c r="B1030" s="6">
        <v>45141.0</v>
      </c>
      <c r="C1030" s="5">
        <v>236.321558364007</v>
      </c>
      <c r="D1030" s="5">
        <v>203.678359152449</v>
      </c>
      <c r="E1030" s="5">
        <v>273.345212381037</v>
      </c>
      <c r="F1030" s="5">
        <v>236.321558364007</v>
      </c>
      <c r="G1030" s="5">
        <v>236.321558364007</v>
      </c>
      <c r="H1030" s="5">
        <v>1.5439458279427</v>
      </c>
      <c r="I1030" s="5">
        <v>1.5439458279427</v>
      </c>
      <c r="J1030" s="5">
        <v>1.5439458279427</v>
      </c>
      <c r="K1030" s="5">
        <v>-4.89578385764075</v>
      </c>
      <c r="L1030" s="5">
        <v>-4.89578385764075</v>
      </c>
      <c r="M1030" s="5">
        <v>-4.89578385764075</v>
      </c>
      <c r="N1030" s="5">
        <v>6.43972968558346</v>
      </c>
      <c r="O1030" s="5">
        <v>6.43972968558346</v>
      </c>
      <c r="P1030" s="5">
        <v>6.43972968558346</v>
      </c>
      <c r="Q1030" s="5">
        <v>0.0</v>
      </c>
      <c r="R1030" s="5">
        <v>0.0</v>
      </c>
      <c r="S1030" s="5">
        <v>0.0</v>
      </c>
    </row>
    <row r="1031">
      <c r="A1031" s="5">
        <v>1029.0</v>
      </c>
      <c r="B1031" s="6">
        <v>45142.0</v>
      </c>
      <c r="C1031" s="5">
        <v>236.200226425176</v>
      </c>
      <c r="D1031" s="5">
        <v>201.863047730317</v>
      </c>
      <c r="E1031" s="5">
        <v>275.659594050379</v>
      </c>
      <c r="F1031" s="5">
        <v>236.200226425176</v>
      </c>
      <c r="G1031" s="5">
        <v>236.200226425176</v>
      </c>
      <c r="H1031" s="5">
        <v>1.28603926002006</v>
      </c>
      <c r="I1031" s="5">
        <v>1.28603926002006</v>
      </c>
      <c r="J1031" s="5">
        <v>1.28603926002006</v>
      </c>
      <c r="K1031" s="5">
        <v>-5.30696082184676</v>
      </c>
      <c r="L1031" s="5">
        <v>-5.30696082184676</v>
      </c>
      <c r="M1031" s="5">
        <v>-5.30696082184676</v>
      </c>
      <c r="N1031" s="5">
        <v>6.59300008186683</v>
      </c>
      <c r="O1031" s="5">
        <v>6.59300008186683</v>
      </c>
      <c r="P1031" s="5">
        <v>6.59300008186683</v>
      </c>
      <c r="Q1031" s="5">
        <v>0.0</v>
      </c>
      <c r="R1031" s="5">
        <v>0.0</v>
      </c>
      <c r="S1031" s="5">
        <v>0.0</v>
      </c>
    </row>
    <row r="1032">
      <c r="A1032" s="5">
        <v>1030.0</v>
      </c>
      <c r="B1032" s="6">
        <v>45145.0</v>
      </c>
      <c r="C1032" s="5">
        <v>235.836230608681</v>
      </c>
      <c r="D1032" s="5">
        <v>204.08374148701</v>
      </c>
      <c r="E1032" s="5">
        <v>275.223702322137</v>
      </c>
      <c r="F1032" s="5">
        <v>235.836230608681</v>
      </c>
      <c r="G1032" s="5">
        <v>235.836230608681</v>
      </c>
      <c r="H1032" s="5">
        <v>3.67669714049344</v>
      </c>
      <c r="I1032" s="5">
        <v>3.67669714049344</v>
      </c>
      <c r="J1032" s="5">
        <v>3.67669714049344</v>
      </c>
      <c r="K1032" s="5">
        <v>-3.47492792379514</v>
      </c>
      <c r="L1032" s="5">
        <v>-3.47492792379514</v>
      </c>
      <c r="M1032" s="5">
        <v>-3.47492792379514</v>
      </c>
      <c r="N1032" s="5">
        <v>7.15162506428858</v>
      </c>
      <c r="O1032" s="5">
        <v>7.15162506428858</v>
      </c>
      <c r="P1032" s="5">
        <v>7.15162506428858</v>
      </c>
      <c r="Q1032" s="5">
        <v>0.0</v>
      </c>
      <c r="R1032" s="5">
        <v>0.0</v>
      </c>
      <c r="S1032" s="5">
        <v>0.0</v>
      </c>
    </row>
    <row r="1033">
      <c r="A1033" s="5">
        <v>1031.0</v>
      </c>
      <c r="B1033" s="6">
        <v>45146.0</v>
      </c>
      <c r="C1033" s="5">
        <v>235.714898669849</v>
      </c>
      <c r="D1033" s="5">
        <v>203.352798574554</v>
      </c>
      <c r="E1033" s="5">
        <v>274.763865399644</v>
      </c>
      <c r="F1033" s="5">
        <v>235.714898669849</v>
      </c>
      <c r="G1033" s="5">
        <v>235.714898669849</v>
      </c>
      <c r="H1033" s="5">
        <v>3.19227898406373</v>
      </c>
      <c r="I1033" s="5">
        <v>3.19227898406373</v>
      </c>
      <c r="J1033" s="5">
        <v>3.19227898406373</v>
      </c>
      <c r="K1033" s="5">
        <v>-4.16603470011913</v>
      </c>
      <c r="L1033" s="5">
        <v>-4.16603470011913</v>
      </c>
      <c r="M1033" s="5">
        <v>-4.16603470011913</v>
      </c>
      <c r="N1033" s="5">
        <v>7.35831368418287</v>
      </c>
      <c r="O1033" s="5">
        <v>7.35831368418287</v>
      </c>
      <c r="P1033" s="5">
        <v>7.35831368418287</v>
      </c>
      <c r="Q1033" s="5">
        <v>0.0</v>
      </c>
      <c r="R1033" s="5">
        <v>0.0</v>
      </c>
      <c r="S1033" s="5">
        <v>0.0</v>
      </c>
    </row>
    <row r="1034">
      <c r="A1034" s="5">
        <v>1032.0</v>
      </c>
      <c r="B1034" s="6">
        <v>45147.0</v>
      </c>
      <c r="C1034" s="5">
        <v>235.593566731018</v>
      </c>
      <c r="D1034" s="5">
        <v>205.921814357863</v>
      </c>
      <c r="E1034" s="5">
        <v>273.064031843595</v>
      </c>
      <c r="F1034" s="5">
        <v>235.593566731018</v>
      </c>
      <c r="G1034" s="5">
        <v>235.593566731018</v>
      </c>
      <c r="H1034" s="5">
        <v>3.62072170960561</v>
      </c>
      <c r="I1034" s="5">
        <v>3.62072170960561</v>
      </c>
      <c r="J1034" s="5">
        <v>3.62072170960561</v>
      </c>
      <c r="K1034" s="5">
        <v>-3.94745955477223</v>
      </c>
      <c r="L1034" s="5">
        <v>-3.94745955477223</v>
      </c>
      <c r="M1034" s="5">
        <v>-3.94745955477223</v>
      </c>
      <c r="N1034" s="5">
        <v>7.56818126437784</v>
      </c>
      <c r="O1034" s="5">
        <v>7.56818126437784</v>
      </c>
      <c r="P1034" s="5">
        <v>7.56818126437784</v>
      </c>
      <c r="Q1034" s="5">
        <v>0.0</v>
      </c>
      <c r="R1034" s="5">
        <v>0.0</v>
      </c>
      <c r="S1034" s="5">
        <v>0.0</v>
      </c>
    </row>
    <row r="1035">
      <c r="A1035" s="5">
        <v>1033.0</v>
      </c>
      <c r="B1035" s="6">
        <v>45148.0</v>
      </c>
      <c r="C1035" s="5">
        <v>235.472234792186</v>
      </c>
      <c r="D1035" s="5">
        <v>205.902267277282</v>
      </c>
      <c r="E1035" s="5">
        <v>275.442855432687</v>
      </c>
      <c r="F1035" s="5">
        <v>235.472234792186</v>
      </c>
      <c r="G1035" s="5">
        <v>235.472234792186</v>
      </c>
      <c r="H1035" s="5">
        <v>2.88117434243881</v>
      </c>
      <c r="I1035" s="5">
        <v>2.88117434243881</v>
      </c>
      <c r="J1035" s="5">
        <v>2.88117434243881</v>
      </c>
      <c r="K1035" s="5">
        <v>-4.89578385764157</v>
      </c>
      <c r="L1035" s="5">
        <v>-4.89578385764157</v>
      </c>
      <c r="M1035" s="5">
        <v>-4.89578385764157</v>
      </c>
      <c r="N1035" s="5">
        <v>7.77695820008038</v>
      </c>
      <c r="O1035" s="5">
        <v>7.77695820008038</v>
      </c>
      <c r="P1035" s="5">
        <v>7.77695820008038</v>
      </c>
      <c r="Q1035" s="5">
        <v>0.0</v>
      </c>
      <c r="R1035" s="5">
        <v>0.0</v>
      </c>
      <c r="S1035" s="5">
        <v>0.0</v>
      </c>
    </row>
    <row r="1036">
      <c r="A1036" s="5">
        <v>1034.0</v>
      </c>
      <c r="B1036" s="6">
        <v>45149.0</v>
      </c>
      <c r="C1036" s="5">
        <v>235.350902853355</v>
      </c>
      <c r="D1036" s="5">
        <v>205.84815191022</v>
      </c>
      <c r="E1036" s="5">
        <v>270.96169110432</v>
      </c>
      <c r="F1036" s="5">
        <v>235.350902853355</v>
      </c>
      <c r="G1036" s="5">
        <v>235.350902853355</v>
      </c>
      <c r="H1036" s="5">
        <v>2.67370282424042</v>
      </c>
      <c r="I1036" s="5">
        <v>2.67370282424042</v>
      </c>
      <c r="J1036" s="5">
        <v>2.67370282424042</v>
      </c>
      <c r="K1036" s="5">
        <v>-5.30696082183654</v>
      </c>
      <c r="L1036" s="5">
        <v>-5.30696082183654</v>
      </c>
      <c r="M1036" s="5">
        <v>-5.30696082183654</v>
      </c>
      <c r="N1036" s="5">
        <v>7.98066364607696</v>
      </c>
      <c r="O1036" s="5">
        <v>7.98066364607696</v>
      </c>
      <c r="P1036" s="5">
        <v>7.98066364607696</v>
      </c>
      <c r="Q1036" s="5">
        <v>0.0</v>
      </c>
      <c r="R1036" s="5">
        <v>0.0</v>
      </c>
      <c r="S1036" s="5">
        <v>0.0</v>
      </c>
    </row>
    <row r="1037">
      <c r="A1037" s="5">
        <v>1035.0</v>
      </c>
      <c r="B1037" s="6">
        <v>45152.0</v>
      </c>
      <c r="C1037" s="5">
        <v>234.98690703686</v>
      </c>
      <c r="D1037" s="5">
        <v>206.226936506258</v>
      </c>
      <c r="E1037" s="5">
        <v>277.868012417951</v>
      </c>
      <c r="F1037" s="5">
        <v>234.98690703686</v>
      </c>
      <c r="G1037" s="5">
        <v>234.98690703686</v>
      </c>
      <c r="H1037" s="5">
        <v>5.05515302337831</v>
      </c>
      <c r="I1037" s="5">
        <v>5.05515302337831</v>
      </c>
      <c r="J1037" s="5">
        <v>5.05515302337831</v>
      </c>
      <c r="K1037" s="5">
        <v>-3.47492792381726</v>
      </c>
      <c r="L1037" s="5">
        <v>-3.47492792381726</v>
      </c>
      <c r="M1037" s="5">
        <v>-3.47492792381726</v>
      </c>
      <c r="N1037" s="5">
        <v>8.53008094719557</v>
      </c>
      <c r="O1037" s="5">
        <v>8.53008094719557</v>
      </c>
      <c r="P1037" s="5">
        <v>8.53008094719557</v>
      </c>
      <c r="Q1037" s="5">
        <v>0.0</v>
      </c>
      <c r="R1037" s="5">
        <v>0.0</v>
      </c>
      <c r="S1037" s="5">
        <v>0.0</v>
      </c>
    </row>
    <row r="1038">
      <c r="A1038" s="5">
        <v>1036.0</v>
      </c>
      <c r="B1038" s="6">
        <v>45153.0</v>
      </c>
      <c r="C1038" s="5">
        <v>234.865575098028</v>
      </c>
      <c r="D1038" s="5">
        <v>205.663324056345</v>
      </c>
      <c r="E1038" s="5">
        <v>273.244893966633</v>
      </c>
      <c r="F1038" s="5">
        <v>234.865575098028</v>
      </c>
      <c r="G1038" s="5">
        <v>234.865575098028</v>
      </c>
      <c r="H1038" s="5">
        <v>4.52021293432076</v>
      </c>
      <c r="I1038" s="5">
        <v>4.52021293432076</v>
      </c>
      <c r="J1038" s="5">
        <v>4.52021293432076</v>
      </c>
      <c r="K1038" s="5">
        <v>-4.16603470013044</v>
      </c>
      <c r="L1038" s="5">
        <v>-4.16603470013044</v>
      </c>
      <c r="M1038" s="5">
        <v>-4.16603470013044</v>
      </c>
      <c r="N1038" s="5">
        <v>8.6862476344512</v>
      </c>
      <c r="O1038" s="5">
        <v>8.6862476344512</v>
      </c>
      <c r="P1038" s="5">
        <v>8.6862476344512</v>
      </c>
      <c r="Q1038" s="5">
        <v>0.0</v>
      </c>
      <c r="R1038" s="5">
        <v>0.0</v>
      </c>
      <c r="S1038" s="5">
        <v>0.0</v>
      </c>
    </row>
    <row r="1039">
      <c r="A1039" s="5">
        <v>1037.0</v>
      </c>
      <c r="B1039" s="6">
        <v>45154.0</v>
      </c>
      <c r="C1039" s="5">
        <v>234.744243159197</v>
      </c>
      <c r="D1039" s="5">
        <v>205.048033748538</v>
      </c>
      <c r="E1039" s="5">
        <v>274.91052950076</v>
      </c>
      <c r="F1039" s="5">
        <v>234.744243159197</v>
      </c>
      <c r="G1039" s="5">
        <v>234.744243159197</v>
      </c>
      <c r="H1039" s="5">
        <v>4.88070608312543</v>
      </c>
      <c r="I1039" s="5">
        <v>4.88070608312543</v>
      </c>
      <c r="J1039" s="5">
        <v>4.88070608312543</v>
      </c>
      <c r="K1039" s="5">
        <v>-3.94745955477549</v>
      </c>
      <c r="L1039" s="5">
        <v>-3.94745955477549</v>
      </c>
      <c r="M1039" s="5">
        <v>-3.94745955477549</v>
      </c>
      <c r="N1039" s="5">
        <v>8.82816563790092</v>
      </c>
      <c r="O1039" s="5">
        <v>8.82816563790092</v>
      </c>
      <c r="P1039" s="5">
        <v>8.82816563790092</v>
      </c>
      <c r="Q1039" s="5">
        <v>0.0</v>
      </c>
      <c r="R1039" s="5">
        <v>0.0</v>
      </c>
      <c r="S1039" s="5">
        <v>0.0</v>
      </c>
    </row>
    <row r="1040">
      <c r="A1040" s="5">
        <v>1038.0</v>
      </c>
      <c r="B1040" s="6">
        <v>45155.0</v>
      </c>
      <c r="C1040" s="5">
        <v>234.622911220365</v>
      </c>
      <c r="D1040" s="5">
        <v>202.915470541626</v>
      </c>
      <c r="E1040" s="5">
        <v>273.782285752891</v>
      </c>
      <c r="F1040" s="5">
        <v>234.622911220365</v>
      </c>
      <c r="G1040" s="5">
        <v>234.622911220365</v>
      </c>
      <c r="H1040" s="5">
        <v>4.06120694522893</v>
      </c>
      <c r="I1040" s="5">
        <v>4.06120694522893</v>
      </c>
      <c r="J1040" s="5">
        <v>4.06120694522893</v>
      </c>
      <c r="K1040" s="5">
        <v>-4.89578385764239</v>
      </c>
      <c r="L1040" s="5">
        <v>-4.89578385764239</v>
      </c>
      <c r="M1040" s="5">
        <v>-4.89578385764239</v>
      </c>
      <c r="N1040" s="5">
        <v>8.95699080287133</v>
      </c>
      <c r="O1040" s="5">
        <v>8.95699080287133</v>
      </c>
      <c r="P1040" s="5">
        <v>8.95699080287133</v>
      </c>
      <c r="Q1040" s="5">
        <v>0.0</v>
      </c>
      <c r="R1040" s="5">
        <v>0.0</v>
      </c>
      <c r="S1040" s="5">
        <v>0.0</v>
      </c>
    </row>
    <row r="1041">
      <c r="A1041" s="5">
        <v>1039.0</v>
      </c>
      <c r="B1041" s="6">
        <v>45156.0</v>
      </c>
      <c r="C1041" s="5">
        <v>234.501579281534</v>
      </c>
      <c r="D1041" s="5">
        <v>203.974082049446</v>
      </c>
      <c r="E1041" s="5">
        <v>275.26822224792</v>
      </c>
      <c r="F1041" s="5">
        <v>234.501579281534</v>
      </c>
      <c r="G1041" s="5">
        <v>234.501579281534</v>
      </c>
      <c r="H1041" s="5">
        <v>3.76801158086678</v>
      </c>
      <c r="I1041" s="5">
        <v>3.76801158086678</v>
      </c>
      <c r="J1041" s="5">
        <v>3.76801158086678</v>
      </c>
      <c r="K1041" s="5">
        <v>-5.30696082183479</v>
      </c>
      <c r="L1041" s="5">
        <v>-5.30696082183479</v>
      </c>
      <c r="M1041" s="5">
        <v>-5.30696082183479</v>
      </c>
      <c r="N1041" s="5">
        <v>9.07497240270158</v>
      </c>
      <c r="O1041" s="5">
        <v>9.07497240270158</v>
      </c>
      <c r="P1041" s="5">
        <v>9.07497240270158</v>
      </c>
      <c r="Q1041" s="5">
        <v>0.0</v>
      </c>
      <c r="R1041" s="5">
        <v>0.0</v>
      </c>
      <c r="S1041" s="5">
        <v>0.0</v>
      </c>
    </row>
    <row r="1042">
      <c r="A1042" s="5">
        <v>1040.0</v>
      </c>
      <c r="B1042" s="6">
        <v>45159.0</v>
      </c>
      <c r="C1042" s="5">
        <v>234.137583465039</v>
      </c>
      <c r="D1042" s="5">
        <v>204.247102443121</v>
      </c>
      <c r="E1042" s="5">
        <v>274.339572753774</v>
      </c>
      <c r="F1042" s="5">
        <v>234.137583465039</v>
      </c>
      <c r="G1042" s="5">
        <v>234.137583465039</v>
      </c>
      <c r="H1042" s="5">
        <v>5.92650081848314</v>
      </c>
      <c r="I1042" s="5">
        <v>5.92650081848314</v>
      </c>
      <c r="J1042" s="5">
        <v>5.92650081848314</v>
      </c>
      <c r="K1042" s="5">
        <v>-3.47492792381662</v>
      </c>
      <c r="L1042" s="5">
        <v>-3.47492792381662</v>
      </c>
      <c r="M1042" s="5">
        <v>-3.47492792381662</v>
      </c>
      <c r="N1042" s="5">
        <v>9.40142874229977</v>
      </c>
      <c r="O1042" s="5">
        <v>9.40142874229977</v>
      </c>
      <c r="P1042" s="5">
        <v>9.40142874229977</v>
      </c>
      <c r="Q1042" s="5">
        <v>0.0</v>
      </c>
      <c r="R1042" s="5">
        <v>0.0</v>
      </c>
      <c r="S1042" s="5">
        <v>0.0</v>
      </c>
    </row>
    <row r="1043">
      <c r="A1043" s="5">
        <v>1041.0</v>
      </c>
      <c r="B1043" s="6">
        <v>45160.0</v>
      </c>
      <c r="C1043" s="5">
        <v>234.016251526207</v>
      </c>
      <c r="D1043" s="5">
        <v>203.49543461702</v>
      </c>
      <c r="E1043" s="5">
        <v>275.577409429201</v>
      </c>
      <c r="F1043" s="5">
        <v>234.016251526207</v>
      </c>
      <c r="G1043" s="5">
        <v>234.016251526207</v>
      </c>
      <c r="H1043" s="5">
        <v>5.35175442303541</v>
      </c>
      <c r="I1043" s="5">
        <v>5.35175442303541</v>
      </c>
      <c r="J1043" s="5">
        <v>5.35175442303541</v>
      </c>
      <c r="K1043" s="5">
        <v>-4.16603470012582</v>
      </c>
      <c r="L1043" s="5">
        <v>-4.16603470012582</v>
      </c>
      <c r="M1043" s="5">
        <v>-4.16603470012582</v>
      </c>
      <c r="N1043" s="5">
        <v>9.51778912316123</v>
      </c>
      <c r="O1043" s="5">
        <v>9.51778912316123</v>
      </c>
      <c r="P1043" s="5">
        <v>9.51778912316123</v>
      </c>
      <c r="Q1043" s="5">
        <v>0.0</v>
      </c>
      <c r="R1043" s="5">
        <v>0.0</v>
      </c>
      <c r="S1043" s="5">
        <v>0.0</v>
      </c>
    </row>
    <row r="1044">
      <c r="A1044" s="5">
        <v>1042.0</v>
      </c>
      <c r="B1044" s="6">
        <v>45161.0</v>
      </c>
      <c r="C1044" s="5">
        <v>233.894919587376</v>
      </c>
      <c r="D1044" s="5">
        <v>203.618039068395</v>
      </c>
      <c r="E1044" s="5">
        <v>280.018194464851</v>
      </c>
      <c r="F1044" s="5">
        <v>233.894919587376</v>
      </c>
      <c r="G1044" s="5">
        <v>233.894919587376</v>
      </c>
      <c r="H1044" s="5">
        <v>5.70029751706215</v>
      </c>
      <c r="I1044" s="5">
        <v>5.70029751706215</v>
      </c>
      <c r="J1044" s="5">
        <v>5.70029751706215</v>
      </c>
      <c r="K1044" s="5">
        <v>-3.94745955477411</v>
      </c>
      <c r="L1044" s="5">
        <v>-3.94745955477411</v>
      </c>
      <c r="M1044" s="5">
        <v>-3.94745955477411</v>
      </c>
      <c r="N1044" s="5">
        <v>9.64775707183626</v>
      </c>
      <c r="O1044" s="5">
        <v>9.64775707183626</v>
      </c>
      <c r="P1044" s="5">
        <v>9.64775707183626</v>
      </c>
      <c r="Q1044" s="5">
        <v>0.0</v>
      </c>
      <c r="R1044" s="5">
        <v>0.0</v>
      </c>
      <c r="S1044" s="5">
        <v>0.0</v>
      </c>
    </row>
    <row r="1045">
      <c r="A1045" s="5">
        <v>1043.0</v>
      </c>
      <c r="B1045" s="6">
        <v>45162.0</v>
      </c>
      <c r="C1045" s="5">
        <v>233.773587648544</v>
      </c>
      <c r="D1045" s="5">
        <v>202.38174870243</v>
      </c>
      <c r="E1045" s="5">
        <v>274.662597765436</v>
      </c>
      <c r="F1045" s="5">
        <v>233.773587648544</v>
      </c>
      <c r="G1045" s="5">
        <v>233.773587648544</v>
      </c>
      <c r="H1045" s="5">
        <v>4.90188775036277</v>
      </c>
      <c r="I1045" s="5">
        <v>4.90188775036277</v>
      </c>
      <c r="J1045" s="5">
        <v>4.90188775036277</v>
      </c>
      <c r="K1045" s="5">
        <v>-4.89578385764663</v>
      </c>
      <c r="L1045" s="5">
        <v>-4.89578385764663</v>
      </c>
      <c r="M1045" s="5">
        <v>-4.89578385764663</v>
      </c>
      <c r="N1045" s="5">
        <v>9.7976716080094</v>
      </c>
      <c r="O1045" s="5">
        <v>9.7976716080094</v>
      </c>
      <c r="P1045" s="5">
        <v>9.7976716080094</v>
      </c>
      <c r="Q1045" s="5">
        <v>0.0</v>
      </c>
      <c r="R1045" s="5">
        <v>0.0</v>
      </c>
      <c r="S1045" s="5">
        <v>0.0</v>
      </c>
    </row>
    <row r="1046">
      <c r="A1046" s="5">
        <v>1044.0</v>
      </c>
      <c r="B1046" s="6">
        <v>45163.0</v>
      </c>
      <c r="C1046" s="5">
        <v>233.652255709713</v>
      </c>
      <c r="D1046" s="5">
        <v>203.37157196214</v>
      </c>
      <c r="E1046" s="5">
        <v>272.57269531033</v>
      </c>
      <c r="F1046" s="5">
        <v>233.652255709713</v>
      </c>
      <c r="G1046" s="5">
        <v>233.652255709713</v>
      </c>
      <c r="H1046" s="5">
        <v>4.66685558823669</v>
      </c>
      <c r="I1046" s="5">
        <v>4.66685558823669</v>
      </c>
      <c r="J1046" s="5">
        <v>4.66685558823669</v>
      </c>
      <c r="K1046" s="5">
        <v>-5.30696082181609</v>
      </c>
      <c r="L1046" s="5">
        <v>-5.30696082181609</v>
      </c>
      <c r="M1046" s="5">
        <v>-5.30696082181609</v>
      </c>
      <c r="N1046" s="5">
        <v>9.97381641005279</v>
      </c>
      <c r="O1046" s="5">
        <v>9.97381641005279</v>
      </c>
      <c r="P1046" s="5">
        <v>9.97381641005279</v>
      </c>
      <c r="Q1046" s="5">
        <v>0.0</v>
      </c>
      <c r="R1046" s="5">
        <v>0.0</v>
      </c>
      <c r="S1046" s="5">
        <v>0.0</v>
      </c>
    </row>
    <row r="1047">
      <c r="A1047" s="5">
        <v>1045.0</v>
      </c>
      <c r="B1047" s="6">
        <v>45166.0</v>
      </c>
      <c r="C1047" s="5">
        <v>233.288259893218</v>
      </c>
      <c r="D1047" s="5">
        <v>203.807173403267</v>
      </c>
      <c r="E1047" s="5">
        <v>275.292313285872</v>
      </c>
      <c r="F1047" s="5">
        <v>233.288259893218</v>
      </c>
      <c r="G1047" s="5">
        <v>233.288259893218</v>
      </c>
      <c r="H1047" s="5">
        <v>7.24112984097089</v>
      </c>
      <c r="I1047" s="5">
        <v>7.24112984097089</v>
      </c>
      <c r="J1047" s="5">
        <v>7.24112984097089</v>
      </c>
      <c r="K1047" s="5">
        <v>-3.47492792381599</v>
      </c>
      <c r="L1047" s="5">
        <v>-3.47492792381599</v>
      </c>
      <c r="M1047" s="5">
        <v>-3.47492792381599</v>
      </c>
      <c r="N1047" s="5">
        <v>10.7160577647868</v>
      </c>
      <c r="O1047" s="5">
        <v>10.7160577647868</v>
      </c>
      <c r="P1047" s="5">
        <v>10.7160577647868</v>
      </c>
      <c r="Q1047" s="5">
        <v>0.0</v>
      </c>
      <c r="R1047" s="5">
        <v>0.0</v>
      </c>
      <c r="S1047" s="5">
        <v>0.0</v>
      </c>
    </row>
    <row r="1048">
      <c r="A1048" s="5">
        <v>1046.0</v>
      </c>
      <c r="B1048" s="6">
        <v>45167.0</v>
      </c>
      <c r="C1048" s="5">
        <v>233.166927954386</v>
      </c>
      <c r="D1048" s="5">
        <v>202.682984888681</v>
      </c>
      <c r="E1048" s="5">
        <v>276.045074173401</v>
      </c>
      <c r="F1048" s="5">
        <v>233.166927954386</v>
      </c>
      <c r="G1048" s="5">
        <v>233.166927954386</v>
      </c>
      <c r="H1048" s="5">
        <v>6.88354581727806</v>
      </c>
      <c r="I1048" s="5">
        <v>6.88354581727806</v>
      </c>
      <c r="J1048" s="5">
        <v>6.88354581727806</v>
      </c>
      <c r="K1048" s="5">
        <v>-4.16603470012879</v>
      </c>
      <c r="L1048" s="5">
        <v>-4.16603470012879</v>
      </c>
      <c r="M1048" s="5">
        <v>-4.16603470012879</v>
      </c>
      <c r="N1048" s="5">
        <v>11.0495805174068</v>
      </c>
      <c r="O1048" s="5">
        <v>11.0495805174068</v>
      </c>
      <c r="P1048" s="5">
        <v>11.0495805174068</v>
      </c>
      <c r="Q1048" s="5">
        <v>0.0</v>
      </c>
      <c r="R1048" s="5">
        <v>0.0</v>
      </c>
      <c r="S1048" s="5">
        <v>0.0</v>
      </c>
    </row>
    <row r="1049">
      <c r="A1049" s="5">
        <v>1047.0</v>
      </c>
      <c r="B1049" s="6">
        <v>45168.0</v>
      </c>
      <c r="C1049" s="5">
        <v>233.045596015555</v>
      </c>
      <c r="D1049" s="5">
        <v>205.103387375986</v>
      </c>
      <c r="E1049" s="5">
        <v>276.727846829756</v>
      </c>
      <c r="F1049" s="5">
        <v>233.045596015555</v>
      </c>
      <c r="G1049" s="5">
        <v>233.045596015555</v>
      </c>
      <c r="H1049" s="5">
        <v>7.48328764768033</v>
      </c>
      <c r="I1049" s="5">
        <v>7.48328764768033</v>
      </c>
      <c r="J1049" s="5">
        <v>7.48328764768033</v>
      </c>
      <c r="K1049" s="5">
        <v>-3.94745955477505</v>
      </c>
      <c r="L1049" s="5">
        <v>-3.94745955477505</v>
      </c>
      <c r="M1049" s="5">
        <v>-3.94745955477505</v>
      </c>
      <c r="N1049" s="5">
        <v>11.4307472024553</v>
      </c>
      <c r="O1049" s="5">
        <v>11.4307472024553</v>
      </c>
      <c r="P1049" s="5">
        <v>11.4307472024553</v>
      </c>
      <c r="Q1049" s="5">
        <v>0.0</v>
      </c>
      <c r="R1049" s="5">
        <v>0.0</v>
      </c>
      <c r="S1049" s="5">
        <v>0.0</v>
      </c>
    </row>
    <row r="1050">
      <c r="A1050" s="5">
        <v>1048.0</v>
      </c>
      <c r="B1050" s="6">
        <v>45169.0</v>
      </c>
      <c r="C1050" s="5">
        <v>232.924264076723</v>
      </c>
      <c r="D1050" s="5">
        <v>204.659294402451</v>
      </c>
      <c r="E1050" s="5">
        <v>276.058963692691</v>
      </c>
      <c r="F1050" s="5">
        <v>232.924264076723</v>
      </c>
      <c r="G1050" s="5">
        <v>232.924264076723</v>
      </c>
      <c r="H1050" s="5">
        <v>6.96439473085007</v>
      </c>
      <c r="I1050" s="5">
        <v>6.96439473085007</v>
      </c>
      <c r="J1050" s="5">
        <v>6.96439473085007</v>
      </c>
      <c r="K1050" s="5">
        <v>-4.89578385762839</v>
      </c>
      <c r="L1050" s="5">
        <v>-4.89578385762839</v>
      </c>
      <c r="M1050" s="5">
        <v>-4.89578385762839</v>
      </c>
      <c r="N1050" s="5">
        <v>11.8601785884784</v>
      </c>
      <c r="O1050" s="5">
        <v>11.8601785884784</v>
      </c>
      <c r="P1050" s="5">
        <v>11.8601785884784</v>
      </c>
      <c r="Q1050" s="5">
        <v>0.0</v>
      </c>
      <c r="R1050" s="5">
        <v>0.0</v>
      </c>
      <c r="S1050" s="5">
        <v>0.0</v>
      </c>
    </row>
    <row r="1051">
      <c r="A1051" s="5">
        <v>1049.0</v>
      </c>
      <c r="B1051" s="6">
        <v>45170.0</v>
      </c>
      <c r="C1051" s="5">
        <v>232.802932137891</v>
      </c>
      <c r="D1051" s="5">
        <v>204.306924562191</v>
      </c>
      <c r="E1051" s="5">
        <v>273.771590791808</v>
      </c>
      <c r="F1051" s="5">
        <v>232.802932137891</v>
      </c>
      <c r="G1051" s="5">
        <v>232.802932137891</v>
      </c>
      <c r="H1051" s="5">
        <v>7.0298909443493</v>
      </c>
      <c r="I1051" s="5">
        <v>7.0298909443493</v>
      </c>
      <c r="J1051" s="5">
        <v>7.0298909443493</v>
      </c>
      <c r="K1051" s="5">
        <v>-5.30696082181434</v>
      </c>
      <c r="L1051" s="5">
        <v>-5.30696082181434</v>
      </c>
      <c r="M1051" s="5">
        <v>-5.30696082181434</v>
      </c>
      <c r="N1051" s="5">
        <v>12.3368517661636</v>
      </c>
      <c r="O1051" s="5">
        <v>12.3368517661636</v>
      </c>
      <c r="P1051" s="5">
        <v>12.3368517661636</v>
      </c>
      <c r="Q1051" s="5">
        <v>0.0</v>
      </c>
      <c r="R1051" s="5">
        <v>0.0</v>
      </c>
      <c r="S1051" s="5">
        <v>0.0</v>
      </c>
    </row>
    <row r="1052">
      <c r="A1052" s="5">
        <v>1050.0</v>
      </c>
      <c r="B1052" s="6">
        <v>45174.0</v>
      </c>
      <c r="C1052" s="5">
        <v>232.317604382565</v>
      </c>
      <c r="D1052" s="5">
        <v>208.141063748258</v>
      </c>
      <c r="E1052" s="5">
        <v>279.206151164305</v>
      </c>
      <c r="F1052" s="5">
        <v>232.317604382565</v>
      </c>
      <c r="G1052" s="5">
        <v>232.317604382565</v>
      </c>
      <c r="H1052" s="5">
        <v>10.4679176966742</v>
      </c>
      <c r="I1052" s="5">
        <v>10.4679176966742</v>
      </c>
      <c r="J1052" s="5">
        <v>10.4679176966742</v>
      </c>
      <c r="K1052" s="5">
        <v>-4.1660347001325</v>
      </c>
      <c r="L1052" s="5">
        <v>-4.1660347001325</v>
      </c>
      <c r="M1052" s="5">
        <v>-4.1660347001325</v>
      </c>
      <c r="N1052" s="5">
        <v>14.6339523968067</v>
      </c>
      <c r="O1052" s="5">
        <v>14.6339523968067</v>
      </c>
      <c r="P1052" s="5">
        <v>14.6339523968067</v>
      </c>
      <c r="Q1052" s="5">
        <v>0.0</v>
      </c>
      <c r="R1052" s="5">
        <v>0.0</v>
      </c>
      <c r="S1052" s="5">
        <v>0.0</v>
      </c>
    </row>
    <row r="1053">
      <c r="A1053" s="5">
        <v>1051.0</v>
      </c>
      <c r="B1053" s="6">
        <v>45175.0</v>
      </c>
      <c r="C1053" s="5">
        <v>232.196272443734</v>
      </c>
      <c r="D1053" s="5">
        <v>208.986006382413</v>
      </c>
      <c r="E1053" s="5">
        <v>277.326397686709</v>
      </c>
      <c r="F1053" s="5">
        <v>232.196272443734</v>
      </c>
      <c r="G1053" s="5">
        <v>232.196272443734</v>
      </c>
      <c r="H1053" s="5">
        <v>11.3226114923539</v>
      </c>
      <c r="I1053" s="5">
        <v>11.3226114923539</v>
      </c>
      <c r="J1053" s="5">
        <v>11.3226114923539</v>
      </c>
      <c r="K1053" s="5">
        <v>-3.94745955477599</v>
      </c>
      <c r="L1053" s="5">
        <v>-3.94745955477599</v>
      </c>
      <c r="M1053" s="5">
        <v>-3.94745955477599</v>
      </c>
      <c r="N1053" s="5">
        <v>15.2700710471299</v>
      </c>
      <c r="O1053" s="5">
        <v>15.2700710471299</v>
      </c>
      <c r="P1053" s="5">
        <v>15.2700710471299</v>
      </c>
      <c r="Q1053" s="5">
        <v>0.0</v>
      </c>
      <c r="R1053" s="5">
        <v>0.0</v>
      </c>
      <c r="S1053" s="5">
        <v>0.0</v>
      </c>
    </row>
    <row r="1054">
      <c r="A1054" s="5">
        <v>1052.0</v>
      </c>
      <c r="B1054" s="6">
        <v>45176.0</v>
      </c>
      <c r="C1054" s="5">
        <v>232.074940504902</v>
      </c>
      <c r="D1054" s="5">
        <v>207.217097591331</v>
      </c>
      <c r="E1054" s="5">
        <v>277.465069475877</v>
      </c>
      <c r="F1054" s="5">
        <v>232.074940504902</v>
      </c>
      <c r="G1054" s="5">
        <v>232.074940504902</v>
      </c>
      <c r="H1054" s="5">
        <v>11.0152626697081</v>
      </c>
      <c r="I1054" s="5">
        <v>11.0152626697081</v>
      </c>
      <c r="J1054" s="5">
        <v>11.0152626697081</v>
      </c>
      <c r="K1054" s="5">
        <v>-4.89578385763605</v>
      </c>
      <c r="L1054" s="5">
        <v>-4.89578385763605</v>
      </c>
      <c r="M1054" s="5">
        <v>-4.89578385763605</v>
      </c>
      <c r="N1054" s="5">
        <v>15.9110465273442</v>
      </c>
      <c r="O1054" s="5">
        <v>15.9110465273442</v>
      </c>
      <c r="P1054" s="5">
        <v>15.9110465273442</v>
      </c>
      <c r="Q1054" s="5">
        <v>0.0</v>
      </c>
      <c r="R1054" s="5">
        <v>0.0</v>
      </c>
      <c r="S1054" s="5">
        <v>0.0</v>
      </c>
    </row>
    <row r="1055">
      <c r="A1055" s="5">
        <v>1053.0</v>
      </c>
      <c r="B1055" s="6">
        <v>45177.0</v>
      </c>
      <c r="C1055" s="5">
        <v>231.95360856607</v>
      </c>
      <c r="D1055" s="5">
        <v>210.609336815706</v>
      </c>
      <c r="E1055" s="5">
        <v>276.585382005177</v>
      </c>
      <c r="F1055" s="5">
        <v>231.95360856607</v>
      </c>
      <c r="G1055" s="5">
        <v>231.95360856607</v>
      </c>
      <c r="H1055" s="5">
        <v>11.2376822865596</v>
      </c>
      <c r="I1055" s="5">
        <v>11.2376822865596</v>
      </c>
      <c r="J1055" s="5">
        <v>11.2376822865596</v>
      </c>
      <c r="K1055" s="5">
        <v>-5.3069608218126</v>
      </c>
      <c r="L1055" s="5">
        <v>-5.3069608218126</v>
      </c>
      <c r="M1055" s="5">
        <v>-5.3069608218126</v>
      </c>
      <c r="N1055" s="5">
        <v>16.5446431083722</v>
      </c>
      <c r="O1055" s="5">
        <v>16.5446431083722</v>
      </c>
      <c r="P1055" s="5">
        <v>16.5446431083722</v>
      </c>
      <c r="Q1055" s="5">
        <v>0.0</v>
      </c>
      <c r="R1055" s="5">
        <v>0.0</v>
      </c>
      <c r="S1055" s="5">
        <v>0.0</v>
      </c>
    </row>
    <row r="1056">
      <c r="A1056" s="5">
        <v>1054.0</v>
      </c>
      <c r="B1056" s="6">
        <v>45180.0</v>
      </c>
      <c r="C1056" s="5">
        <v>231.589612749576</v>
      </c>
      <c r="D1056" s="5">
        <v>208.951302381149</v>
      </c>
      <c r="E1056" s="5">
        <v>280.406894165057</v>
      </c>
      <c r="F1056" s="5">
        <v>231.589612749576</v>
      </c>
      <c r="G1056" s="5">
        <v>231.589612749576</v>
      </c>
      <c r="H1056" s="5">
        <v>14.7921471219289</v>
      </c>
      <c r="I1056" s="5">
        <v>14.7921471219289</v>
      </c>
      <c r="J1056" s="5">
        <v>14.7921471219289</v>
      </c>
      <c r="K1056" s="5">
        <v>-3.4749279237812</v>
      </c>
      <c r="L1056" s="5">
        <v>-3.4749279237812</v>
      </c>
      <c r="M1056" s="5">
        <v>-3.4749279237812</v>
      </c>
      <c r="N1056" s="5">
        <v>18.2670750457101</v>
      </c>
      <c r="O1056" s="5">
        <v>18.2670750457101</v>
      </c>
      <c r="P1056" s="5">
        <v>18.2670750457101</v>
      </c>
      <c r="Q1056" s="5">
        <v>0.0</v>
      </c>
      <c r="R1056" s="5">
        <v>0.0</v>
      </c>
      <c r="S1056" s="5">
        <v>0.0</v>
      </c>
    </row>
    <row r="1057">
      <c r="A1057" s="5">
        <v>1055.0</v>
      </c>
      <c r="B1057" s="6">
        <v>45181.0</v>
      </c>
      <c r="C1057" s="5">
        <v>231.468280810744</v>
      </c>
      <c r="D1057" s="5">
        <v>209.347662441711</v>
      </c>
      <c r="E1057" s="5">
        <v>283.049865605104</v>
      </c>
      <c r="F1057" s="5">
        <v>231.468280810744</v>
      </c>
      <c r="G1057" s="5">
        <v>231.468280810744</v>
      </c>
      <c r="H1057" s="5">
        <v>14.5694645180528</v>
      </c>
      <c r="I1057" s="5">
        <v>14.5694645180528</v>
      </c>
      <c r="J1057" s="5">
        <v>14.5694645180528</v>
      </c>
      <c r="K1057" s="5">
        <v>-4.16603470013548</v>
      </c>
      <c r="L1057" s="5">
        <v>-4.16603470013548</v>
      </c>
      <c r="M1057" s="5">
        <v>-4.16603470013548</v>
      </c>
      <c r="N1057" s="5">
        <v>18.7354992181883</v>
      </c>
      <c r="O1057" s="5">
        <v>18.7354992181883</v>
      </c>
      <c r="P1057" s="5">
        <v>18.7354992181883</v>
      </c>
      <c r="Q1057" s="5">
        <v>0.0</v>
      </c>
      <c r="R1057" s="5">
        <v>0.0</v>
      </c>
      <c r="S1057" s="5">
        <v>0.0</v>
      </c>
    </row>
    <row r="1058">
      <c r="A1058" s="5">
        <v>1056.0</v>
      </c>
      <c r="B1058" s="6">
        <v>45182.0</v>
      </c>
      <c r="C1058" s="5">
        <v>231.346948871912</v>
      </c>
      <c r="D1058" s="5">
        <v>209.584565033068</v>
      </c>
      <c r="E1058" s="5">
        <v>282.150402196568</v>
      </c>
      <c r="F1058" s="5">
        <v>231.346948871912</v>
      </c>
      <c r="G1058" s="5">
        <v>231.346948871912</v>
      </c>
      <c r="H1058" s="5">
        <v>15.1809595600274</v>
      </c>
      <c r="I1058" s="5">
        <v>15.1809595600274</v>
      </c>
      <c r="J1058" s="5">
        <v>15.1809595600274</v>
      </c>
      <c r="K1058" s="5">
        <v>-3.94745955477693</v>
      </c>
      <c r="L1058" s="5">
        <v>-3.94745955477693</v>
      </c>
      <c r="M1058" s="5">
        <v>-3.94745955477693</v>
      </c>
      <c r="N1058" s="5">
        <v>19.1284191148044</v>
      </c>
      <c r="O1058" s="5">
        <v>19.1284191148044</v>
      </c>
      <c r="P1058" s="5">
        <v>19.1284191148044</v>
      </c>
      <c r="Q1058" s="5">
        <v>0.0</v>
      </c>
      <c r="R1058" s="5">
        <v>0.0</v>
      </c>
      <c r="S1058" s="5">
        <v>0.0</v>
      </c>
    </row>
    <row r="1059">
      <c r="A1059" s="5">
        <v>1057.0</v>
      </c>
      <c r="B1059" s="6">
        <v>45183.0</v>
      </c>
      <c r="C1059" s="5">
        <v>231.225616933081</v>
      </c>
      <c r="D1059" s="5">
        <v>209.753905620139</v>
      </c>
      <c r="E1059" s="5">
        <v>279.875749842551</v>
      </c>
      <c r="F1059" s="5">
        <v>231.225616933081</v>
      </c>
      <c r="G1059" s="5">
        <v>231.225616933081</v>
      </c>
      <c r="H1059" s="5">
        <v>14.5375508808307</v>
      </c>
      <c r="I1059" s="5">
        <v>14.5375508808307</v>
      </c>
      <c r="J1059" s="5">
        <v>14.5375508808307</v>
      </c>
      <c r="K1059" s="5">
        <v>-4.89578385763687</v>
      </c>
      <c r="L1059" s="5">
        <v>-4.89578385763687</v>
      </c>
      <c r="M1059" s="5">
        <v>-4.89578385763687</v>
      </c>
      <c r="N1059" s="5">
        <v>19.4333347384676</v>
      </c>
      <c r="O1059" s="5">
        <v>19.4333347384676</v>
      </c>
      <c r="P1059" s="5">
        <v>19.4333347384676</v>
      </c>
      <c r="Q1059" s="5">
        <v>0.0</v>
      </c>
      <c r="R1059" s="5">
        <v>0.0</v>
      </c>
      <c r="S1059" s="5">
        <v>0.0</v>
      </c>
    </row>
    <row r="1060">
      <c r="A1060" s="5">
        <v>1058.0</v>
      </c>
      <c r="B1060" s="6">
        <v>45184.0</v>
      </c>
      <c r="C1060" s="5">
        <v>231.104284994249</v>
      </c>
      <c r="D1060" s="5">
        <v>210.205663087009</v>
      </c>
      <c r="E1060" s="5">
        <v>280.0567958446</v>
      </c>
      <c r="F1060" s="5">
        <v>231.104284994249</v>
      </c>
      <c r="G1060" s="5">
        <v>231.104284994249</v>
      </c>
      <c r="H1060" s="5">
        <v>14.3320310394386</v>
      </c>
      <c r="I1060" s="5">
        <v>14.3320310394386</v>
      </c>
      <c r="J1060" s="5">
        <v>14.3320310394386</v>
      </c>
      <c r="K1060" s="5">
        <v>-5.30696082180238</v>
      </c>
      <c r="L1060" s="5">
        <v>-5.30696082180238</v>
      </c>
      <c r="M1060" s="5">
        <v>-5.30696082180238</v>
      </c>
      <c r="N1060" s="5">
        <v>19.638991861241</v>
      </c>
      <c r="O1060" s="5">
        <v>19.638991861241</v>
      </c>
      <c r="P1060" s="5">
        <v>19.638991861241</v>
      </c>
      <c r="Q1060" s="5">
        <v>0.0</v>
      </c>
      <c r="R1060" s="5">
        <v>0.0</v>
      </c>
      <c r="S1060" s="5">
        <v>0.0</v>
      </c>
    </row>
    <row r="1061">
      <c r="A1061" s="5">
        <v>1059.0</v>
      </c>
      <c r="B1061" s="6">
        <v>45187.0</v>
      </c>
      <c r="C1061" s="5">
        <v>230.740289177755</v>
      </c>
      <c r="D1061" s="5">
        <v>212.173075132245</v>
      </c>
      <c r="E1061" s="5">
        <v>283.072573565442</v>
      </c>
      <c r="F1061" s="5">
        <v>230.740289177755</v>
      </c>
      <c r="G1061" s="5">
        <v>230.740289177755</v>
      </c>
      <c r="H1061" s="5">
        <v>16.0987092533712</v>
      </c>
      <c r="I1061" s="5">
        <v>16.0987092533712</v>
      </c>
      <c r="J1061" s="5">
        <v>16.0987092533712</v>
      </c>
      <c r="K1061" s="5">
        <v>-3.47492792380332</v>
      </c>
      <c r="L1061" s="5">
        <v>-3.47492792380332</v>
      </c>
      <c r="M1061" s="5">
        <v>-3.47492792380332</v>
      </c>
      <c r="N1061" s="5">
        <v>19.5736371771746</v>
      </c>
      <c r="O1061" s="5">
        <v>19.5736371771746</v>
      </c>
      <c r="P1061" s="5">
        <v>19.5736371771746</v>
      </c>
      <c r="Q1061" s="5">
        <v>0.0</v>
      </c>
      <c r="R1061" s="5">
        <v>0.0</v>
      </c>
      <c r="S1061" s="5">
        <v>0.0</v>
      </c>
    </row>
    <row r="1062">
      <c r="A1062" s="5">
        <v>1060.0</v>
      </c>
      <c r="B1062" s="6">
        <v>45188.0</v>
      </c>
      <c r="C1062" s="5">
        <v>230.618957238923</v>
      </c>
      <c r="D1062" s="5">
        <v>208.446112131159</v>
      </c>
      <c r="E1062" s="5">
        <v>284.266105402373</v>
      </c>
      <c r="F1062" s="5">
        <v>230.618957238923</v>
      </c>
      <c r="G1062" s="5">
        <v>230.618957238923</v>
      </c>
      <c r="H1062" s="5">
        <v>15.140050767969</v>
      </c>
      <c r="I1062" s="5">
        <v>15.140050767969</v>
      </c>
      <c r="J1062" s="5">
        <v>15.140050767969</v>
      </c>
      <c r="K1062" s="5">
        <v>-4.16603470012326</v>
      </c>
      <c r="L1062" s="5">
        <v>-4.16603470012326</v>
      </c>
      <c r="M1062" s="5">
        <v>-4.16603470012326</v>
      </c>
      <c r="N1062" s="5">
        <v>19.3060854680923</v>
      </c>
      <c r="O1062" s="5">
        <v>19.3060854680923</v>
      </c>
      <c r="P1062" s="5">
        <v>19.3060854680923</v>
      </c>
      <c r="Q1062" s="5">
        <v>0.0</v>
      </c>
      <c r="R1062" s="5">
        <v>0.0</v>
      </c>
      <c r="S1062" s="5">
        <v>0.0</v>
      </c>
    </row>
    <row r="1063">
      <c r="A1063" s="5">
        <v>1061.0</v>
      </c>
      <c r="B1063" s="6">
        <v>45189.0</v>
      </c>
      <c r="C1063" s="5">
        <v>230.497625300091</v>
      </c>
      <c r="D1063" s="5">
        <v>211.987701869681</v>
      </c>
      <c r="E1063" s="5">
        <v>279.169817874287</v>
      </c>
      <c r="F1063" s="5">
        <v>230.497625300091</v>
      </c>
      <c r="G1063" s="5">
        <v>230.497625300091</v>
      </c>
      <c r="H1063" s="5">
        <v>14.9651049935397</v>
      </c>
      <c r="I1063" s="5">
        <v>14.9651049935397</v>
      </c>
      <c r="J1063" s="5">
        <v>14.9651049935397</v>
      </c>
      <c r="K1063" s="5">
        <v>-3.94745955477555</v>
      </c>
      <c r="L1063" s="5">
        <v>-3.94745955477555</v>
      </c>
      <c r="M1063" s="5">
        <v>-3.94745955477555</v>
      </c>
      <c r="N1063" s="5">
        <v>18.9125645483152</v>
      </c>
      <c r="O1063" s="5">
        <v>18.9125645483152</v>
      </c>
      <c r="P1063" s="5">
        <v>18.9125645483152</v>
      </c>
      <c r="Q1063" s="5">
        <v>0.0</v>
      </c>
      <c r="R1063" s="5">
        <v>0.0</v>
      </c>
      <c r="S1063" s="5">
        <v>0.0</v>
      </c>
    </row>
    <row r="1064">
      <c r="A1064" s="5">
        <v>1062.0</v>
      </c>
      <c r="B1064" s="6">
        <v>45190.0</v>
      </c>
      <c r="C1064" s="5">
        <v>230.37629336126</v>
      </c>
      <c r="D1064" s="5">
        <v>209.470495157592</v>
      </c>
      <c r="E1064" s="5">
        <v>278.230892021328</v>
      </c>
      <c r="F1064" s="5">
        <v>230.37629336126</v>
      </c>
      <c r="G1064" s="5">
        <v>230.37629336126</v>
      </c>
      <c r="H1064" s="5">
        <v>13.4993864217075</v>
      </c>
      <c r="I1064" s="5">
        <v>13.4993864217075</v>
      </c>
      <c r="J1064" s="5">
        <v>13.4993864217075</v>
      </c>
      <c r="K1064" s="5">
        <v>-4.89578385764111</v>
      </c>
      <c r="L1064" s="5">
        <v>-4.89578385764111</v>
      </c>
      <c r="M1064" s="5">
        <v>-4.89578385764111</v>
      </c>
      <c r="N1064" s="5">
        <v>18.3951702793486</v>
      </c>
      <c r="O1064" s="5">
        <v>18.3951702793486</v>
      </c>
      <c r="P1064" s="5">
        <v>18.3951702793486</v>
      </c>
      <c r="Q1064" s="5">
        <v>0.0</v>
      </c>
      <c r="R1064" s="5">
        <v>0.0</v>
      </c>
      <c r="S1064" s="5">
        <v>0.0</v>
      </c>
    </row>
    <row r="1065">
      <c r="A1065" s="5">
        <v>1063.0</v>
      </c>
      <c r="B1065" s="6">
        <v>45191.0</v>
      </c>
      <c r="C1065" s="5">
        <v>230.254961422428</v>
      </c>
      <c r="D1065" s="5">
        <v>206.777923861759</v>
      </c>
      <c r="E1065" s="5">
        <v>278.20119566687</v>
      </c>
      <c r="F1065" s="5">
        <v>230.254961422428</v>
      </c>
      <c r="G1065" s="5">
        <v>230.254961422428</v>
      </c>
      <c r="H1065" s="5">
        <v>12.4517471537976</v>
      </c>
      <c r="I1065" s="5">
        <v>12.4517471537976</v>
      </c>
      <c r="J1065" s="5">
        <v>12.4517471537976</v>
      </c>
      <c r="K1065" s="5">
        <v>-5.30696082183783</v>
      </c>
      <c r="L1065" s="5">
        <v>-5.30696082183783</v>
      </c>
      <c r="M1065" s="5">
        <v>-5.30696082183783</v>
      </c>
      <c r="N1065" s="5">
        <v>17.7587079756354</v>
      </c>
      <c r="O1065" s="5">
        <v>17.7587079756354</v>
      </c>
      <c r="P1065" s="5">
        <v>17.7587079756354</v>
      </c>
      <c r="Q1065" s="5">
        <v>0.0</v>
      </c>
      <c r="R1065" s="5">
        <v>0.0</v>
      </c>
      <c r="S1065" s="5">
        <v>0.0</v>
      </c>
    </row>
    <row r="1066">
      <c r="A1066" s="5">
        <v>1064.0</v>
      </c>
      <c r="B1066" s="6">
        <v>45194.0</v>
      </c>
      <c r="C1066" s="5">
        <v>229.890965605933</v>
      </c>
      <c r="D1066" s="5">
        <v>206.987471420777</v>
      </c>
      <c r="E1066" s="5">
        <v>277.773637342368</v>
      </c>
      <c r="F1066" s="5">
        <v>229.890965605933</v>
      </c>
      <c r="G1066" s="5">
        <v>229.890965605933</v>
      </c>
      <c r="H1066" s="5">
        <v>11.7473851511915</v>
      </c>
      <c r="I1066" s="5">
        <v>11.7473851511915</v>
      </c>
      <c r="J1066" s="5">
        <v>11.7473851511915</v>
      </c>
      <c r="K1066" s="5">
        <v>-3.47492792380269</v>
      </c>
      <c r="L1066" s="5">
        <v>-3.47492792380269</v>
      </c>
      <c r="M1066" s="5">
        <v>-3.47492792380269</v>
      </c>
      <c r="N1066" s="5">
        <v>15.2223130749942</v>
      </c>
      <c r="O1066" s="5">
        <v>15.2223130749942</v>
      </c>
      <c r="P1066" s="5">
        <v>15.2223130749942</v>
      </c>
      <c r="Q1066" s="5">
        <v>0.0</v>
      </c>
      <c r="R1066" s="5">
        <v>0.0</v>
      </c>
      <c r="S1066" s="5">
        <v>0.0</v>
      </c>
    </row>
    <row r="1067">
      <c r="A1067" s="5">
        <v>1065.0</v>
      </c>
      <c r="B1067" s="6">
        <v>45195.0</v>
      </c>
      <c r="C1067" s="5">
        <v>229.769633667102</v>
      </c>
      <c r="D1067" s="5">
        <v>204.969089067587</v>
      </c>
      <c r="E1067" s="5">
        <v>273.665088842858</v>
      </c>
      <c r="F1067" s="5">
        <v>229.769633667102</v>
      </c>
      <c r="G1067" s="5">
        <v>229.769633667102</v>
      </c>
      <c r="H1067" s="5">
        <v>10.0429732550256</v>
      </c>
      <c r="I1067" s="5">
        <v>10.0429732550256</v>
      </c>
      <c r="J1067" s="5">
        <v>10.0429732550256</v>
      </c>
      <c r="K1067" s="5">
        <v>-4.16603470012623</v>
      </c>
      <c r="L1067" s="5">
        <v>-4.16603470012623</v>
      </c>
      <c r="M1067" s="5">
        <v>-4.16603470012623</v>
      </c>
      <c r="N1067" s="5">
        <v>14.2090079551519</v>
      </c>
      <c r="O1067" s="5">
        <v>14.2090079551519</v>
      </c>
      <c r="P1067" s="5">
        <v>14.2090079551519</v>
      </c>
      <c r="Q1067" s="5">
        <v>0.0</v>
      </c>
      <c r="R1067" s="5">
        <v>0.0</v>
      </c>
      <c r="S1067" s="5">
        <v>0.0</v>
      </c>
    </row>
    <row r="1068">
      <c r="A1068" s="5">
        <v>1066.0</v>
      </c>
      <c r="B1068" s="6">
        <v>45196.0</v>
      </c>
      <c r="C1068" s="5">
        <v>229.64830172827</v>
      </c>
      <c r="D1068" s="5">
        <v>203.291896951199</v>
      </c>
      <c r="E1068" s="5">
        <v>272.690645091098</v>
      </c>
      <c r="F1068" s="5">
        <v>229.64830172827</v>
      </c>
      <c r="G1068" s="5">
        <v>229.64830172827</v>
      </c>
      <c r="H1068" s="5">
        <v>9.19006709259402</v>
      </c>
      <c r="I1068" s="5">
        <v>9.19006709259402</v>
      </c>
      <c r="J1068" s="5">
        <v>9.19006709259402</v>
      </c>
      <c r="K1068" s="5">
        <v>-3.94745955477422</v>
      </c>
      <c r="L1068" s="5">
        <v>-3.94745955477422</v>
      </c>
      <c r="M1068" s="5">
        <v>-3.94745955477422</v>
      </c>
      <c r="N1068" s="5">
        <v>13.1375266473682</v>
      </c>
      <c r="O1068" s="5">
        <v>13.1375266473682</v>
      </c>
      <c r="P1068" s="5">
        <v>13.1375266473682</v>
      </c>
      <c r="Q1068" s="5">
        <v>0.0</v>
      </c>
      <c r="R1068" s="5">
        <v>0.0</v>
      </c>
      <c r="S1068" s="5">
        <v>0.0</v>
      </c>
    </row>
    <row r="1069">
      <c r="A1069" s="5">
        <v>1067.0</v>
      </c>
      <c r="B1069" s="6">
        <v>45197.0</v>
      </c>
      <c r="C1069" s="5">
        <v>229.526969789439</v>
      </c>
      <c r="D1069" s="5">
        <v>199.738606253181</v>
      </c>
      <c r="E1069" s="5">
        <v>274.44169253465</v>
      </c>
      <c r="F1069" s="5">
        <v>229.526969789439</v>
      </c>
      <c r="G1069" s="5">
        <v>229.526969789439</v>
      </c>
      <c r="H1069" s="5">
        <v>7.12995292600128</v>
      </c>
      <c r="I1069" s="5">
        <v>7.12995292600128</v>
      </c>
      <c r="J1069" s="5">
        <v>7.12995292600128</v>
      </c>
      <c r="K1069" s="5">
        <v>-4.89578385764535</v>
      </c>
      <c r="L1069" s="5">
        <v>-4.89578385764535</v>
      </c>
      <c r="M1069" s="5">
        <v>-4.89578385764535</v>
      </c>
      <c r="N1069" s="5">
        <v>12.0257367836466</v>
      </c>
      <c r="O1069" s="5">
        <v>12.0257367836466</v>
      </c>
      <c r="P1069" s="5">
        <v>12.0257367836466</v>
      </c>
      <c r="Q1069" s="5">
        <v>0.0</v>
      </c>
      <c r="R1069" s="5">
        <v>0.0</v>
      </c>
      <c r="S1069" s="5">
        <v>0.0</v>
      </c>
    </row>
    <row r="1070">
      <c r="A1070" s="5">
        <v>1068.0</v>
      </c>
      <c r="B1070" s="6">
        <v>45198.0</v>
      </c>
      <c r="C1070" s="5">
        <v>229.405637850607</v>
      </c>
      <c r="D1070" s="5">
        <v>198.984840846345</v>
      </c>
      <c r="E1070" s="5">
        <v>269.81464819334</v>
      </c>
      <c r="F1070" s="5">
        <v>229.405637850607</v>
      </c>
      <c r="G1070" s="5">
        <v>229.405637850607</v>
      </c>
      <c r="H1070" s="5">
        <v>5.58561710617489</v>
      </c>
      <c r="I1070" s="5">
        <v>5.58561710617489</v>
      </c>
      <c r="J1070" s="5">
        <v>5.58561710617489</v>
      </c>
      <c r="K1070" s="5">
        <v>-5.30696082181913</v>
      </c>
      <c r="L1070" s="5">
        <v>-5.30696082181913</v>
      </c>
      <c r="M1070" s="5">
        <v>-5.30696082181913</v>
      </c>
      <c r="N1070" s="5">
        <v>10.892577927994</v>
      </c>
      <c r="O1070" s="5">
        <v>10.892577927994</v>
      </c>
      <c r="P1070" s="5">
        <v>10.892577927994</v>
      </c>
      <c r="Q1070" s="5">
        <v>0.0</v>
      </c>
      <c r="R1070" s="5">
        <v>0.0</v>
      </c>
      <c r="S1070" s="5">
        <v>0.0</v>
      </c>
    </row>
    <row r="1071">
      <c r="A1071" s="5">
        <v>1069.0</v>
      </c>
      <c r="B1071" s="6">
        <v>45201.0</v>
      </c>
      <c r="C1071" s="5">
        <v>229.041642034112</v>
      </c>
      <c r="D1071" s="5">
        <v>199.912411284748</v>
      </c>
      <c r="E1071" s="5">
        <v>267.648562647337</v>
      </c>
      <c r="F1071" s="5">
        <v>229.041642034112</v>
      </c>
      <c r="G1071" s="5">
        <v>229.041642034112</v>
      </c>
      <c r="H1071" s="5">
        <v>4.08613502352412</v>
      </c>
      <c r="I1071" s="5">
        <v>4.08613502352412</v>
      </c>
      <c r="J1071" s="5">
        <v>4.08613502352412</v>
      </c>
      <c r="K1071" s="5">
        <v>-3.47492792381343</v>
      </c>
      <c r="L1071" s="5">
        <v>-3.47492792381343</v>
      </c>
      <c r="M1071" s="5">
        <v>-3.47492792381343</v>
      </c>
      <c r="N1071" s="5">
        <v>7.56106294733755</v>
      </c>
      <c r="O1071" s="5">
        <v>7.56106294733755</v>
      </c>
      <c r="P1071" s="5">
        <v>7.56106294733755</v>
      </c>
      <c r="Q1071" s="5">
        <v>0.0</v>
      </c>
      <c r="R1071" s="5">
        <v>0.0</v>
      </c>
      <c r="S1071" s="5">
        <v>0.0</v>
      </c>
    </row>
    <row r="1072">
      <c r="A1072" s="5">
        <v>1070.0</v>
      </c>
      <c r="B1072" s="6">
        <v>45202.0</v>
      </c>
      <c r="C1072" s="5">
        <v>228.920310095281</v>
      </c>
      <c r="D1072" s="5">
        <v>195.161821535765</v>
      </c>
      <c r="E1072" s="5">
        <v>268.121168834303</v>
      </c>
      <c r="F1072" s="5">
        <v>228.920310095281</v>
      </c>
      <c r="G1072" s="5">
        <v>228.920310095281</v>
      </c>
      <c r="H1072" s="5">
        <v>2.37158851359672</v>
      </c>
      <c r="I1072" s="5">
        <v>2.37158851359672</v>
      </c>
      <c r="J1072" s="5">
        <v>2.37158851359672</v>
      </c>
      <c r="K1072" s="5">
        <v>-4.16603470012921</v>
      </c>
      <c r="L1072" s="5">
        <v>-4.16603470012921</v>
      </c>
      <c r="M1072" s="5">
        <v>-4.16603470012921</v>
      </c>
      <c r="N1072" s="5">
        <v>6.53762321372593</v>
      </c>
      <c r="O1072" s="5">
        <v>6.53762321372593</v>
      </c>
      <c r="P1072" s="5">
        <v>6.53762321372593</v>
      </c>
      <c r="Q1072" s="5">
        <v>0.0</v>
      </c>
      <c r="R1072" s="5">
        <v>0.0</v>
      </c>
      <c r="S1072" s="5">
        <v>0.0</v>
      </c>
    </row>
    <row r="1073">
      <c r="A1073" s="5">
        <v>1071.0</v>
      </c>
      <c r="B1073" s="6">
        <v>45203.0</v>
      </c>
      <c r="C1073" s="5">
        <v>228.798978156449</v>
      </c>
      <c r="D1073" s="5">
        <v>195.305353525175</v>
      </c>
      <c r="E1073" s="5">
        <v>264.420760343934</v>
      </c>
      <c r="F1073" s="5">
        <v>228.798978156449</v>
      </c>
      <c r="G1073" s="5">
        <v>228.798978156449</v>
      </c>
      <c r="H1073" s="5">
        <v>1.64035646895773</v>
      </c>
      <c r="I1073" s="5">
        <v>1.64035646895773</v>
      </c>
      <c r="J1073" s="5">
        <v>1.64035646895773</v>
      </c>
      <c r="K1073" s="5">
        <v>-3.94745955477284</v>
      </c>
      <c r="L1073" s="5">
        <v>-3.94745955477284</v>
      </c>
      <c r="M1073" s="5">
        <v>-3.94745955477284</v>
      </c>
      <c r="N1073" s="5">
        <v>5.58781602373057</v>
      </c>
      <c r="O1073" s="5">
        <v>5.58781602373057</v>
      </c>
      <c r="P1073" s="5">
        <v>5.58781602373057</v>
      </c>
      <c r="Q1073" s="5">
        <v>0.0</v>
      </c>
      <c r="R1073" s="5">
        <v>0.0</v>
      </c>
      <c r="S1073" s="5">
        <v>0.0</v>
      </c>
    </row>
    <row r="1074">
      <c r="A1074" s="5">
        <v>1072.0</v>
      </c>
      <c r="B1074" s="6">
        <v>45204.0</v>
      </c>
      <c r="C1074" s="5">
        <v>228.677646217618</v>
      </c>
      <c r="D1074" s="5">
        <v>192.722663793278</v>
      </c>
      <c r="E1074" s="5">
        <v>262.001680555114</v>
      </c>
      <c r="F1074" s="5">
        <v>228.677646217618</v>
      </c>
      <c r="G1074" s="5">
        <v>228.677646217618</v>
      </c>
      <c r="H1074" s="5">
        <v>-0.168267098933443</v>
      </c>
      <c r="I1074" s="5">
        <v>-0.168267098933443</v>
      </c>
      <c r="J1074" s="5">
        <v>-0.168267098933443</v>
      </c>
      <c r="K1074" s="5">
        <v>-4.89578385764959</v>
      </c>
      <c r="L1074" s="5">
        <v>-4.89578385764959</v>
      </c>
      <c r="M1074" s="5">
        <v>-4.89578385764959</v>
      </c>
      <c r="N1074" s="5">
        <v>4.72751675871614</v>
      </c>
      <c r="O1074" s="5">
        <v>4.72751675871614</v>
      </c>
      <c r="P1074" s="5">
        <v>4.72751675871614</v>
      </c>
      <c r="Q1074" s="5">
        <v>0.0</v>
      </c>
      <c r="R1074" s="5">
        <v>0.0</v>
      </c>
      <c r="S1074" s="5">
        <v>0.0</v>
      </c>
    </row>
    <row r="1075">
      <c r="A1075" s="5">
        <v>1073.0</v>
      </c>
      <c r="B1075" s="6">
        <v>45205.0</v>
      </c>
      <c r="C1075" s="5">
        <v>228.556314278786</v>
      </c>
      <c r="D1075" s="5">
        <v>190.435590489752</v>
      </c>
      <c r="E1075" s="5">
        <v>260.769354045553</v>
      </c>
      <c r="F1075" s="5">
        <v>228.556314278786</v>
      </c>
      <c r="G1075" s="5">
        <v>228.556314278786</v>
      </c>
      <c r="H1075" s="5">
        <v>-1.336369032192</v>
      </c>
      <c r="I1075" s="5">
        <v>-1.336369032192</v>
      </c>
      <c r="J1075" s="5">
        <v>-1.336369032192</v>
      </c>
      <c r="K1075" s="5">
        <v>-5.30696082181738</v>
      </c>
      <c r="L1075" s="5">
        <v>-5.30696082181738</v>
      </c>
      <c r="M1075" s="5">
        <v>-5.30696082181738</v>
      </c>
      <c r="N1075" s="5">
        <v>3.97059178962538</v>
      </c>
      <c r="O1075" s="5">
        <v>3.97059178962538</v>
      </c>
      <c r="P1075" s="5">
        <v>3.97059178962538</v>
      </c>
      <c r="Q1075" s="5">
        <v>0.0</v>
      </c>
      <c r="R1075" s="5">
        <v>0.0</v>
      </c>
      <c r="S1075" s="5">
        <v>0.0</v>
      </c>
    </row>
    <row r="1076">
      <c r="A1076" s="5">
        <v>1074.0</v>
      </c>
      <c r="B1076" s="6">
        <v>45208.0</v>
      </c>
      <c r="C1076" s="5">
        <v>228.192318462291</v>
      </c>
      <c r="D1076" s="5">
        <v>193.1724610717</v>
      </c>
      <c r="E1076" s="5">
        <v>261.109518745147</v>
      </c>
      <c r="F1076" s="5">
        <v>228.192318462291</v>
      </c>
      <c r="G1076" s="5">
        <v>228.192318462291</v>
      </c>
      <c r="H1076" s="5">
        <v>-1.05287386974051</v>
      </c>
      <c r="I1076" s="5">
        <v>-1.05287386974051</v>
      </c>
      <c r="J1076" s="5">
        <v>-1.05287386974051</v>
      </c>
      <c r="K1076" s="5">
        <v>-3.47492792377927</v>
      </c>
      <c r="L1076" s="5">
        <v>-3.47492792377927</v>
      </c>
      <c r="M1076" s="5">
        <v>-3.47492792377927</v>
      </c>
      <c r="N1076" s="5">
        <v>2.42205405403875</v>
      </c>
      <c r="O1076" s="5">
        <v>2.42205405403875</v>
      </c>
      <c r="P1076" s="5">
        <v>2.42205405403875</v>
      </c>
      <c r="Q1076" s="5">
        <v>0.0</v>
      </c>
      <c r="R1076" s="5">
        <v>0.0</v>
      </c>
      <c r="S1076" s="5">
        <v>0.0</v>
      </c>
    </row>
    <row r="1077">
      <c r="A1077" s="5">
        <v>1075.0</v>
      </c>
      <c r="B1077" s="6">
        <v>45209.0</v>
      </c>
      <c r="C1077" s="5">
        <v>228.07098652346</v>
      </c>
      <c r="D1077" s="5">
        <v>188.239146160129</v>
      </c>
      <c r="E1077" s="5">
        <v>257.970107916633</v>
      </c>
      <c r="F1077" s="5">
        <v>228.07098652346</v>
      </c>
      <c r="G1077" s="5">
        <v>228.07098652346</v>
      </c>
      <c r="H1077" s="5">
        <v>-1.99922169528514</v>
      </c>
      <c r="I1077" s="5">
        <v>-1.99922169528514</v>
      </c>
      <c r="J1077" s="5">
        <v>-1.99922169528514</v>
      </c>
      <c r="K1077" s="5">
        <v>-4.16603470011699</v>
      </c>
      <c r="L1077" s="5">
        <v>-4.16603470011699</v>
      </c>
      <c r="M1077" s="5">
        <v>-4.16603470011699</v>
      </c>
      <c r="N1077" s="5">
        <v>2.16681300483184</v>
      </c>
      <c r="O1077" s="5">
        <v>2.16681300483184</v>
      </c>
      <c r="P1077" s="5">
        <v>2.16681300483184</v>
      </c>
      <c r="Q1077" s="5">
        <v>0.0</v>
      </c>
      <c r="R1077" s="5">
        <v>0.0</v>
      </c>
      <c r="S1077" s="5">
        <v>0.0</v>
      </c>
    </row>
    <row r="1078">
      <c r="A1078" s="5">
        <v>1076.0</v>
      </c>
      <c r="B1078" s="6">
        <v>45210.0</v>
      </c>
      <c r="C1078" s="5">
        <v>227.949654584628</v>
      </c>
      <c r="D1078" s="5">
        <v>192.31459292068</v>
      </c>
      <c r="E1078" s="5">
        <v>260.75310028014</v>
      </c>
      <c r="F1078" s="5">
        <v>227.949654584628</v>
      </c>
      <c r="G1078" s="5">
        <v>227.949654584628</v>
      </c>
      <c r="H1078" s="5">
        <v>-1.90267730054262</v>
      </c>
      <c r="I1078" s="5">
        <v>-1.90267730054262</v>
      </c>
      <c r="J1078" s="5">
        <v>-1.90267730054262</v>
      </c>
      <c r="K1078" s="5">
        <v>-3.9474595547761</v>
      </c>
      <c r="L1078" s="5">
        <v>-3.9474595547761</v>
      </c>
      <c r="M1078" s="5">
        <v>-3.9474595547761</v>
      </c>
      <c r="N1078" s="5">
        <v>2.04478225423348</v>
      </c>
      <c r="O1078" s="5">
        <v>2.04478225423348</v>
      </c>
      <c r="P1078" s="5">
        <v>2.04478225423348</v>
      </c>
      <c r="Q1078" s="5">
        <v>0.0</v>
      </c>
      <c r="R1078" s="5">
        <v>0.0</v>
      </c>
      <c r="S1078" s="5">
        <v>0.0</v>
      </c>
    </row>
    <row r="1079">
      <c r="A1079" s="5">
        <v>1077.0</v>
      </c>
      <c r="B1079" s="6">
        <v>45211.0</v>
      </c>
      <c r="C1079" s="5">
        <v>227.828322645797</v>
      </c>
      <c r="D1079" s="5">
        <v>190.450801012081</v>
      </c>
      <c r="E1079" s="5">
        <v>257.072675198231</v>
      </c>
      <c r="F1079" s="5">
        <v>227.828322645797</v>
      </c>
      <c r="G1079" s="5">
        <v>227.828322645797</v>
      </c>
      <c r="H1079" s="5">
        <v>-2.84264545236914</v>
      </c>
      <c r="I1079" s="5">
        <v>-2.84264545236914</v>
      </c>
      <c r="J1079" s="5">
        <v>-2.84264545236914</v>
      </c>
      <c r="K1079" s="5">
        <v>-4.89578385765041</v>
      </c>
      <c r="L1079" s="5">
        <v>-4.89578385765041</v>
      </c>
      <c r="M1079" s="5">
        <v>-4.89578385765041</v>
      </c>
      <c r="N1079" s="5">
        <v>2.05313840528126</v>
      </c>
      <c r="O1079" s="5">
        <v>2.05313840528126</v>
      </c>
      <c r="P1079" s="5">
        <v>2.05313840528126</v>
      </c>
      <c r="Q1079" s="5">
        <v>0.0</v>
      </c>
      <c r="R1079" s="5">
        <v>0.0</v>
      </c>
      <c r="S1079" s="5">
        <v>0.0</v>
      </c>
    </row>
    <row r="1080">
      <c r="A1080" s="5">
        <v>1078.0</v>
      </c>
      <c r="B1080" s="6">
        <v>45212.0</v>
      </c>
      <c r="C1080" s="5">
        <v>227.706990706965</v>
      </c>
      <c r="D1080" s="5">
        <v>191.880271710862</v>
      </c>
      <c r="E1080" s="5">
        <v>260.454400766137</v>
      </c>
      <c r="F1080" s="5">
        <v>227.706990706965</v>
      </c>
      <c r="G1080" s="5">
        <v>227.706990706965</v>
      </c>
      <c r="H1080" s="5">
        <v>-3.12077103648101</v>
      </c>
      <c r="I1080" s="5">
        <v>-3.12077103648101</v>
      </c>
      <c r="J1080" s="5">
        <v>-3.12077103648101</v>
      </c>
      <c r="K1080" s="5">
        <v>-5.30696082185284</v>
      </c>
      <c r="L1080" s="5">
        <v>-5.30696082185284</v>
      </c>
      <c r="M1080" s="5">
        <v>-5.30696082185284</v>
      </c>
      <c r="N1080" s="5">
        <v>2.18618978537182</v>
      </c>
      <c r="O1080" s="5">
        <v>2.18618978537182</v>
      </c>
      <c r="P1080" s="5">
        <v>2.18618978537182</v>
      </c>
      <c r="Q1080" s="5">
        <v>0.0</v>
      </c>
      <c r="R1080" s="5">
        <v>0.0</v>
      </c>
      <c r="S1080" s="5">
        <v>0.0</v>
      </c>
    </row>
    <row r="1081">
      <c r="A1081" s="5">
        <v>1079.0</v>
      </c>
      <c r="B1081" s="6">
        <v>45215.0</v>
      </c>
      <c r="C1081" s="5">
        <v>227.34299489047</v>
      </c>
      <c r="D1081" s="5">
        <v>190.569646845555</v>
      </c>
      <c r="E1081" s="5">
        <v>262.595605757049</v>
      </c>
      <c r="F1081" s="5">
        <v>227.34299489047</v>
      </c>
      <c r="G1081" s="5">
        <v>227.34299489047</v>
      </c>
      <c r="H1081" s="5">
        <v>-0.237054021484798</v>
      </c>
      <c r="I1081" s="5">
        <v>-0.237054021484798</v>
      </c>
      <c r="J1081" s="5">
        <v>-0.237054021484798</v>
      </c>
      <c r="K1081" s="5">
        <v>-3.47492792379001</v>
      </c>
      <c r="L1081" s="5">
        <v>-3.47492792379001</v>
      </c>
      <c r="M1081" s="5">
        <v>-3.47492792379001</v>
      </c>
      <c r="N1081" s="5">
        <v>3.23787390230521</v>
      </c>
      <c r="O1081" s="5">
        <v>3.23787390230521</v>
      </c>
      <c r="P1081" s="5">
        <v>3.23787390230521</v>
      </c>
      <c r="Q1081" s="5">
        <v>0.0</v>
      </c>
      <c r="R1081" s="5">
        <v>0.0</v>
      </c>
      <c r="S1081" s="5">
        <v>0.0</v>
      </c>
    </row>
    <row r="1082">
      <c r="A1082" s="5">
        <v>1080.0</v>
      </c>
      <c r="B1082" s="6">
        <v>45216.0</v>
      </c>
      <c r="C1082" s="5">
        <v>227.221662951639</v>
      </c>
      <c r="D1082" s="5">
        <v>190.372513856284</v>
      </c>
      <c r="E1082" s="5">
        <v>262.162048164975</v>
      </c>
      <c r="F1082" s="5">
        <v>227.221662951639</v>
      </c>
      <c r="G1082" s="5">
        <v>227.221662951639</v>
      </c>
      <c r="H1082" s="5">
        <v>-0.402818869102798</v>
      </c>
      <c r="I1082" s="5">
        <v>-0.402818869102798</v>
      </c>
      <c r="J1082" s="5">
        <v>-0.402818869102798</v>
      </c>
      <c r="K1082" s="5">
        <v>-4.16603470011997</v>
      </c>
      <c r="L1082" s="5">
        <v>-4.16603470011997</v>
      </c>
      <c r="M1082" s="5">
        <v>-4.16603470011997</v>
      </c>
      <c r="N1082" s="5">
        <v>3.76321583101717</v>
      </c>
      <c r="O1082" s="5">
        <v>3.76321583101717</v>
      </c>
      <c r="P1082" s="5">
        <v>3.76321583101717</v>
      </c>
      <c r="Q1082" s="5">
        <v>0.0</v>
      </c>
      <c r="R1082" s="5">
        <v>0.0</v>
      </c>
      <c r="S1082" s="5">
        <v>0.0</v>
      </c>
    </row>
    <row r="1083">
      <c r="A1083" s="5">
        <v>1081.0</v>
      </c>
      <c r="B1083" s="6">
        <v>45217.0</v>
      </c>
      <c r="C1083" s="5">
        <v>227.100331012807</v>
      </c>
      <c r="D1083" s="5">
        <v>191.829830971631</v>
      </c>
      <c r="E1083" s="5">
        <v>262.143235893698</v>
      </c>
      <c r="F1083" s="5">
        <v>227.100331012807</v>
      </c>
      <c r="G1083" s="5">
        <v>227.100331012807</v>
      </c>
      <c r="H1083" s="5">
        <v>0.402992300235125</v>
      </c>
      <c r="I1083" s="5">
        <v>0.402992300235125</v>
      </c>
      <c r="J1083" s="5">
        <v>0.402992300235125</v>
      </c>
      <c r="K1083" s="5">
        <v>-3.94745955477472</v>
      </c>
      <c r="L1083" s="5">
        <v>-3.94745955477472</v>
      </c>
      <c r="M1083" s="5">
        <v>-3.94745955477472</v>
      </c>
      <c r="N1083" s="5">
        <v>4.35045185500985</v>
      </c>
      <c r="O1083" s="5">
        <v>4.35045185500985</v>
      </c>
      <c r="P1083" s="5">
        <v>4.35045185500985</v>
      </c>
      <c r="Q1083" s="5">
        <v>0.0</v>
      </c>
      <c r="R1083" s="5">
        <v>0.0</v>
      </c>
      <c r="S1083" s="5">
        <v>0.0</v>
      </c>
    </row>
    <row r="1084">
      <c r="A1084" s="5">
        <v>1082.0</v>
      </c>
      <c r="B1084" s="6">
        <v>45218.0</v>
      </c>
      <c r="C1084" s="5">
        <v>226.978999073975</v>
      </c>
      <c r="D1084" s="5">
        <v>192.067389377884</v>
      </c>
      <c r="E1084" s="5">
        <v>264.121306538601</v>
      </c>
      <c r="F1084" s="5">
        <v>226.978999073975</v>
      </c>
      <c r="G1084" s="5">
        <v>226.978999073975</v>
      </c>
      <c r="H1084" s="5">
        <v>0.086918238047305</v>
      </c>
      <c r="I1084" s="5">
        <v>0.086918238047305</v>
      </c>
      <c r="J1084" s="5">
        <v>0.086918238047305</v>
      </c>
      <c r="K1084" s="5">
        <v>-4.89578385763901</v>
      </c>
      <c r="L1084" s="5">
        <v>-4.89578385763901</v>
      </c>
      <c r="M1084" s="5">
        <v>-4.89578385763901</v>
      </c>
      <c r="N1084" s="5">
        <v>4.98270209568631</v>
      </c>
      <c r="O1084" s="5">
        <v>4.98270209568631</v>
      </c>
      <c r="P1084" s="5">
        <v>4.98270209568631</v>
      </c>
      <c r="Q1084" s="5">
        <v>0.0</v>
      </c>
      <c r="R1084" s="5">
        <v>0.0</v>
      </c>
      <c r="S1084" s="5">
        <v>0.0</v>
      </c>
    </row>
    <row r="1085">
      <c r="A1085" s="5">
        <v>1083.0</v>
      </c>
      <c r="B1085" s="6">
        <v>45219.0</v>
      </c>
      <c r="C1085" s="5">
        <v>226.857667135144</v>
      </c>
      <c r="D1085" s="5">
        <v>191.111189631254</v>
      </c>
      <c r="E1085" s="5">
        <v>264.683918442387</v>
      </c>
      <c r="F1085" s="5">
        <v>226.857667135144</v>
      </c>
      <c r="G1085" s="5">
        <v>226.857667135144</v>
      </c>
      <c r="H1085" s="5">
        <v>0.335720881578393</v>
      </c>
      <c r="I1085" s="5">
        <v>0.335720881578393</v>
      </c>
      <c r="J1085" s="5">
        <v>0.335720881578393</v>
      </c>
      <c r="K1085" s="5">
        <v>-5.30696082185109</v>
      </c>
      <c r="L1085" s="5">
        <v>-5.30696082185109</v>
      </c>
      <c r="M1085" s="5">
        <v>-5.30696082185109</v>
      </c>
      <c r="N1085" s="5">
        <v>5.64268170342949</v>
      </c>
      <c r="O1085" s="5">
        <v>5.64268170342949</v>
      </c>
      <c r="P1085" s="5">
        <v>5.64268170342949</v>
      </c>
      <c r="Q1085" s="5">
        <v>0.0</v>
      </c>
      <c r="R1085" s="5">
        <v>0.0</v>
      </c>
      <c r="S1085" s="5">
        <v>0.0</v>
      </c>
    </row>
    <row r="1086">
      <c r="A1086" s="5">
        <v>1084.0</v>
      </c>
      <c r="B1086" s="6">
        <v>45222.0</v>
      </c>
      <c r="C1086" s="5">
        <v>226.493671318649</v>
      </c>
      <c r="D1086" s="5">
        <v>194.541713851765</v>
      </c>
      <c r="E1086" s="5">
        <v>268.41768603375</v>
      </c>
      <c r="F1086" s="5">
        <v>226.493671318649</v>
      </c>
      <c r="G1086" s="5">
        <v>226.493671318649</v>
      </c>
      <c r="H1086" s="5">
        <v>4.14514758358884</v>
      </c>
      <c r="I1086" s="5">
        <v>4.14514758358884</v>
      </c>
      <c r="J1086" s="5">
        <v>4.14514758358884</v>
      </c>
      <c r="K1086" s="5">
        <v>-3.47492792380075</v>
      </c>
      <c r="L1086" s="5">
        <v>-3.47492792380075</v>
      </c>
      <c r="M1086" s="5">
        <v>-3.47492792380075</v>
      </c>
      <c r="N1086" s="5">
        <v>7.6200755073896</v>
      </c>
      <c r="O1086" s="5">
        <v>7.6200755073896</v>
      </c>
      <c r="P1086" s="5">
        <v>7.6200755073896</v>
      </c>
      <c r="Q1086" s="5">
        <v>0.0</v>
      </c>
      <c r="R1086" s="5">
        <v>0.0</v>
      </c>
      <c r="S1086" s="5">
        <v>0.0</v>
      </c>
    </row>
    <row r="1087">
      <c r="A1087" s="5">
        <v>1085.0</v>
      </c>
      <c r="B1087" s="6">
        <v>45223.0</v>
      </c>
      <c r="C1087" s="5">
        <v>226.372339379818</v>
      </c>
      <c r="D1087" s="5">
        <v>194.875947035231</v>
      </c>
      <c r="E1087" s="5">
        <v>265.339309122112</v>
      </c>
      <c r="F1087" s="5">
        <v>226.372339379818</v>
      </c>
      <c r="G1087" s="5">
        <v>226.372339379818</v>
      </c>
      <c r="H1087" s="5">
        <v>4.06053012596321</v>
      </c>
      <c r="I1087" s="5">
        <v>4.06053012596321</v>
      </c>
      <c r="J1087" s="5">
        <v>4.06053012596321</v>
      </c>
      <c r="K1087" s="5">
        <v>-4.16603470013127</v>
      </c>
      <c r="L1087" s="5">
        <v>-4.16603470013127</v>
      </c>
      <c r="M1087" s="5">
        <v>-4.16603470013127</v>
      </c>
      <c r="N1087" s="5">
        <v>8.22656482609449</v>
      </c>
      <c r="O1087" s="5">
        <v>8.22656482609449</v>
      </c>
      <c r="P1087" s="5">
        <v>8.22656482609449</v>
      </c>
      <c r="Q1087" s="5">
        <v>0.0</v>
      </c>
      <c r="R1087" s="5">
        <v>0.0</v>
      </c>
      <c r="S1087" s="5">
        <v>0.0</v>
      </c>
    </row>
    <row r="1088">
      <c r="A1088" s="5">
        <v>1086.0</v>
      </c>
      <c r="B1088" s="6">
        <v>45224.0</v>
      </c>
      <c r="C1088" s="5">
        <v>226.251007440986</v>
      </c>
      <c r="D1088" s="5">
        <v>197.754343034016</v>
      </c>
      <c r="E1088" s="5">
        <v>265.179346593595</v>
      </c>
      <c r="F1088" s="5">
        <v>226.251007440986</v>
      </c>
      <c r="G1088" s="5">
        <v>226.251007440986</v>
      </c>
      <c r="H1088" s="5">
        <v>4.83709297514087</v>
      </c>
      <c r="I1088" s="5">
        <v>4.83709297514087</v>
      </c>
      <c r="J1088" s="5">
        <v>4.83709297514087</v>
      </c>
      <c r="K1088" s="5">
        <v>-3.94745955477335</v>
      </c>
      <c r="L1088" s="5">
        <v>-3.94745955477335</v>
      </c>
      <c r="M1088" s="5">
        <v>-3.94745955477335</v>
      </c>
      <c r="N1088" s="5">
        <v>8.78455252991422</v>
      </c>
      <c r="O1088" s="5">
        <v>8.78455252991422</v>
      </c>
      <c r="P1088" s="5">
        <v>8.78455252991422</v>
      </c>
      <c r="Q1088" s="5">
        <v>0.0</v>
      </c>
      <c r="R1088" s="5">
        <v>0.0</v>
      </c>
      <c r="S1088" s="5">
        <v>0.0</v>
      </c>
    </row>
    <row r="1089">
      <c r="A1089" s="5">
        <v>1087.0</v>
      </c>
      <c r="B1089" s="6">
        <v>45225.0</v>
      </c>
      <c r="C1089" s="5">
        <v>226.129675502154</v>
      </c>
      <c r="D1089" s="5">
        <v>193.689696939119</v>
      </c>
      <c r="E1089" s="5">
        <v>265.778412711464</v>
      </c>
      <c r="F1089" s="5">
        <v>226.129675502154</v>
      </c>
      <c r="G1089" s="5">
        <v>226.129675502154</v>
      </c>
      <c r="H1089" s="5">
        <v>4.38792318341896</v>
      </c>
      <c r="I1089" s="5">
        <v>4.38792318341896</v>
      </c>
      <c r="J1089" s="5">
        <v>4.38792318341896</v>
      </c>
      <c r="K1089" s="5">
        <v>-4.89578385763983</v>
      </c>
      <c r="L1089" s="5">
        <v>-4.89578385763983</v>
      </c>
      <c r="M1089" s="5">
        <v>-4.89578385763983</v>
      </c>
      <c r="N1089" s="5">
        <v>9.28370704105879</v>
      </c>
      <c r="O1089" s="5">
        <v>9.28370704105879</v>
      </c>
      <c r="P1089" s="5">
        <v>9.28370704105879</v>
      </c>
      <c r="Q1089" s="5">
        <v>0.0</v>
      </c>
      <c r="R1089" s="5">
        <v>0.0</v>
      </c>
      <c r="S1089" s="5">
        <v>0.0</v>
      </c>
    </row>
    <row r="1090">
      <c r="A1090" s="5">
        <v>1088.0</v>
      </c>
      <c r="B1090" s="6">
        <v>45226.0</v>
      </c>
      <c r="C1090" s="5">
        <v>226.008343563323</v>
      </c>
      <c r="D1090" s="5">
        <v>194.105938526455</v>
      </c>
      <c r="E1090" s="5">
        <v>264.311726144242</v>
      </c>
      <c r="F1090" s="5">
        <v>226.008343563323</v>
      </c>
      <c r="G1090" s="5">
        <v>226.008343563323</v>
      </c>
      <c r="H1090" s="5">
        <v>4.40910813916437</v>
      </c>
      <c r="I1090" s="5">
        <v>4.40910813916437</v>
      </c>
      <c r="J1090" s="5">
        <v>4.40910813916437</v>
      </c>
      <c r="K1090" s="5">
        <v>-5.30696082184087</v>
      </c>
      <c r="L1090" s="5">
        <v>-5.30696082184087</v>
      </c>
      <c r="M1090" s="5">
        <v>-5.30696082184087</v>
      </c>
      <c r="N1090" s="5">
        <v>9.71606896100524</v>
      </c>
      <c r="O1090" s="5">
        <v>9.71606896100524</v>
      </c>
      <c r="P1090" s="5">
        <v>9.71606896100524</v>
      </c>
      <c r="Q1090" s="5">
        <v>0.0</v>
      </c>
      <c r="R1090" s="5">
        <v>0.0</v>
      </c>
      <c r="S1090" s="5">
        <v>0.0</v>
      </c>
    </row>
    <row r="1091">
      <c r="A1091" s="5">
        <v>1089.0</v>
      </c>
      <c r="B1091" s="6">
        <v>45229.0</v>
      </c>
      <c r="C1091" s="5">
        <v>225.644347746828</v>
      </c>
      <c r="D1091" s="5">
        <v>199.327008643751</v>
      </c>
      <c r="E1091" s="5">
        <v>267.242796336281</v>
      </c>
      <c r="F1091" s="5">
        <v>225.644347746828</v>
      </c>
      <c r="G1091" s="5">
        <v>225.644347746828</v>
      </c>
      <c r="H1091" s="5">
        <v>7.09677926331095</v>
      </c>
      <c r="I1091" s="5">
        <v>7.09677926331095</v>
      </c>
      <c r="J1091" s="5">
        <v>7.09677926331095</v>
      </c>
      <c r="K1091" s="5">
        <v>-3.47492792381149</v>
      </c>
      <c r="L1091" s="5">
        <v>-3.47492792381149</v>
      </c>
      <c r="M1091" s="5">
        <v>-3.47492792381149</v>
      </c>
      <c r="N1091" s="5">
        <v>10.5717071871224</v>
      </c>
      <c r="O1091" s="5">
        <v>10.5717071871224</v>
      </c>
      <c r="P1091" s="5">
        <v>10.5717071871224</v>
      </c>
      <c r="Q1091" s="5">
        <v>0.0</v>
      </c>
      <c r="R1091" s="5">
        <v>0.0</v>
      </c>
      <c r="S1091" s="5">
        <v>0.0</v>
      </c>
    </row>
    <row r="1092">
      <c r="A1092" s="5">
        <v>1090.0</v>
      </c>
      <c r="B1092" s="6">
        <v>45230.0</v>
      </c>
      <c r="C1092" s="5">
        <v>225.523015807996</v>
      </c>
      <c r="D1092" s="5">
        <v>193.736035192792</v>
      </c>
      <c r="E1092" s="5">
        <v>268.208774757883</v>
      </c>
      <c r="F1092" s="5">
        <v>225.523015807996</v>
      </c>
      <c r="G1092" s="5">
        <v>225.523015807996</v>
      </c>
      <c r="H1092" s="5">
        <v>6.54351227972214</v>
      </c>
      <c r="I1092" s="5">
        <v>6.54351227972214</v>
      </c>
      <c r="J1092" s="5">
        <v>6.54351227972214</v>
      </c>
      <c r="K1092" s="5">
        <v>-4.16603470013425</v>
      </c>
      <c r="L1092" s="5">
        <v>-4.16603470013425</v>
      </c>
      <c r="M1092" s="5">
        <v>-4.16603470013425</v>
      </c>
      <c r="N1092" s="5">
        <v>10.7095469798563</v>
      </c>
      <c r="O1092" s="5">
        <v>10.7095469798563</v>
      </c>
      <c r="P1092" s="5">
        <v>10.7095469798563</v>
      </c>
      <c r="Q1092" s="5">
        <v>0.0</v>
      </c>
      <c r="R1092" s="5">
        <v>0.0</v>
      </c>
      <c r="S1092" s="5">
        <v>0.0</v>
      </c>
    </row>
    <row r="1093">
      <c r="A1093" s="5">
        <v>1091.0</v>
      </c>
      <c r="B1093" s="6">
        <v>45231.0</v>
      </c>
      <c r="C1093" s="5">
        <v>225.401683869165</v>
      </c>
      <c r="D1093" s="5">
        <v>197.064036237571</v>
      </c>
      <c r="E1093" s="5">
        <v>271.327109860518</v>
      </c>
      <c r="F1093" s="5">
        <v>225.401683869165</v>
      </c>
      <c r="G1093" s="5">
        <v>225.401683869165</v>
      </c>
      <c r="H1093" s="5">
        <v>6.83261115108366</v>
      </c>
      <c r="I1093" s="5">
        <v>6.83261115108366</v>
      </c>
      <c r="J1093" s="5">
        <v>6.83261115108366</v>
      </c>
      <c r="K1093" s="5">
        <v>-3.94745955477661</v>
      </c>
      <c r="L1093" s="5">
        <v>-3.94745955477661</v>
      </c>
      <c r="M1093" s="5">
        <v>-3.94745955477661</v>
      </c>
      <c r="N1093" s="5">
        <v>10.7800707058602</v>
      </c>
      <c r="O1093" s="5">
        <v>10.7800707058602</v>
      </c>
      <c r="P1093" s="5">
        <v>10.7800707058602</v>
      </c>
      <c r="Q1093" s="5">
        <v>0.0</v>
      </c>
      <c r="R1093" s="5">
        <v>0.0</v>
      </c>
      <c r="S1093" s="5">
        <v>0.0</v>
      </c>
    </row>
    <row r="1094">
      <c r="A1094" s="5">
        <v>1092.0</v>
      </c>
      <c r="B1094" s="6">
        <v>45232.0</v>
      </c>
      <c r="C1094" s="5">
        <v>225.280351930333</v>
      </c>
      <c r="D1094" s="5">
        <v>199.657321280024</v>
      </c>
      <c r="E1094" s="5">
        <v>267.736201702577</v>
      </c>
      <c r="F1094" s="5">
        <v>225.280351930333</v>
      </c>
      <c r="G1094" s="5">
        <v>225.280351930333</v>
      </c>
      <c r="H1094" s="5">
        <v>5.89487493889804</v>
      </c>
      <c r="I1094" s="5">
        <v>5.89487493889804</v>
      </c>
      <c r="J1094" s="5">
        <v>5.89487493889804</v>
      </c>
      <c r="K1094" s="5">
        <v>-4.89578385764748</v>
      </c>
      <c r="L1094" s="5">
        <v>-4.89578385764748</v>
      </c>
      <c r="M1094" s="5">
        <v>-4.89578385764748</v>
      </c>
      <c r="N1094" s="5">
        <v>10.7906587965455</v>
      </c>
      <c r="O1094" s="5">
        <v>10.7906587965455</v>
      </c>
      <c r="P1094" s="5">
        <v>10.7906587965455</v>
      </c>
      <c r="Q1094" s="5">
        <v>0.0</v>
      </c>
      <c r="R1094" s="5">
        <v>0.0</v>
      </c>
      <c r="S1094" s="5">
        <v>0.0</v>
      </c>
    </row>
    <row r="1095">
      <c r="A1095" s="5">
        <v>1093.0</v>
      </c>
      <c r="B1095" s="6">
        <v>45233.0</v>
      </c>
      <c r="C1095" s="5">
        <v>225.159019991502</v>
      </c>
      <c r="D1095" s="5">
        <v>192.070244705845</v>
      </c>
      <c r="E1095" s="5">
        <v>265.639883255668</v>
      </c>
      <c r="F1095" s="5">
        <v>225.159019991502</v>
      </c>
      <c r="G1095" s="5">
        <v>225.159019991502</v>
      </c>
      <c r="H1095" s="5">
        <v>5.44374746031284</v>
      </c>
      <c r="I1095" s="5">
        <v>5.44374746031284</v>
      </c>
      <c r="J1095" s="5">
        <v>5.44374746031284</v>
      </c>
      <c r="K1095" s="5">
        <v>-5.30696082183064</v>
      </c>
      <c r="L1095" s="5">
        <v>-5.30696082183064</v>
      </c>
      <c r="M1095" s="5">
        <v>-5.30696082183064</v>
      </c>
      <c r="N1095" s="5">
        <v>10.7507082821434</v>
      </c>
      <c r="O1095" s="5">
        <v>10.7507082821434</v>
      </c>
      <c r="P1095" s="5">
        <v>10.7507082821434</v>
      </c>
      <c r="Q1095" s="5">
        <v>0.0</v>
      </c>
      <c r="R1095" s="5">
        <v>0.0</v>
      </c>
      <c r="S1095" s="5">
        <v>0.0</v>
      </c>
    </row>
    <row r="1096">
      <c r="A1096" s="5">
        <v>1094.0</v>
      </c>
      <c r="B1096" s="6">
        <v>45236.0</v>
      </c>
      <c r="C1096" s="5">
        <v>224.795024175007</v>
      </c>
      <c r="D1096" s="5">
        <v>196.710103445026</v>
      </c>
      <c r="E1096" s="5">
        <v>267.77458595913</v>
      </c>
      <c r="F1096" s="5">
        <v>224.795024175007</v>
      </c>
      <c r="G1096" s="5">
        <v>224.795024175007</v>
      </c>
      <c r="H1096" s="5">
        <v>6.96948163808193</v>
      </c>
      <c r="I1096" s="5">
        <v>6.96948163808193</v>
      </c>
      <c r="J1096" s="5">
        <v>6.96948163808193</v>
      </c>
      <c r="K1096" s="5">
        <v>-3.47492792381086</v>
      </c>
      <c r="L1096" s="5">
        <v>-3.47492792381086</v>
      </c>
      <c r="M1096" s="5">
        <v>-3.47492792381086</v>
      </c>
      <c r="N1096" s="5">
        <v>10.4444095618928</v>
      </c>
      <c r="O1096" s="5">
        <v>10.4444095618928</v>
      </c>
      <c r="P1096" s="5">
        <v>10.4444095618928</v>
      </c>
      <c r="Q1096" s="5">
        <v>0.0</v>
      </c>
      <c r="R1096" s="5">
        <v>0.0</v>
      </c>
      <c r="S1096" s="5">
        <v>0.0</v>
      </c>
    </row>
    <row r="1097">
      <c r="A1097" s="5">
        <v>1095.0</v>
      </c>
      <c r="B1097" s="6">
        <v>45237.0</v>
      </c>
      <c r="C1097" s="5">
        <v>224.673692236175</v>
      </c>
      <c r="D1097" s="5">
        <v>194.916928722083</v>
      </c>
      <c r="E1097" s="5">
        <v>266.010101391692</v>
      </c>
      <c r="F1097" s="5">
        <v>224.673692236175</v>
      </c>
      <c r="G1097" s="5">
        <v>224.673692236175</v>
      </c>
      <c r="H1097" s="5">
        <v>6.15777280460779</v>
      </c>
      <c r="I1097" s="5">
        <v>6.15777280460779</v>
      </c>
      <c r="J1097" s="5">
        <v>6.15777280460779</v>
      </c>
      <c r="K1097" s="5">
        <v>-4.16603470012963</v>
      </c>
      <c r="L1097" s="5">
        <v>-4.16603470012963</v>
      </c>
      <c r="M1097" s="5">
        <v>-4.16603470012963</v>
      </c>
      <c r="N1097" s="5">
        <v>10.3238075047374</v>
      </c>
      <c r="O1097" s="5">
        <v>10.3238075047374</v>
      </c>
      <c r="P1097" s="5">
        <v>10.3238075047374</v>
      </c>
      <c r="Q1097" s="5">
        <v>0.0</v>
      </c>
      <c r="R1097" s="5">
        <v>0.0</v>
      </c>
      <c r="S1097" s="5">
        <v>0.0</v>
      </c>
    </row>
    <row r="1098">
      <c r="A1098" s="5">
        <v>1096.0</v>
      </c>
      <c r="B1098" s="6">
        <v>45238.0</v>
      </c>
      <c r="C1098" s="5">
        <v>224.552360297344</v>
      </c>
      <c r="D1098" s="5">
        <v>194.910722356836</v>
      </c>
      <c r="E1098" s="5">
        <v>264.395220174641</v>
      </c>
      <c r="F1098" s="5">
        <v>224.552360297344</v>
      </c>
      <c r="G1098" s="5">
        <v>224.552360297344</v>
      </c>
      <c r="H1098" s="5">
        <v>6.26910465975192</v>
      </c>
      <c r="I1098" s="5">
        <v>6.26910465975192</v>
      </c>
      <c r="J1098" s="5">
        <v>6.26910465975192</v>
      </c>
      <c r="K1098" s="5">
        <v>-3.94745955477523</v>
      </c>
      <c r="L1098" s="5">
        <v>-3.94745955477523</v>
      </c>
      <c r="M1098" s="5">
        <v>-3.94745955477523</v>
      </c>
      <c r="N1098" s="5">
        <v>10.2165642145271</v>
      </c>
      <c r="O1098" s="5">
        <v>10.2165642145271</v>
      </c>
      <c r="P1098" s="5">
        <v>10.2165642145271</v>
      </c>
      <c r="Q1098" s="5">
        <v>0.0</v>
      </c>
      <c r="R1098" s="5">
        <v>0.0</v>
      </c>
      <c r="S1098" s="5">
        <v>0.0</v>
      </c>
    </row>
    <row r="1099">
      <c r="A1099" s="5">
        <v>1097.0</v>
      </c>
      <c r="B1099" s="6">
        <v>45239.0</v>
      </c>
      <c r="C1099" s="5">
        <v>224.431028358512</v>
      </c>
      <c r="D1099" s="5">
        <v>194.473289102938</v>
      </c>
      <c r="E1099" s="5">
        <v>266.570845170449</v>
      </c>
      <c r="F1099" s="5">
        <v>224.431028358512</v>
      </c>
      <c r="G1099" s="5">
        <v>224.431028358512</v>
      </c>
      <c r="H1099" s="5">
        <v>5.23996140891978</v>
      </c>
      <c r="I1099" s="5">
        <v>5.23996140891978</v>
      </c>
      <c r="J1099" s="5">
        <v>5.23996140891978</v>
      </c>
      <c r="K1099" s="5">
        <v>-4.89578385762924</v>
      </c>
      <c r="L1099" s="5">
        <v>-4.89578385762924</v>
      </c>
      <c r="M1099" s="5">
        <v>-4.89578385762924</v>
      </c>
      <c r="N1099" s="5">
        <v>10.135745266549</v>
      </c>
      <c r="O1099" s="5">
        <v>10.135745266549</v>
      </c>
      <c r="P1099" s="5">
        <v>10.135745266549</v>
      </c>
      <c r="Q1099" s="5">
        <v>0.0</v>
      </c>
      <c r="R1099" s="5">
        <v>0.0</v>
      </c>
      <c r="S1099" s="5">
        <v>0.0</v>
      </c>
    </row>
    <row r="1100">
      <c r="A1100" s="5">
        <v>1098.0</v>
      </c>
      <c r="B1100" s="6">
        <v>45240.0</v>
      </c>
      <c r="C1100" s="5">
        <v>224.309696419681</v>
      </c>
      <c r="D1100" s="5">
        <v>194.164494390053</v>
      </c>
      <c r="E1100" s="5">
        <v>264.526760285595</v>
      </c>
      <c r="F1100" s="5">
        <v>224.309696419681</v>
      </c>
      <c r="G1100" s="5">
        <v>224.309696419681</v>
      </c>
      <c r="H1100" s="5">
        <v>4.7864877164572</v>
      </c>
      <c r="I1100" s="5">
        <v>4.7864877164572</v>
      </c>
      <c r="J1100" s="5">
        <v>4.7864877164572</v>
      </c>
      <c r="K1100" s="5">
        <v>-5.30696082182042</v>
      </c>
      <c r="L1100" s="5">
        <v>-5.30696082182042</v>
      </c>
      <c r="M1100" s="5">
        <v>-5.30696082182042</v>
      </c>
      <c r="N1100" s="5">
        <v>10.0934485382776</v>
      </c>
      <c r="O1100" s="5">
        <v>10.0934485382776</v>
      </c>
      <c r="P1100" s="5">
        <v>10.0934485382776</v>
      </c>
      <c r="Q1100" s="5">
        <v>0.0</v>
      </c>
      <c r="R1100" s="5">
        <v>0.0</v>
      </c>
      <c r="S1100" s="5">
        <v>0.0</v>
      </c>
    </row>
    <row r="1101">
      <c r="A1101" s="5">
        <v>1099.0</v>
      </c>
      <c r="B1101" s="6">
        <v>45243.0</v>
      </c>
      <c r="C1101" s="5">
        <v>223.945700603186</v>
      </c>
      <c r="D1101" s="5">
        <v>196.988370658854</v>
      </c>
      <c r="E1101" s="5">
        <v>265.453832969557</v>
      </c>
      <c r="F1101" s="5">
        <v>223.945700603186</v>
      </c>
      <c r="G1101" s="5">
        <v>223.945700603186</v>
      </c>
      <c r="H1101" s="5">
        <v>6.82073336143685</v>
      </c>
      <c r="I1101" s="5">
        <v>6.82073336143685</v>
      </c>
      <c r="J1101" s="5">
        <v>6.82073336143685</v>
      </c>
      <c r="K1101" s="5">
        <v>-3.47492792383298</v>
      </c>
      <c r="L1101" s="5">
        <v>-3.47492792383298</v>
      </c>
      <c r="M1101" s="5">
        <v>-3.47492792383298</v>
      </c>
      <c r="N1101" s="5">
        <v>10.2956612852698</v>
      </c>
      <c r="O1101" s="5">
        <v>10.2956612852698</v>
      </c>
      <c r="P1101" s="5">
        <v>10.2956612852698</v>
      </c>
      <c r="Q1101" s="5">
        <v>0.0</v>
      </c>
      <c r="R1101" s="5">
        <v>0.0</v>
      </c>
      <c r="S1101" s="5">
        <v>0.0</v>
      </c>
    </row>
    <row r="1102">
      <c r="A1102" s="5">
        <v>1100.0</v>
      </c>
      <c r="B1102" s="6">
        <v>45244.0</v>
      </c>
      <c r="C1102" s="5">
        <v>223.824368664354</v>
      </c>
      <c r="D1102" s="5">
        <v>195.719340199707</v>
      </c>
      <c r="E1102" s="5">
        <v>264.102874567625</v>
      </c>
      <c r="F1102" s="5">
        <v>223.824368664354</v>
      </c>
      <c r="G1102" s="5">
        <v>223.824368664354</v>
      </c>
      <c r="H1102" s="5">
        <v>6.32934130826352</v>
      </c>
      <c r="I1102" s="5">
        <v>6.32934130826352</v>
      </c>
      <c r="J1102" s="5">
        <v>6.32934130826352</v>
      </c>
      <c r="K1102" s="5">
        <v>-4.16603470012501</v>
      </c>
      <c r="L1102" s="5">
        <v>-4.16603470012501</v>
      </c>
      <c r="M1102" s="5">
        <v>-4.16603470012501</v>
      </c>
      <c r="N1102" s="5">
        <v>10.4953760083885</v>
      </c>
      <c r="O1102" s="5">
        <v>10.4953760083885</v>
      </c>
      <c r="P1102" s="5">
        <v>10.4953760083885</v>
      </c>
      <c r="Q1102" s="5">
        <v>0.0</v>
      </c>
      <c r="R1102" s="5">
        <v>0.0</v>
      </c>
      <c r="S1102" s="5">
        <v>0.0</v>
      </c>
    </row>
    <row r="1103">
      <c r="A1103" s="5">
        <v>1101.0</v>
      </c>
      <c r="B1103" s="6">
        <v>45245.0</v>
      </c>
      <c r="C1103" s="5">
        <v>223.703036725523</v>
      </c>
      <c r="D1103" s="5">
        <v>193.789696068133</v>
      </c>
      <c r="E1103" s="5">
        <v>265.528350241676</v>
      </c>
      <c r="F1103" s="5">
        <v>223.703036725523</v>
      </c>
      <c r="G1103" s="5">
        <v>223.703036725523</v>
      </c>
      <c r="H1103" s="5">
        <v>6.8191685932717</v>
      </c>
      <c r="I1103" s="5">
        <v>6.8191685932717</v>
      </c>
      <c r="J1103" s="5">
        <v>6.8191685932717</v>
      </c>
      <c r="K1103" s="5">
        <v>-3.94745955477389</v>
      </c>
      <c r="L1103" s="5">
        <v>-3.94745955477389</v>
      </c>
      <c r="M1103" s="5">
        <v>-3.94745955477389</v>
      </c>
      <c r="N1103" s="5">
        <v>10.7666281480456</v>
      </c>
      <c r="O1103" s="5">
        <v>10.7666281480456</v>
      </c>
      <c r="P1103" s="5">
        <v>10.7666281480456</v>
      </c>
      <c r="Q1103" s="5">
        <v>0.0</v>
      </c>
      <c r="R1103" s="5">
        <v>0.0</v>
      </c>
      <c r="S1103" s="5">
        <v>0.0</v>
      </c>
    </row>
    <row r="1104">
      <c r="A1104" s="5">
        <v>1102.0</v>
      </c>
      <c r="B1104" s="6">
        <v>45246.0</v>
      </c>
      <c r="C1104" s="5">
        <v>223.581704786691</v>
      </c>
      <c r="D1104" s="5">
        <v>193.57919646584</v>
      </c>
      <c r="E1104" s="5">
        <v>265.945743488816</v>
      </c>
      <c r="F1104" s="5">
        <v>223.581704786691</v>
      </c>
      <c r="G1104" s="5">
        <v>223.581704786691</v>
      </c>
      <c r="H1104" s="5">
        <v>6.2129734347709</v>
      </c>
      <c r="I1104" s="5">
        <v>6.2129734347709</v>
      </c>
      <c r="J1104" s="5">
        <v>6.2129734347709</v>
      </c>
      <c r="K1104" s="5">
        <v>-4.89578385763348</v>
      </c>
      <c r="L1104" s="5">
        <v>-4.89578385763348</v>
      </c>
      <c r="M1104" s="5">
        <v>-4.89578385763348</v>
      </c>
      <c r="N1104" s="5">
        <v>11.1087572924043</v>
      </c>
      <c r="O1104" s="5">
        <v>11.1087572924043</v>
      </c>
      <c r="P1104" s="5">
        <v>11.1087572924043</v>
      </c>
      <c r="Q1104" s="5">
        <v>0.0</v>
      </c>
      <c r="R1104" s="5">
        <v>0.0</v>
      </c>
      <c r="S1104" s="5">
        <v>0.0</v>
      </c>
    </row>
    <row r="1105">
      <c r="A1105" s="5">
        <v>1103.0</v>
      </c>
      <c r="B1105" s="6">
        <v>45247.0</v>
      </c>
      <c r="C1105" s="5">
        <v>223.46037284786</v>
      </c>
      <c r="D1105" s="5">
        <v>194.675789348756</v>
      </c>
      <c r="E1105" s="5">
        <v>265.970290147867</v>
      </c>
      <c r="F1105" s="5">
        <v>223.46037284786</v>
      </c>
      <c r="G1105" s="5">
        <v>223.46037284786</v>
      </c>
      <c r="H1105" s="5">
        <v>6.21147376678837</v>
      </c>
      <c r="I1105" s="5">
        <v>6.21147376678837</v>
      </c>
      <c r="J1105" s="5">
        <v>6.21147376678837</v>
      </c>
      <c r="K1105" s="5">
        <v>-5.30696082181867</v>
      </c>
      <c r="L1105" s="5">
        <v>-5.30696082181867</v>
      </c>
      <c r="M1105" s="5">
        <v>-5.30696082181867</v>
      </c>
      <c r="N1105" s="5">
        <v>11.518434588607</v>
      </c>
      <c r="O1105" s="5">
        <v>11.518434588607</v>
      </c>
      <c r="P1105" s="5">
        <v>11.518434588607</v>
      </c>
      <c r="Q1105" s="5">
        <v>0.0</v>
      </c>
      <c r="R1105" s="5">
        <v>0.0</v>
      </c>
      <c r="S1105" s="5">
        <v>0.0</v>
      </c>
    </row>
    <row r="1106">
      <c r="A1106" s="5">
        <v>1104.0</v>
      </c>
      <c r="B1106" s="6">
        <v>45250.0</v>
      </c>
      <c r="C1106" s="5">
        <v>223.096377031365</v>
      </c>
      <c r="D1106" s="5">
        <v>198.79203673749</v>
      </c>
      <c r="E1106" s="5">
        <v>268.332264334279</v>
      </c>
      <c r="F1106" s="5">
        <v>223.096377031365</v>
      </c>
      <c r="G1106" s="5">
        <v>223.096377031365</v>
      </c>
      <c r="H1106" s="5">
        <v>9.60628468782507</v>
      </c>
      <c r="I1106" s="5">
        <v>9.60628468782507</v>
      </c>
      <c r="J1106" s="5">
        <v>9.60628468782507</v>
      </c>
      <c r="K1106" s="5">
        <v>-3.47492792378744</v>
      </c>
      <c r="L1106" s="5">
        <v>-3.47492792378744</v>
      </c>
      <c r="M1106" s="5">
        <v>-3.47492792378744</v>
      </c>
      <c r="N1106" s="5">
        <v>13.0812126116125</v>
      </c>
      <c r="O1106" s="5">
        <v>13.0812126116125</v>
      </c>
      <c r="P1106" s="5">
        <v>13.0812126116125</v>
      </c>
      <c r="Q1106" s="5">
        <v>0.0</v>
      </c>
      <c r="R1106" s="5">
        <v>0.0</v>
      </c>
      <c r="S1106" s="5">
        <v>0.0</v>
      </c>
    </row>
    <row r="1107">
      <c r="A1107" s="5">
        <v>1105.0</v>
      </c>
      <c r="B1107" s="6">
        <v>45251.0</v>
      </c>
      <c r="C1107" s="5">
        <v>222.975045092533</v>
      </c>
      <c r="D1107" s="5">
        <v>197.55334539786</v>
      </c>
      <c r="E1107" s="5">
        <v>267.991963572915</v>
      </c>
      <c r="F1107" s="5">
        <v>222.975045092533</v>
      </c>
      <c r="G1107" s="5">
        <v>222.975045092533</v>
      </c>
      <c r="H1107" s="5">
        <v>9.5120939190213</v>
      </c>
      <c r="I1107" s="5">
        <v>9.5120939190213</v>
      </c>
      <c r="J1107" s="5">
        <v>9.5120939190213</v>
      </c>
      <c r="K1107" s="5">
        <v>-4.16603470012039</v>
      </c>
      <c r="L1107" s="5">
        <v>-4.16603470012039</v>
      </c>
      <c r="M1107" s="5">
        <v>-4.16603470012039</v>
      </c>
      <c r="N1107" s="5">
        <v>13.6781286191416</v>
      </c>
      <c r="O1107" s="5">
        <v>13.6781286191416</v>
      </c>
      <c r="P1107" s="5">
        <v>13.6781286191416</v>
      </c>
      <c r="Q1107" s="5">
        <v>0.0</v>
      </c>
      <c r="R1107" s="5">
        <v>0.0</v>
      </c>
      <c r="S1107" s="5">
        <v>0.0</v>
      </c>
    </row>
    <row r="1108">
      <c r="A1108" s="5">
        <v>1106.0</v>
      </c>
      <c r="B1108" s="6">
        <v>45252.0</v>
      </c>
      <c r="C1108" s="5">
        <v>222.853713153702</v>
      </c>
      <c r="D1108" s="5">
        <v>195.917933011071</v>
      </c>
      <c r="E1108" s="5">
        <v>267.81760302675</v>
      </c>
      <c r="F1108" s="5">
        <v>222.853713153702</v>
      </c>
      <c r="G1108" s="5">
        <v>222.853713153702</v>
      </c>
      <c r="H1108" s="5">
        <v>10.3432584057644</v>
      </c>
      <c r="I1108" s="5">
        <v>10.3432584057644</v>
      </c>
      <c r="J1108" s="5">
        <v>10.3432584057644</v>
      </c>
      <c r="K1108" s="5">
        <v>-3.94745955477483</v>
      </c>
      <c r="L1108" s="5">
        <v>-3.94745955477483</v>
      </c>
      <c r="M1108" s="5">
        <v>-3.94745955477483</v>
      </c>
      <c r="N1108" s="5">
        <v>14.2907179605393</v>
      </c>
      <c r="O1108" s="5">
        <v>14.2907179605393</v>
      </c>
      <c r="P1108" s="5">
        <v>14.2907179605393</v>
      </c>
      <c r="Q1108" s="5">
        <v>0.0</v>
      </c>
      <c r="R1108" s="5">
        <v>0.0</v>
      </c>
      <c r="S1108" s="5">
        <v>0.0</v>
      </c>
    </row>
    <row r="1109">
      <c r="A1109" s="5">
        <v>1107.0</v>
      </c>
      <c r="B1109" s="6">
        <v>45254.0</v>
      </c>
      <c r="C1109" s="5">
        <v>222.611049276038</v>
      </c>
      <c r="D1109" s="5">
        <v>197.72161927961</v>
      </c>
      <c r="E1109" s="5">
        <v>267.182224806696</v>
      </c>
      <c r="F1109" s="5">
        <v>222.611049276038</v>
      </c>
      <c r="G1109" s="5">
        <v>222.611049276038</v>
      </c>
      <c r="H1109" s="5">
        <v>10.1935236368527</v>
      </c>
      <c r="I1109" s="5">
        <v>10.1935236368527</v>
      </c>
      <c r="J1109" s="5">
        <v>10.1935236368527</v>
      </c>
      <c r="K1109" s="5">
        <v>-5.30696082179997</v>
      </c>
      <c r="L1109" s="5">
        <v>-5.30696082179997</v>
      </c>
      <c r="M1109" s="5">
        <v>-5.30696082179997</v>
      </c>
      <c r="N1109" s="5">
        <v>15.5004844586527</v>
      </c>
      <c r="O1109" s="5">
        <v>15.5004844586527</v>
      </c>
      <c r="P1109" s="5">
        <v>15.5004844586527</v>
      </c>
      <c r="Q1109" s="5">
        <v>0.0</v>
      </c>
      <c r="R1109" s="5">
        <v>0.0</v>
      </c>
      <c r="S1109" s="5">
        <v>0.0</v>
      </c>
    </row>
    <row r="1110">
      <c r="A1110" s="5">
        <v>1108.0</v>
      </c>
      <c r="B1110" s="6">
        <v>45257.0</v>
      </c>
      <c r="C1110" s="5">
        <v>222.247053459544</v>
      </c>
      <c r="D1110" s="5">
        <v>200.944078026044</v>
      </c>
      <c r="E1110" s="5">
        <v>270.921838152592</v>
      </c>
      <c r="F1110" s="5">
        <v>222.247053459544</v>
      </c>
      <c r="G1110" s="5">
        <v>222.247053459544</v>
      </c>
      <c r="H1110" s="5">
        <v>13.558460237917</v>
      </c>
      <c r="I1110" s="5">
        <v>13.558460237917</v>
      </c>
      <c r="J1110" s="5">
        <v>13.558460237917</v>
      </c>
      <c r="K1110" s="5">
        <v>-3.47492792379819</v>
      </c>
      <c r="L1110" s="5">
        <v>-3.47492792379819</v>
      </c>
      <c r="M1110" s="5">
        <v>-3.47492792379819</v>
      </c>
      <c r="N1110" s="5">
        <v>17.0333881617152</v>
      </c>
      <c r="O1110" s="5">
        <v>17.0333881617152</v>
      </c>
      <c r="P1110" s="5">
        <v>17.0333881617152</v>
      </c>
      <c r="Q1110" s="5">
        <v>0.0</v>
      </c>
      <c r="R1110" s="5">
        <v>0.0</v>
      </c>
      <c r="S1110" s="5">
        <v>0.0</v>
      </c>
    </row>
    <row r="1111">
      <c r="A1111" s="5">
        <v>1109.0</v>
      </c>
      <c r="B1111" s="6">
        <v>45258.0</v>
      </c>
      <c r="C1111" s="5">
        <v>222.125721520712</v>
      </c>
      <c r="D1111" s="5">
        <v>199.841286091477</v>
      </c>
      <c r="E1111" s="5">
        <v>271.142598125658</v>
      </c>
      <c r="F1111" s="5">
        <v>222.125721520712</v>
      </c>
      <c r="G1111" s="5">
        <v>222.125721520712</v>
      </c>
      <c r="H1111" s="5">
        <v>13.2414521396614</v>
      </c>
      <c r="I1111" s="5">
        <v>13.2414521396614</v>
      </c>
      <c r="J1111" s="5">
        <v>13.2414521396614</v>
      </c>
      <c r="K1111" s="5">
        <v>-4.16603470012336</v>
      </c>
      <c r="L1111" s="5">
        <v>-4.16603470012336</v>
      </c>
      <c r="M1111" s="5">
        <v>-4.16603470012336</v>
      </c>
      <c r="N1111" s="5">
        <v>17.4074868397848</v>
      </c>
      <c r="O1111" s="5">
        <v>17.4074868397848</v>
      </c>
      <c r="P1111" s="5">
        <v>17.4074868397848</v>
      </c>
      <c r="Q1111" s="5">
        <v>0.0</v>
      </c>
      <c r="R1111" s="5">
        <v>0.0</v>
      </c>
      <c r="S1111" s="5">
        <v>0.0</v>
      </c>
    </row>
    <row r="1112">
      <c r="A1112" s="5">
        <v>1110.0</v>
      </c>
      <c r="B1112" s="6">
        <v>45259.0</v>
      </c>
      <c r="C1112" s="5">
        <v>222.004389581881</v>
      </c>
      <c r="D1112" s="5">
        <v>200.292051220409</v>
      </c>
      <c r="E1112" s="5">
        <v>272.828592145644</v>
      </c>
      <c r="F1112" s="5">
        <v>222.004389581881</v>
      </c>
      <c r="G1112" s="5">
        <v>222.004389581881</v>
      </c>
      <c r="H1112" s="5">
        <v>13.743539512427</v>
      </c>
      <c r="I1112" s="5">
        <v>13.743539512427</v>
      </c>
      <c r="J1112" s="5">
        <v>13.743539512427</v>
      </c>
      <c r="K1112" s="5">
        <v>-3.94745955477578</v>
      </c>
      <c r="L1112" s="5">
        <v>-3.94745955477578</v>
      </c>
      <c r="M1112" s="5">
        <v>-3.94745955477578</v>
      </c>
      <c r="N1112" s="5">
        <v>17.6909990672028</v>
      </c>
      <c r="O1112" s="5">
        <v>17.6909990672028</v>
      </c>
      <c r="P1112" s="5">
        <v>17.6909990672028</v>
      </c>
      <c r="Q1112" s="5">
        <v>0.0</v>
      </c>
      <c r="R1112" s="5">
        <v>0.0</v>
      </c>
      <c r="S1112" s="5">
        <v>0.0</v>
      </c>
    </row>
    <row r="1113">
      <c r="A1113" s="5">
        <v>1111.0</v>
      </c>
      <c r="B1113" s="6">
        <v>45260.0</v>
      </c>
      <c r="C1113" s="5">
        <v>221.883057643049</v>
      </c>
      <c r="D1113" s="5">
        <v>200.243175339301</v>
      </c>
      <c r="E1113" s="5">
        <v>269.182064493862</v>
      </c>
      <c r="F1113" s="5">
        <v>221.883057643049</v>
      </c>
      <c r="G1113" s="5">
        <v>221.883057643049</v>
      </c>
      <c r="H1113" s="5">
        <v>12.9777596120138</v>
      </c>
      <c r="I1113" s="5">
        <v>12.9777596120138</v>
      </c>
      <c r="J1113" s="5">
        <v>12.9777596120138</v>
      </c>
      <c r="K1113" s="5">
        <v>-4.89578385763512</v>
      </c>
      <c r="L1113" s="5">
        <v>-4.89578385763512</v>
      </c>
      <c r="M1113" s="5">
        <v>-4.89578385763512</v>
      </c>
      <c r="N1113" s="5">
        <v>17.8735434696489</v>
      </c>
      <c r="O1113" s="5">
        <v>17.8735434696489</v>
      </c>
      <c r="P1113" s="5">
        <v>17.8735434696489</v>
      </c>
      <c r="Q1113" s="5">
        <v>0.0</v>
      </c>
      <c r="R1113" s="5">
        <v>0.0</v>
      </c>
      <c r="S1113" s="5">
        <v>0.0</v>
      </c>
    </row>
    <row r="1114">
      <c r="A1114" s="5">
        <v>1112.0</v>
      </c>
      <c r="B1114" s="6">
        <v>45261.0</v>
      </c>
      <c r="C1114" s="5">
        <v>221.761725704217</v>
      </c>
      <c r="D1114" s="5">
        <v>199.885868233535</v>
      </c>
      <c r="E1114" s="5">
        <v>267.485790584599</v>
      </c>
      <c r="F1114" s="5">
        <v>221.761725704217</v>
      </c>
      <c r="G1114" s="5">
        <v>221.761725704217</v>
      </c>
      <c r="H1114" s="5">
        <v>12.6402462451902</v>
      </c>
      <c r="I1114" s="5">
        <v>12.6402462451902</v>
      </c>
      <c r="J1114" s="5">
        <v>12.6402462451902</v>
      </c>
      <c r="K1114" s="5">
        <v>-5.3069608218439</v>
      </c>
      <c r="L1114" s="5">
        <v>-5.3069608218439</v>
      </c>
      <c r="M1114" s="5">
        <v>-5.3069608218439</v>
      </c>
      <c r="N1114" s="5">
        <v>17.9472070670341</v>
      </c>
      <c r="O1114" s="5">
        <v>17.9472070670341</v>
      </c>
      <c r="P1114" s="5">
        <v>17.9472070670341</v>
      </c>
      <c r="Q1114" s="5">
        <v>0.0</v>
      </c>
      <c r="R1114" s="5">
        <v>0.0</v>
      </c>
      <c r="S1114" s="5">
        <v>0.0</v>
      </c>
    </row>
    <row r="1115">
      <c r="A1115" s="5">
        <v>1113.0</v>
      </c>
      <c r="B1115" s="6">
        <v>45264.0</v>
      </c>
      <c r="C1115" s="5">
        <v>221.397729887723</v>
      </c>
      <c r="D1115" s="5">
        <v>199.473278776121</v>
      </c>
      <c r="E1115" s="5">
        <v>270.04615259325</v>
      </c>
      <c r="F1115" s="5">
        <v>221.397729887723</v>
      </c>
      <c r="G1115" s="5">
        <v>221.397729887723</v>
      </c>
      <c r="H1115" s="5">
        <v>14.0034813344711</v>
      </c>
      <c r="I1115" s="5">
        <v>14.0034813344711</v>
      </c>
      <c r="J1115" s="5">
        <v>14.0034813344711</v>
      </c>
      <c r="K1115" s="5">
        <v>-3.47492792379756</v>
      </c>
      <c r="L1115" s="5">
        <v>-3.47492792379756</v>
      </c>
      <c r="M1115" s="5">
        <v>-3.47492792379756</v>
      </c>
      <c r="N1115" s="5">
        <v>17.4784092582687</v>
      </c>
      <c r="O1115" s="5">
        <v>17.4784092582687</v>
      </c>
      <c r="P1115" s="5">
        <v>17.4784092582687</v>
      </c>
      <c r="Q1115" s="5">
        <v>0.0</v>
      </c>
      <c r="R1115" s="5">
        <v>0.0</v>
      </c>
      <c r="S1115" s="5">
        <v>0.0</v>
      </c>
    </row>
    <row r="1116">
      <c r="A1116" s="5">
        <v>1114.0</v>
      </c>
      <c r="B1116" s="6">
        <v>45265.0</v>
      </c>
      <c r="C1116" s="5">
        <v>221.276397948891</v>
      </c>
      <c r="D1116" s="5">
        <v>198.401933419288</v>
      </c>
      <c r="E1116" s="5">
        <v>270.463099319848</v>
      </c>
      <c r="F1116" s="5">
        <v>221.276397948891</v>
      </c>
      <c r="G1116" s="5">
        <v>221.276397948891</v>
      </c>
      <c r="H1116" s="5">
        <v>12.9293352392055</v>
      </c>
      <c r="I1116" s="5">
        <v>12.9293352392055</v>
      </c>
      <c r="J1116" s="5">
        <v>12.9293352392055</v>
      </c>
      <c r="K1116" s="5">
        <v>-4.16603470011114</v>
      </c>
      <c r="L1116" s="5">
        <v>-4.16603470011114</v>
      </c>
      <c r="M1116" s="5">
        <v>-4.16603470011114</v>
      </c>
      <c r="N1116" s="5">
        <v>17.0953699393166</v>
      </c>
      <c r="O1116" s="5">
        <v>17.0953699393166</v>
      </c>
      <c r="P1116" s="5">
        <v>17.0953699393166</v>
      </c>
      <c r="Q1116" s="5">
        <v>0.0</v>
      </c>
      <c r="R1116" s="5">
        <v>0.0</v>
      </c>
      <c r="S1116" s="5">
        <v>0.0</v>
      </c>
    </row>
    <row r="1117">
      <c r="A1117" s="5">
        <v>1115.0</v>
      </c>
      <c r="B1117" s="6">
        <v>45266.0</v>
      </c>
      <c r="C1117" s="5">
        <v>221.155066010059</v>
      </c>
      <c r="D1117" s="5">
        <v>197.112626916838</v>
      </c>
      <c r="E1117" s="5">
        <v>267.19982531764</v>
      </c>
      <c r="F1117" s="5">
        <v>221.155066010059</v>
      </c>
      <c r="G1117" s="5">
        <v>221.155066010059</v>
      </c>
      <c r="H1117" s="5">
        <v>12.660873325981</v>
      </c>
      <c r="I1117" s="5">
        <v>12.660873325981</v>
      </c>
      <c r="J1117" s="5">
        <v>12.660873325981</v>
      </c>
      <c r="K1117" s="5">
        <v>-3.94745955477444</v>
      </c>
      <c r="L1117" s="5">
        <v>-3.94745955477444</v>
      </c>
      <c r="M1117" s="5">
        <v>-3.94745955477444</v>
      </c>
      <c r="N1117" s="5">
        <v>16.6083328807555</v>
      </c>
      <c r="O1117" s="5">
        <v>16.6083328807555</v>
      </c>
      <c r="P1117" s="5">
        <v>16.6083328807555</v>
      </c>
      <c r="Q1117" s="5">
        <v>0.0</v>
      </c>
      <c r="R1117" s="5">
        <v>0.0</v>
      </c>
      <c r="S1117" s="5">
        <v>0.0</v>
      </c>
    </row>
    <row r="1118">
      <c r="A1118" s="5">
        <v>1116.0</v>
      </c>
      <c r="B1118" s="6">
        <v>45267.0</v>
      </c>
      <c r="C1118" s="5">
        <v>221.033734071228</v>
      </c>
      <c r="D1118" s="5">
        <v>197.610421818487</v>
      </c>
      <c r="E1118" s="5">
        <v>267.909449786112</v>
      </c>
      <c r="F1118" s="5">
        <v>221.033734071228</v>
      </c>
      <c r="G1118" s="5">
        <v>221.033734071228</v>
      </c>
      <c r="H1118" s="5">
        <v>11.1316694882747</v>
      </c>
      <c r="I1118" s="5">
        <v>11.1316694882747</v>
      </c>
      <c r="J1118" s="5">
        <v>11.1316694882747</v>
      </c>
      <c r="K1118" s="5">
        <v>-4.89578385764278</v>
      </c>
      <c r="L1118" s="5">
        <v>-4.89578385764278</v>
      </c>
      <c r="M1118" s="5">
        <v>-4.89578385764278</v>
      </c>
      <c r="N1118" s="5">
        <v>16.0274533459175</v>
      </c>
      <c r="O1118" s="5">
        <v>16.0274533459175</v>
      </c>
      <c r="P1118" s="5">
        <v>16.0274533459175</v>
      </c>
      <c r="Q1118" s="5">
        <v>0.0</v>
      </c>
      <c r="R1118" s="5">
        <v>0.0</v>
      </c>
      <c r="S1118" s="5">
        <v>0.0</v>
      </c>
    </row>
    <row r="1119">
      <c r="A1119" s="5">
        <v>1117.0</v>
      </c>
      <c r="B1119" s="6">
        <v>45268.0</v>
      </c>
      <c r="C1119" s="5">
        <v>220.912402132396</v>
      </c>
      <c r="D1119" s="5">
        <v>193.492330317738</v>
      </c>
      <c r="E1119" s="5">
        <v>266.497475040123</v>
      </c>
      <c r="F1119" s="5">
        <v>220.912402132396</v>
      </c>
      <c r="G1119" s="5">
        <v>220.912402132396</v>
      </c>
      <c r="H1119" s="5">
        <v>10.0586634471028</v>
      </c>
      <c r="I1119" s="5">
        <v>10.0586634471028</v>
      </c>
      <c r="J1119" s="5">
        <v>10.0586634471028</v>
      </c>
      <c r="K1119" s="5">
        <v>-5.30696082183368</v>
      </c>
      <c r="L1119" s="5">
        <v>-5.30696082183368</v>
      </c>
      <c r="M1119" s="5">
        <v>-5.30696082183368</v>
      </c>
      <c r="N1119" s="5">
        <v>15.3656242689364</v>
      </c>
      <c r="O1119" s="5">
        <v>15.3656242689364</v>
      </c>
      <c r="P1119" s="5">
        <v>15.3656242689364</v>
      </c>
      <c r="Q1119" s="5">
        <v>0.0</v>
      </c>
      <c r="R1119" s="5">
        <v>0.0</v>
      </c>
      <c r="S1119" s="5">
        <v>0.0</v>
      </c>
    </row>
    <row r="1120">
      <c r="A1120" s="5">
        <v>1118.0</v>
      </c>
      <c r="B1120" s="6">
        <v>45271.0</v>
      </c>
      <c r="C1120" s="5">
        <v>220.548406315902</v>
      </c>
      <c r="D1120" s="5">
        <v>195.780395369519</v>
      </c>
      <c r="E1120" s="5">
        <v>263.867173386642</v>
      </c>
      <c r="F1120" s="5">
        <v>220.548406315902</v>
      </c>
      <c r="G1120" s="5">
        <v>220.548406315902</v>
      </c>
      <c r="H1120" s="5">
        <v>9.58248135991503</v>
      </c>
      <c r="I1120" s="5">
        <v>9.58248135991503</v>
      </c>
      <c r="J1120" s="5">
        <v>9.58248135991503</v>
      </c>
      <c r="K1120" s="5">
        <v>-3.47492792379693</v>
      </c>
      <c r="L1120" s="5">
        <v>-3.47492792379693</v>
      </c>
      <c r="M1120" s="5">
        <v>-3.47492792379693</v>
      </c>
      <c r="N1120" s="5">
        <v>13.0574092837119</v>
      </c>
      <c r="O1120" s="5">
        <v>13.0574092837119</v>
      </c>
      <c r="P1120" s="5">
        <v>13.0574092837119</v>
      </c>
      <c r="Q1120" s="5">
        <v>0.0</v>
      </c>
      <c r="R1120" s="5">
        <v>0.0</v>
      </c>
      <c r="S1120" s="5">
        <v>0.0</v>
      </c>
    </row>
    <row r="1121">
      <c r="A1121" s="5">
        <v>1119.0</v>
      </c>
      <c r="B1121" s="6">
        <v>45272.0</v>
      </c>
      <c r="C1121" s="5">
        <v>220.42707437707</v>
      </c>
      <c r="D1121" s="5">
        <v>193.952169657699</v>
      </c>
      <c r="E1121" s="5">
        <v>264.392745907649</v>
      </c>
      <c r="F1121" s="5">
        <v>220.42707437707</v>
      </c>
      <c r="G1121" s="5">
        <v>220.42707437707</v>
      </c>
      <c r="H1121" s="5">
        <v>8.07707998719599</v>
      </c>
      <c r="I1121" s="5">
        <v>8.07707998719599</v>
      </c>
      <c r="J1121" s="5">
        <v>8.07707998719599</v>
      </c>
      <c r="K1121" s="5">
        <v>-4.16603470013005</v>
      </c>
      <c r="L1121" s="5">
        <v>-4.16603470013005</v>
      </c>
      <c r="M1121" s="5">
        <v>-4.16603470013005</v>
      </c>
      <c r="N1121" s="5">
        <v>12.243114687326</v>
      </c>
      <c r="O1121" s="5">
        <v>12.243114687326</v>
      </c>
      <c r="P1121" s="5">
        <v>12.243114687326</v>
      </c>
      <c r="Q1121" s="5">
        <v>0.0</v>
      </c>
      <c r="R1121" s="5">
        <v>0.0</v>
      </c>
      <c r="S1121" s="5">
        <v>0.0</v>
      </c>
    </row>
    <row r="1122">
      <c r="A1122" s="5">
        <v>1120.0</v>
      </c>
      <c r="B1122" s="6">
        <v>45273.0</v>
      </c>
      <c r="C1122" s="5">
        <v>220.305742438238</v>
      </c>
      <c r="D1122" s="5">
        <v>195.463553028181</v>
      </c>
      <c r="E1122" s="5">
        <v>266.181869435756</v>
      </c>
      <c r="F1122" s="5">
        <v>220.305742438238</v>
      </c>
      <c r="G1122" s="5">
        <v>220.305742438238</v>
      </c>
      <c r="H1122" s="5">
        <v>7.49269732393379</v>
      </c>
      <c r="I1122" s="5">
        <v>7.49269732393379</v>
      </c>
      <c r="J1122" s="5">
        <v>7.49269732393379</v>
      </c>
      <c r="K1122" s="5">
        <v>-3.94745955477538</v>
      </c>
      <c r="L1122" s="5">
        <v>-3.94745955477538</v>
      </c>
      <c r="M1122" s="5">
        <v>-3.94745955477538</v>
      </c>
      <c r="N1122" s="5">
        <v>11.4401568787091</v>
      </c>
      <c r="O1122" s="5">
        <v>11.4401568787091</v>
      </c>
      <c r="P1122" s="5">
        <v>11.4401568787091</v>
      </c>
      <c r="Q1122" s="5">
        <v>0.0</v>
      </c>
      <c r="R1122" s="5">
        <v>0.0</v>
      </c>
      <c r="S1122" s="5">
        <v>0.0</v>
      </c>
    </row>
    <row r="1123">
      <c r="A1123" s="5">
        <v>1121.0</v>
      </c>
      <c r="B1123" s="6">
        <v>45274.0</v>
      </c>
      <c r="C1123" s="5">
        <v>220.184410499407</v>
      </c>
      <c r="D1123" s="5">
        <v>188.587921735877</v>
      </c>
      <c r="E1123" s="5">
        <v>260.876679481757</v>
      </c>
      <c r="F1123" s="5">
        <v>220.184410499407</v>
      </c>
      <c r="G1123" s="5">
        <v>220.184410499407</v>
      </c>
      <c r="H1123" s="5">
        <v>5.77333657293458</v>
      </c>
      <c r="I1123" s="5">
        <v>5.77333657293458</v>
      </c>
      <c r="J1123" s="5">
        <v>5.77333657293458</v>
      </c>
      <c r="K1123" s="5">
        <v>-4.8957838576436</v>
      </c>
      <c r="L1123" s="5">
        <v>-4.8957838576436</v>
      </c>
      <c r="M1123" s="5">
        <v>-4.8957838576436</v>
      </c>
      <c r="N1123" s="5">
        <v>10.6691204305781</v>
      </c>
      <c r="O1123" s="5">
        <v>10.6691204305781</v>
      </c>
      <c r="P1123" s="5">
        <v>10.6691204305781</v>
      </c>
      <c r="Q1123" s="5">
        <v>0.0</v>
      </c>
      <c r="R1123" s="5">
        <v>0.0</v>
      </c>
      <c r="S1123" s="5">
        <v>0.0</v>
      </c>
    </row>
    <row r="1124">
      <c r="A1124" s="5">
        <v>1122.0</v>
      </c>
      <c r="B1124" s="6">
        <v>45275.0</v>
      </c>
      <c r="C1124" s="5">
        <v>220.063078560575</v>
      </c>
      <c r="D1124" s="5">
        <v>188.283365486047</v>
      </c>
      <c r="E1124" s="5">
        <v>260.614598057597</v>
      </c>
      <c r="F1124" s="5">
        <v>220.063078560575</v>
      </c>
      <c r="G1124" s="5">
        <v>220.063078560575</v>
      </c>
      <c r="H1124" s="5">
        <v>4.64304329545401</v>
      </c>
      <c r="I1124" s="5">
        <v>4.64304329545401</v>
      </c>
      <c r="J1124" s="5">
        <v>4.64304329545401</v>
      </c>
      <c r="K1124" s="5">
        <v>-5.30696082183194</v>
      </c>
      <c r="L1124" s="5">
        <v>-5.30696082183194</v>
      </c>
      <c r="M1124" s="5">
        <v>-5.30696082183194</v>
      </c>
      <c r="N1124" s="5">
        <v>9.95000411728595</v>
      </c>
      <c r="O1124" s="5">
        <v>9.95000411728595</v>
      </c>
      <c r="P1124" s="5">
        <v>9.95000411728595</v>
      </c>
      <c r="Q1124" s="5">
        <v>0.0</v>
      </c>
      <c r="R1124" s="5">
        <v>0.0</v>
      </c>
      <c r="S1124" s="5">
        <v>0.0</v>
      </c>
    </row>
    <row r="1125">
      <c r="A1125" s="5">
        <v>1123.0</v>
      </c>
      <c r="B1125" s="6">
        <v>45278.0</v>
      </c>
      <c r="C1125" s="5">
        <v>219.699082744081</v>
      </c>
      <c r="D1125" s="5">
        <v>189.858428601028</v>
      </c>
      <c r="E1125" s="5">
        <v>258.419151650241</v>
      </c>
      <c r="F1125" s="5">
        <v>219.699082744081</v>
      </c>
      <c r="G1125" s="5">
        <v>219.699082744081</v>
      </c>
      <c r="H1125" s="5">
        <v>4.80880274969965</v>
      </c>
      <c r="I1125" s="5">
        <v>4.80880274969965</v>
      </c>
      <c r="J1125" s="5">
        <v>4.80880274969965</v>
      </c>
      <c r="K1125" s="5">
        <v>-3.47492792381904</v>
      </c>
      <c r="L1125" s="5">
        <v>-3.47492792381904</v>
      </c>
      <c r="M1125" s="5">
        <v>-3.47492792381904</v>
      </c>
      <c r="N1125" s="5">
        <v>8.28373067351869</v>
      </c>
      <c r="O1125" s="5">
        <v>8.28373067351869</v>
      </c>
      <c r="P1125" s="5">
        <v>8.28373067351869</v>
      </c>
      <c r="Q1125" s="5">
        <v>0.0</v>
      </c>
      <c r="R1125" s="5">
        <v>0.0</v>
      </c>
      <c r="S1125" s="5">
        <v>0.0</v>
      </c>
    </row>
    <row r="1126">
      <c r="A1126" s="5">
        <v>1124.0</v>
      </c>
      <c r="B1126" s="6">
        <v>45279.0</v>
      </c>
      <c r="C1126" s="5">
        <v>219.577750805249</v>
      </c>
      <c r="D1126" s="5">
        <v>188.687757567546</v>
      </c>
      <c r="E1126" s="5">
        <v>258.867353035364</v>
      </c>
      <c r="F1126" s="5">
        <v>219.577750805249</v>
      </c>
      <c r="G1126" s="5">
        <v>219.577750805249</v>
      </c>
      <c r="H1126" s="5">
        <v>3.77543477685905</v>
      </c>
      <c r="I1126" s="5">
        <v>3.77543477685905</v>
      </c>
      <c r="J1126" s="5">
        <v>3.77543477685905</v>
      </c>
      <c r="K1126" s="5">
        <v>-4.16603470011783</v>
      </c>
      <c r="L1126" s="5">
        <v>-4.16603470011783</v>
      </c>
      <c r="M1126" s="5">
        <v>-4.16603470011783</v>
      </c>
      <c r="N1126" s="5">
        <v>7.94146947697688</v>
      </c>
      <c r="O1126" s="5">
        <v>7.94146947697688</v>
      </c>
      <c r="P1126" s="5">
        <v>7.94146947697688</v>
      </c>
      <c r="Q1126" s="5">
        <v>0.0</v>
      </c>
      <c r="R1126" s="5">
        <v>0.0</v>
      </c>
      <c r="S1126" s="5">
        <v>0.0</v>
      </c>
    </row>
    <row r="1127">
      <c r="A1127" s="5">
        <v>1125.0</v>
      </c>
      <c r="B1127" s="6">
        <v>45280.0</v>
      </c>
      <c r="C1127" s="5">
        <v>219.456418866417</v>
      </c>
      <c r="D1127" s="5">
        <v>188.323328457713</v>
      </c>
      <c r="E1127" s="5">
        <v>257.660088811622</v>
      </c>
      <c r="F1127" s="5">
        <v>219.456418866417</v>
      </c>
      <c r="G1127" s="5">
        <v>219.456418866417</v>
      </c>
      <c r="H1127" s="5">
        <v>3.77633688396514</v>
      </c>
      <c r="I1127" s="5">
        <v>3.77633688396514</v>
      </c>
      <c r="J1127" s="5">
        <v>3.77633688396514</v>
      </c>
      <c r="K1127" s="5">
        <v>-3.947459554774</v>
      </c>
      <c r="L1127" s="5">
        <v>-3.947459554774</v>
      </c>
      <c r="M1127" s="5">
        <v>-3.947459554774</v>
      </c>
      <c r="N1127" s="5">
        <v>7.72379643873915</v>
      </c>
      <c r="O1127" s="5">
        <v>7.72379643873915</v>
      </c>
      <c r="P1127" s="5">
        <v>7.72379643873915</v>
      </c>
      <c r="Q1127" s="5">
        <v>0.0</v>
      </c>
      <c r="R1127" s="5">
        <v>0.0</v>
      </c>
      <c r="S1127" s="5">
        <v>0.0</v>
      </c>
    </row>
    <row r="1128">
      <c r="A1128" s="5">
        <v>1126.0</v>
      </c>
      <c r="B1128" s="6">
        <v>45281.0</v>
      </c>
      <c r="C1128" s="5">
        <v>219.335086927586</v>
      </c>
      <c r="D1128" s="5">
        <v>184.619265675477</v>
      </c>
      <c r="E1128" s="5">
        <v>258.053729011475</v>
      </c>
      <c r="F1128" s="5">
        <v>219.335086927586</v>
      </c>
      <c r="G1128" s="5">
        <v>219.335086927586</v>
      </c>
      <c r="H1128" s="5">
        <v>2.74096500819424</v>
      </c>
      <c r="I1128" s="5">
        <v>2.74096500819424</v>
      </c>
      <c r="J1128" s="5">
        <v>2.74096500819424</v>
      </c>
      <c r="K1128" s="5">
        <v>-4.89578385764784</v>
      </c>
      <c r="L1128" s="5">
        <v>-4.89578385764784</v>
      </c>
      <c r="M1128" s="5">
        <v>-4.89578385764784</v>
      </c>
      <c r="N1128" s="5">
        <v>7.63674886584208</v>
      </c>
      <c r="O1128" s="5">
        <v>7.63674886584208</v>
      </c>
      <c r="P1128" s="5">
        <v>7.63674886584208</v>
      </c>
      <c r="Q1128" s="5">
        <v>0.0</v>
      </c>
      <c r="R1128" s="5">
        <v>0.0</v>
      </c>
      <c r="S1128" s="5">
        <v>0.0</v>
      </c>
    </row>
    <row r="1129">
      <c r="A1129" s="5">
        <v>1127.0</v>
      </c>
      <c r="B1129" s="6">
        <v>45282.0</v>
      </c>
      <c r="C1129" s="5">
        <v>219.213754988754</v>
      </c>
      <c r="D1129" s="5">
        <v>184.053326681234</v>
      </c>
      <c r="E1129" s="5">
        <v>255.932290375497</v>
      </c>
      <c r="F1129" s="5">
        <v>219.213754988754</v>
      </c>
      <c r="G1129" s="5">
        <v>219.213754988754</v>
      </c>
      <c r="H1129" s="5">
        <v>2.37589499190139</v>
      </c>
      <c r="I1129" s="5">
        <v>2.37589499190139</v>
      </c>
      <c r="J1129" s="5">
        <v>2.37589499190139</v>
      </c>
      <c r="K1129" s="5">
        <v>-5.30696082183019</v>
      </c>
      <c r="L1129" s="5">
        <v>-5.30696082183019</v>
      </c>
      <c r="M1129" s="5">
        <v>-5.30696082183019</v>
      </c>
      <c r="N1129" s="5">
        <v>7.68285581373158</v>
      </c>
      <c r="O1129" s="5">
        <v>7.68285581373158</v>
      </c>
      <c r="P1129" s="5">
        <v>7.68285581373158</v>
      </c>
      <c r="Q1129" s="5">
        <v>0.0</v>
      </c>
      <c r="R1129" s="5">
        <v>0.0</v>
      </c>
      <c r="S1129" s="5">
        <v>0.0</v>
      </c>
    </row>
    <row r="1130">
      <c r="A1130" s="5">
        <v>1128.0</v>
      </c>
      <c r="B1130" s="6">
        <v>45286.0</v>
      </c>
      <c r="C1130" s="5">
        <v>218.728427233428</v>
      </c>
      <c r="D1130" s="5">
        <v>187.354363503688</v>
      </c>
      <c r="E1130" s="5">
        <v>259.764377776887</v>
      </c>
      <c r="F1130" s="5">
        <v>218.728427233428</v>
      </c>
      <c r="G1130" s="5">
        <v>218.728427233428</v>
      </c>
      <c r="H1130" s="5">
        <v>4.95715654331127</v>
      </c>
      <c r="I1130" s="5">
        <v>4.95715654331127</v>
      </c>
      <c r="J1130" s="5">
        <v>4.95715654331127</v>
      </c>
      <c r="K1130" s="5">
        <v>-4.1660347001208</v>
      </c>
      <c r="L1130" s="5">
        <v>-4.1660347001208</v>
      </c>
      <c r="M1130" s="5">
        <v>-4.1660347001208</v>
      </c>
      <c r="N1130" s="5">
        <v>9.12319124343208</v>
      </c>
      <c r="O1130" s="5">
        <v>9.12319124343208</v>
      </c>
      <c r="P1130" s="5">
        <v>9.12319124343208</v>
      </c>
      <c r="Q1130" s="5">
        <v>0.0</v>
      </c>
      <c r="R1130" s="5">
        <v>0.0</v>
      </c>
      <c r="S1130" s="5">
        <v>0.0</v>
      </c>
    </row>
    <row r="1131">
      <c r="A1131" s="5">
        <v>1129.0</v>
      </c>
      <c r="B1131" s="6">
        <v>45287.0</v>
      </c>
      <c r="C1131" s="5">
        <v>218.607095294596</v>
      </c>
      <c r="D1131" s="5">
        <v>187.553479689406</v>
      </c>
      <c r="E1131" s="5">
        <v>261.401811086345</v>
      </c>
      <c r="F1131" s="5">
        <v>218.607095294596</v>
      </c>
      <c r="G1131" s="5">
        <v>218.607095294596</v>
      </c>
      <c r="H1131" s="5">
        <v>5.80057139880361</v>
      </c>
      <c r="I1131" s="5">
        <v>5.80057139880361</v>
      </c>
      <c r="J1131" s="5">
        <v>5.80057139880361</v>
      </c>
      <c r="K1131" s="5">
        <v>-3.94745955477495</v>
      </c>
      <c r="L1131" s="5">
        <v>-3.94745955477495</v>
      </c>
      <c r="M1131" s="5">
        <v>-3.94745955477495</v>
      </c>
      <c r="N1131" s="5">
        <v>9.74803095357856</v>
      </c>
      <c r="O1131" s="5">
        <v>9.74803095357856</v>
      </c>
      <c r="P1131" s="5">
        <v>9.74803095357856</v>
      </c>
      <c r="Q1131" s="5">
        <v>0.0</v>
      </c>
      <c r="R1131" s="5">
        <v>0.0</v>
      </c>
      <c r="S1131" s="5">
        <v>0.0</v>
      </c>
    </row>
    <row r="1132">
      <c r="A1132" s="5">
        <v>1130.0</v>
      </c>
      <c r="B1132" s="6">
        <v>45288.0</v>
      </c>
      <c r="C1132" s="5">
        <v>218.485763355765</v>
      </c>
      <c r="D1132" s="5">
        <v>188.836823838407</v>
      </c>
      <c r="E1132" s="5">
        <v>264.175792442131</v>
      </c>
      <c r="F1132" s="5">
        <v>218.485763355765</v>
      </c>
      <c r="G1132" s="5">
        <v>218.485763355765</v>
      </c>
      <c r="H1132" s="5">
        <v>5.55249136151486</v>
      </c>
      <c r="I1132" s="5">
        <v>5.55249136151486</v>
      </c>
      <c r="J1132" s="5">
        <v>5.55249136151486</v>
      </c>
      <c r="K1132" s="5">
        <v>-4.89578385763302</v>
      </c>
      <c r="L1132" s="5">
        <v>-4.89578385763302</v>
      </c>
      <c r="M1132" s="5">
        <v>-4.89578385763302</v>
      </c>
      <c r="N1132" s="5">
        <v>10.4482752191478</v>
      </c>
      <c r="O1132" s="5">
        <v>10.4482752191478</v>
      </c>
      <c r="P1132" s="5">
        <v>10.4482752191478</v>
      </c>
      <c r="Q1132" s="5">
        <v>0.0</v>
      </c>
      <c r="R1132" s="5">
        <v>0.0</v>
      </c>
      <c r="S1132" s="5">
        <v>0.0</v>
      </c>
    </row>
    <row r="1133">
      <c r="A1133" s="5">
        <v>1131.0</v>
      </c>
      <c r="B1133" s="6">
        <v>45289.0</v>
      </c>
      <c r="C1133" s="5">
        <v>218.364431416933</v>
      </c>
      <c r="D1133" s="5">
        <v>189.054833363051</v>
      </c>
      <c r="E1133" s="5">
        <v>260.201973049127</v>
      </c>
      <c r="F1133" s="5">
        <v>218.364431416933</v>
      </c>
      <c r="G1133" s="5">
        <v>218.364431416933</v>
      </c>
      <c r="H1133" s="5">
        <v>5.8973424185397</v>
      </c>
      <c r="I1133" s="5">
        <v>5.8973424185397</v>
      </c>
      <c r="J1133" s="5">
        <v>5.8973424185397</v>
      </c>
      <c r="K1133" s="5">
        <v>-5.30696082181149</v>
      </c>
      <c r="L1133" s="5">
        <v>-5.30696082181149</v>
      </c>
      <c r="M1133" s="5">
        <v>-5.30696082181149</v>
      </c>
      <c r="N1133" s="5">
        <v>11.2043032403511</v>
      </c>
      <c r="O1133" s="5">
        <v>11.2043032403511</v>
      </c>
      <c r="P1133" s="5">
        <v>11.2043032403511</v>
      </c>
      <c r="Q1133" s="5">
        <v>0.0</v>
      </c>
      <c r="R1133" s="5">
        <v>0.0</v>
      </c>
      <c r="S1133" s="5">
        <v>0.0</v>
      </c>
    </row>
    <row r="1134">
      <c r="A1134" s="5">
        <v>1132.0</v>
      </c>
      <c r="B1134" s="6">
        <v>45293.0</v>
      </c>
      <c r="C1134" s="5">
        <v>217.879103661607</v>
      </c>
      <c r="D1134" s="5">
        <v>191.947923342334</v>
      </c>
      <c r="E1134" s="5">
        <v>260.793961706665</v>
      </c>
      <c r="F1134" s="5">
        <v>217.879103661607</v>
      </c>
      <c r="G1134" s="5">
        <v>217.879103661607</v>
      </c>
      <c r="H1134" s="5">
        <v>10.1796487152863</v>
      </c>
      <c r="I1134" s="5">
        <v>10.1796487152863</v>
      </c>
      <c r="J1134" s="5">
        <v>10.1796487152863</v>
      </c>
      <c r="K1134" s="5">
        <v>-4.16603470013211</v>
      </c>
      <c r="L1134" s="5">
        <v>-4.16603470013211</v>
      </c>
      <c r="M1134" s="5">
        <v>-4.16603470013211</v>
      </c>
      <c r="N1134" s="5">
        <v>14.3456834154184</v>
      </c>
      <c r="O1134" s="5">
        <v>14.3456834154184</v>
      </c>
      <c r="P1134" s="5">
        <v>14.3456834154184</v>
      </c>
      <c r="Q1134" s="5">
        <v>0.0</v>
      </c>
      <c r="R1134" s="5">
        <v>0.0</v>
      </c>
      <c r="S1134" s="5">
        <v>0.0</v>
      </c>
    </row>
    <row r="1135">
      <c r="A1135" s="5">
        <v>1133.0</v>
      </c>
      <c r="B1135" s="6">
        <v>45294.0</v>
      </c>
      <c r="C1135" s="5">
        <v>217.757771722775</v>
      </c>
      <c r="D1135" s="5">
        <v>192.967814650283</v>
      </c>
      <c r="E1135" s="5">
        <v>266.154030089291</v>
      </c>
      <c r="F1135" s="5">
        <v>217.757771722775</v>
      </c>
      <c r="G1135" s="5">
        <v>217.757771722775</v>
      </c>
      <c r="H1135" s="5">
        <v>11.0991183095306</v>
      </c>
      <c r="I1135" s="5">
        <v>11.0991183095306</v>
      </c>
      <c r="J1135" s="5">
        <v>11.0991183095306</v>
      </c>
      <c r="K1135" s="5">
        <v>-3.94745955477357</v>
      </c>
      <c r="L1135" s="5">
        <v>-3.94745955477357</v>
      </c>
      <c r="M1135" s="5">
        <v>-3.94745955477357</v>
      </c>
      <c r="N1135" s="5">
        <v>15.0465778643042</v>
      </c>
      <c r="O1135" s="5">
        <v>15.0465778643042</v>
      </c>
      <c r="P1135" s="5">
        <v>15.0465778643042</v>
      </c>
      <c r="Q1135" s="5">
        <v>0.0</v>
      </c>
      <c r="R1135" s="5">
        <v>0.0</v>
      </c>
      <c r="S1135" s="5">
        <v>0.0</v>
      </c>
    </row>
    <row r="1136">
      <c r="A1136" s="5">
        <v>1134.0</v>
      </c>
      <c r="B1136" s="6">
        <v>45295.0</v>
      </c>
      <c r="C1136" s="5">
        <v>217.636439783944</v>
      </c>
      <c r="D1136" s="5">
        <v>194.371956844139</v>
      </c>
      <c r="E1136" s="5">
        <v>263.519652842377</v>
      </c>
      <c r="F1136" s="5">
        <v>217.636439783944</v>
      </c>
      <c r="G1136" s="5">
        <v>217.636439783944</v>
      </c>
      <c r="H1136" s="5">
        <v>10.774445875274</v>
      </c>
      <c r="I1136" s="5">
        <v>10.774445875274</v>
      </c>
      <c r="J1136" s="5">
        <v>10.774445875274</v>
      </c>
      <c r="K1136" s="5">
        <v>-4.89578385763726</v>
      </c>
      <c r="L1136" s="5">
        <v>-4.89578385763726</v>
      </c>
      <c r="M1136" s="5">
        <v>-4.89578385763726</v>
      </c>
      <c r="N1136" s="5">
        <v>15.6702297329113</v>
      </c>
      <c r="O1136" s="5">
        <v>15.6702297329113</v>
      </c>
      <c r="P1136" s="5">
        <v>15.6702297329113</v>
      </c>
      <c r="Q1136" s="5">
        <v>0.0</v>
      </c>
      <c r="R1136" s="5">
        <v>0.0</v>
      </c>
      <c r="S1136" s="5">
        <v>0.0</v>
      </c>
    </row>
    <row r="1137">
      <c r="A1137" s="5">
        <v>1135.0</v>
      </c>
      <c r="B1137" s="6">
        <v>45296.0</v>
      </c>
      <c r="C1137" s="5">
        <v>217.515107845112</v>
      </c>
      <c r="D1137" s="5">
        <v>191.559402244615</v>
      </c>
      <c r="E1137" s="5">
        <v>261.275177305847</v>
      </c>
      <c r="F1137" s="5">
        <v>217.515107845112</v>
      </c>
      <c r="G1137" s="5">
        <v>217.515107845112</v>
      </c>
      <c r="H1137" s="5">
        <v>10.8906774656613</v>
      </c>
      <c r="I1137" s="5">
        <v>10.8906774656613</v>
      </c>
      <c r="J1137" s="5">
        <v>10.8906774656613</v>
      </c>
      <c r="K1137" s="5">
        <v>-5.30696082183846</v>
      </c>
      <c r="L1137" s="5">
        <v>-5.30696082183846</v>
      </c>
      <c r="M1137" s="5">
        <v>-5.30696082183846</v>
      </c>
      <c r="N1137" s="5">
        <v>16.1976382874997</v>
      </c>
      <c r="O1137" s="5">
        <v>16.1976382874997</v>
      </c>
      <c r="P1137" s="5">
        <v>16.1976382874997</v>
      </c>
      <c r="Q1137" s="5">
        <v>0.0</v>
      </c>
      <c r="R1137" s="5">
        <v>0.0</v>
      </c>
      <c r="S1137" s="5">
        <v>0.0</v>
      </c>
    </row>
    <row r="1138">
      <c r="A1138" s="5">
        <v>1136.0</v>
      </c>
      <c r="B1138" s="6">
        <v>45299.0</v>
      </c>
      <c r="C1138" s="5">
        <v>217.151112028617</v>
      </c>
      <c r="D1138" s="5">
        <v>197.00051516111</v>
      </c>
      <c r="E1138" s="5">
        <v>268.369134863223</v>
      </c>
      <c r="F1138" s="5">
        <v>217.151112028617</v>
      </c>
      <c r="G1138" s="5">
        <v>217.151112028617</v>
      </c>
      <c r="H1138" s="5">
        <v>13.5770546311162</v>
      </c>
      <c r="I1138" s="5">
        <v>13.5770546311162</v>
      </c>
      <c r="J1138" s="5">
        <v>13.5770546311162</v>
      </c>
      <c r="K1138" s="5">
        <v>-3.47492792379499</v>
      </c>
      <c r="L1138" s="5">
        <v>-3.47492792379499</v>
      </c>
      <c r="M1138" s="5">
        <v>-3.47492792379499</v>
      </c>
      <c r="N1138" s="5">
        <v>17.0519825549112</v>
      </c>
      <c r="O1138" s="5">
        <v>17.0519825549112</v>
      </c>
      <c r="P1138" s="5">
        <v>17.0519825549112</v>
      </c>
      <c r="Q1138" s="5">
        <v>0.0</v>
      </c>
      <c r="R1138" s="5">
        <v>0.0</v>
      </c>
      <c r="S1138" s="5">
        <v>0.0</v>
      </c>
    </row>
    <row r="1139">
      <c r="A1139" s="5">
        <v>1137.0</v>
      </c>
      <c r="B1139" s="6">
        <v>45300.0</v>
      </c>
      <c r="C1139" s="5">
        <v>217.029780089786</v>
      </c>
      <c r="D1139" s="5">
        <v>194.052588908137</v>
      </c>
      <c r="E1139" s="5">
        <v>264.669519845118</v>
      </c>
      <c r="F1139" s="5">
        <v>217.029780089786</v>
      </c>
      <c r="G1139" s="5">
        <v>217.029780089786</v>
      </c>
      <c r="H1139" s="5">
        <v>12.8940981238083</v>
      </c>
      <c r="I1139" s="5">
        <v>12.8940981238083</v>
      </c>
      <c r="J1139" s="5">
        <v>12.8940981238083</v>
      </c>
      <c r="K1139" s="5">
        <v>-4.16603470012749</v>
      </c>
      <c r="L1139" s="5">
        <v>-4.16603470012749</v>
      </c>
      <c r="M1139" s="5">
        <v>-4.16603470012749</v>
      </c>
      <c r="N1139" s="5">
        <v>17.0601328239358</v>
      </c>
      <c r="O1139" s="5">
        <v>17.0601328239358</v>
      </c>
      <c r="P1139" s="5">
        <v>17.0601328239358</v>
      </c>
      <c r="Q1139" s="5">
        <v>0.0</v>
      </c>
      <c r="R1139" s="5">
        <v>0.0</v>
      </c>
      <c r="S1139" s="5">
        <v>0.0</v>
      </c>
    </row>
    <row r="1140">
      <c r="A1140" s="5">
        <v>1138.0</v>
      </c>
      <c r="B1140" s="6">
        <v>45301.0</v>
      </c>
      <c r="C1140" s="5">
        <v>216.908448150954</v>
      </c>
      <c r="D1140" s="5">
        <v>196.313939467317</v>
      </c>
      <c r="E1140" s="5">
        <v>266.132767366638</v>
      </c>
      <c r="F1140" s="5">
        <v>216.908448150954</v>
      </c>
      <c r="G1140" s="5">
        <v>216.908448150954</v>
      </c>
      <c r="H1140" s="5">
        <v>12.9746389120217</v>
      </c>
      <c r="I1140" s="5">
        <v>12.9746389120217</v>
      </c>
      <c r="J1140" s="5">
        <v>12.9746389120217</v>
      </c>
      <c r="K1140" s="5">
        <v>-3.94745955477683</v>
      </c>
      <c r="L1140" s="5">
        <v>-3.94745955477683</v>
      </c>
      <c r="M1140" s="5">
        <v>-3.94745955477683</v>
      </c>
      <c r="N1140" s="5">
        <v>16.9220984667985</v>
      </c>
      <c r="O1140" s="5">
        <v>16.9220984667985</v>
      </c>
      <c r="P1140" s="5">
        <v>16.9220984667985</v>
      </c>
      <c r="Q1140" s="5">
        <v>0.0</v>
      </c>
      <c r="R1140" s="5">
        <v>0.0</v>
      </c>
      <c r="S1140" s="5">
        <v>0.0</v>
      </c>
    </row>
    <row r="1141">
      <c r="A1141" s="5">
        <v>1139.0</v>
      </c>
      <c r="B1141" s="6">
        <v>45302.0</v>
      </c>
      <c r="C1141" s="5">
        <v>216.787116212123</v>
      </c>
      <c r="D1141" s="5">
        <v>192.112012757047</v>
      </c>
      <c r="E1141" s="5">
        <v>263.756941967568</v>
      </c>
      <c r="F1141" s="5">
        <v>216.787116212123</v>
      </c>
      <c r="G1141" s="5">
        <v>216.787116212123</v>
      </c>
      <c r="H1141" s="5">
        <v>11.7432162400894</v>
      </c>
      <c r="I1141" s="5">
        <v>11.7432162400894</v>
      </c>
      <c r="J1141" s="5">
        <v>11.7432162400894</v>
      </c>
      <c r="K1141" s="5">
        <v>-4.89578385763808</v>
      </c>
      <c r="L1141" s="5">
        <v>-4.89578385763808</v>
      </c>
      <c r="M1141" s="5">
        <v>-4.89578385763808</v>
      </c>
      <c r="N1141" s="5">
        <v>16.6390000977275</v>
      </c>
      <c r="O1141" s="5">
        <v>16.6390000977275</v>
      </c>
      <c r="P1141" s="5">
        <v>16.6390000977275</v>
      </c>
      <c r="Q1141" s="5">
        <v>0.0</v>
      </c>
      <c r="R1141" s="5">
        <v>0.0</v>
      </c>
      <c r="S1141" s="5">
        <v>0.0</v>
      </c>
    </row>
    <row r="1142">
      <c r="A1142" s="5">
        <v>1140.0</v>
      </c>
      <c r="B1142" s="6">
        <v>45303.0</v>
      </c>
      <c r="C1142" s="5">
        <v>216.665784273291</v>
      </c>
      <c r="D1142" s="5">
        <v>192.515946596009</v>
      </c>
      <c r="E1142" s="5">
        <v>259.499740161096</v>
      </c>
      <c r="F1142" s="5">
        <v>216.665784273291</v>
      </c>
      <c r="G1142" s="5">
        <v>216.665784273291</v>
      </c>
      <c r="H1142" s="5">
        <v>10.9089353608904</v>
      </c>
      <c r="I1142" s="5">
        <v>10.9089353608904</v>
      </c>
      <c r="J1142" s="5">
        <v>10.9089353608904</v>
      </c>
      <c r="K1142" s="5">
        <v>-5.30696082183672</v>
      </c>
      <c r="L1142" s="5">
        <v>-5.30696082183672</v>
      </c>
      <c r="M1142" s="5">
        <v>-5.30696082183672</v>
      </c>
      <c r="N1142" s="5">
        <v>16.2158961827271</v>
      </c>
      <c r="O1142" s="5">
        <v>16.2158961827271</v>
      </c>
      <c r="P1142" s="5">
        <v>16.2158961827271</v>
      </c>
      <c r="Q1142" s="5">
        <v>0.0</v>
      </c>
      <c r="R1142" s="5">
        <v>0.0</v>
      </c>
      <c r="S1142" s="5">
        <v>0.0</v>
      </c>
    </row>
    <row r="1143">
      <c r="A1143" s="5">
        <v>1141.0</v>
      </c>
      <c r="B1143" s="6">
        <v>45307.0</v>
      </c>
      <c r="C1143" s="5">
        <v>216.180456517965</v>
      </c>
      <c r="D1143" s="5">
        <v>189.438607955059</v>
      </c>
      <c r="E1143" s="5">
        <v>258.296812347774</v>
      </c>
      <c r="F1143" s="5">
        <v>216.180456517965</v>
      </c>
      <c r="G1143" s="5">
        <v>216.180456517965</v>
      </c>
      <c r="H1143" s="5">
        <v>9.18701372820575</v>
      </c>
      <c r="I1143" s="5">
        <v>9.18701372820575</v>
      </c>
      <c r="J1143" s="5">
        <v>9.18701372820575</v>
      </c>
      <c r="K1143" s="5">
        <v>-4.16603470012286</v>
      </c>
      <c r="L1143" s="5">
        <v>-4.16603470012286</v>
      </c>
      <c r="M1143" s="5">
        <v>-4.16603470012286</v>
      </c>
      <c r="N1143" s="5">
        <v>13.3530484283286</v>
      </c>
      <c r="O1143" s="5">
        <v>13.3530484283286</v>
      </c>
      <c r="P1143" s="5">
        <v>13.3530484283286</v>
      </c>
      <c r="Q1143" s="5">
        <v>0.0</v>
      </c>
      <c r="R1143" s="5">
        <v>0.0</v>
      </c>
      <c r="S1143" s="5">
        <v>0.0</v>
      </c>
    </row>
    <row r="1144">
      <c r="A1144" s="5">
        <v>1142.0</v>
      </c>
      <c r="B1144" s="6">
        <v>45308.0</v>
      </c>
      <c r="C1144" s="5">
        <v>216.059124579133</v>
      </c>
      <c r="D1144" s="5">
        <v>188.849235621899</v>
      </c>
      <c r="E1144" s="5">
        <v>259.194347980018</v>
      </c>
      <c r="F1144" s="5">
        <v>216.059124579133</v>
      </c>
      <c r="G1144" s="5">
        <v>216.059124579133</v>
      </c>
      <c r="H1144" s="5">
        <v>8.48231209493783</v>
      </c>
      <c r="I1144" s="5">
        <v>8.48231209493783</v>
      </c>
      <c r="J1144" s="5">
        <v>8.48231209493783</v>
      </c>
      <c r="K1144" s="5">
        <v>-3.94745955477545</v>
      </c>
      <c r="L1144" s="5">
        <v>-3.94745955477545</v>
      </c>
      <c r="M1144" s="5">
        <v>-3.94745955477545</v>
      </c>
      <c r="N1144" s="5">
        <v>12.4297716497132</v>
      </c>
      <c r="O1144" s="5">
        <v>12.4297716497132</v>
      </c>
      <c r="P1144" s="5">
        <v>12.4297716497132</v>
      </c>
      <c r="Q1144" s="5">
        <v>0.0</v>
      </c>
      <c r="R1144" s="5">
        <v>0.0</v>
      </c>
      <c r="S1144" s="5">
        <v>0.0</v>
      </c>
    </row>
    <row r="1145">
      <c r="A1145" s="5">
        <v>1143.0</v>
      </c>
      <c r="B1145" s="6">
        <v>45309.0</v>
      </c>
      <c r="C1145" s="5">
        <v>215.937792640301</v>
      </c>
      <c r="D1145" s="5">
        <v>187.971104333211</v>
      </c>
      <c r="E1145" s="5">
        <v>255.903226650048</v>
      </c>
      <c r="F1145" s="5">
        <v>215.937792640301</v>
      </c>
      <c r="G1145" s="5">
        <v>215.937792640301</v>
      </c>
      <c r="H1145" s="5">
        <v>6.57021445170437</v>
      </c>
      <c r="I1145" s="5">
        <v>6.57021445170437</v>
      </c>
      <c r="J1145" s="5">
        <v>6.57021445170437</v>
      </c>
      <c r="K1145" s="5">
        <v>-4.89578385764232</v>
      </c>
      <c r="L1145" s="5">
        <v>-4.89578385764232</v>
      </c>
      <c r="M1145" s="5">
        <v>-4.89578385764232</v>
      </c>
      <c r="N1145" s="5">
        <v>11.4659983093466</v>
      </c>
      <c r="O1145" s="5">
        <v>11.4659983093466</v>
      </c>
      <c r="P1145" s="5">
        <v>11.4659983093466</v>
      </c>
      <c r="Q1145" s="5">
        <v>0.0</v>
      </c>
      <c r="R1145" s="5">
        <v>0.0</v>
      </c>
      <c r="S1145" s="5">
        <v>0.0</v>
      </c>
    </row>
    <row r="1146">
      <c r="A1146" s="5">
        <v>1144.0</v>
      </c>
      <c r="B1146" s="6">
        <v>45310.0</v>
      </c>
      <c r="C1146" s="5">
        <v>215.81646070147</v>
      </c>
      <c r="D1146" s="5">
        <v>186.175500104722</v>
      </c>
      <c r="E1146" s="5">
        <v>254.961035764649</v>
      </c>
      <c r="F1146" s="5">
        <v>215.81646070147</v>
      </c>
      <c r="G1146" s="5">
        <v>215.81646070147</v>
      </c>
      <c r="H1146" s="5">
        <v>5.17871206959646</v>
      </c>
      <c r="I1146" s="5">
        <v>5.17871206959646</v>
      </c>
      <c r="J1146" s="5">
        <v>5.17871206959646</v>
      </c>
      <c r="K1146" s="5">
        <v>-5.30696082183497</v>
      </c>
      <c r="L1146" s="5">
        <v>-5.30696082183497</v>
      </c>
      <c r="M1146" s="5">
        <v>-5.30696082183497</v>
      </c>
      <c r="N1146" s="5">
        <v>10.4856728914314</v>
      </c>
      <c r="O1146" s="5">
        <v>10.4856728914314</v>
      </c>
      <c r="P1146" s="5">
        <v>10.4856728914314</v>
      </c>
      <c r="Q1146" s="5">
        <v>0.0</v>
      </c>
      <c r="R1146" s="5">
        <v>0.0</v>
      </c>
      <c r="S1146" s="5">
        <v>0.0</v>
      </c>
    </row>
    <row r="1147">
      <c r="A1147" s="5">
        <v>1145.0</v>
      </c>
      <c r="B1147" s="6">
        <v>45313.0</v>
      </c>
      <c r="C1147" s="5">
        <v>215.452464884975</v>
      </c>
      <c r="D1147" s="5">
        <v>183.737036461784</v>
      </c>
      <c r="E1147" s="5">
        <v>253.280629318704</v>
      </c>
      <c r="F1147" s="5">
        <v>215.452464884975</v>
      </c>
      <c r="G1147" s="5">
        <v>215.452464884975</v>
      </c>
      <c r="H1147" s="5">
        <v>4.21342034341002</v>
      </c>
      <c r="I1147" s="5">
        <v>4.21342034341002</v>
      </c>
      <c r="J1147" s="5">
        <v>4.21342034341002</v>
      </c>
      <c r="K1147" s="5">
        <v>-3.47492792381647</v>
      </c>
      <c r="L1147" s="5">
        <v>-3.47492792381647</v>
      </c>
      <c r="M1147" s="5">
        <v>-3.47492792381647</v>
      </c>
      <c r="N1147" s="5">
        <v>7.6883482672265</v>
      </c>
      <c r="O1147" s="5">
        <v>7.6883482672265</v>
      </c>
      <c r="P1147" s="5">
        <v>7.6883482672265</v>
      </c>
      <c r="Q1147" s="5">
        <v>0.0</v>
      </c>
      <c r="R1147" s="5">
        <v>0.0</v>
      </c>
      <c r="S1147" s="5">
        <v>0.0</v>
      </c>
    </row>
    <row r="1148">
      <c r="A1148" s="5">
        <v>1146.0</v>
      </c>
      <c r="B1148" s="6">
        <v>45314.0</v>
      </c>
      <c r="C1148" s="5">
        <v>215.331132946143</v>
      </c>
      <c r="D1148" s="5">
        <v>184.11611548084</v>
      </c>
      <c r="E1148" s="5">
        <v>254.837353876418</v>
      </c>
      <c r="F1148" s="5">
        <v>215.331132946143</v>
      </c>
      <c r="G1148" s="5">
        <v>215.331132946143</v>
      </c>
      <c r="H1148" s="5">
        <v>2.71516347756695</v>
      </c>
      <c r="I1148" s="5">
        <v>2.71516347756695</v>
      </c>
      <c r="J1148" s="5">
        <v>2.71516347756695</v>
      </c>
      <c r="K1148" s="5">
        <v>-4.16603470012584</v>
      </c>
      <c r="L1148" s="5">
        <v>-4.16603470012584</v>
      </c>
      <c r="M1148" s="5">
        <v>-4.16603470012584</v>
      </c>
      <c r="N1148" s="5">
        <v>6.88119817769279</v>
      </c>
      <c r="O1148" s="5">
        <v>6.88119817769279</v>
      </c>
      <c r="P1148" s="5">
        <v>6.88119817769279</v>
      </c>
      <c r="Q1148" s="5">
        <v>0.0</v>
      </c>
      <c r="R1148" s="5">
        <v>0.0</v>
      </c>
      <c r="S1148" s="5">
        <v>0.0</v>
      </c>
    </row>
    <row r="1149">
      <c r="A1149" s="5">
        <v>1147.0</v>
      </c>
      <c r="B1149" s="6">
        <v>45315.0</v>
      </c>
      <c r="C1149" s="5">
        <v>215.209801007312</v>
      </c>
      <c r="D1149" s="5">
        <v>181.324828553197</v>
      </c>
      <c r="E1149" s="5">
        <v>250.378136161042</v>
      </c>
      <c r="F1149" s="5">
        <v>215.209801007312</v>
      </c>
      <c r="G1149" s="5">
        <v>215.209801007312</v>
      </c>
      <c r="H1149" s="5">
        <v>2.22384027318096</v>
      </c>
      <c r="I1149" s="5">
        <v>2.22384027318096</v>
      </c>
      <c r="J1149" s="5">
        <v>2.22384027318096</v>
      </c>
      <c r="K1149" s="5">
        <v>-3.94745955477412</v>
      </c>
      <c r="L1149" s="5">
        <v>-3.94745955477412</v>
      </c>
      <c r="M1149" s="5">
        <v>-3.94745955477412</v>
      </c>
      <c r="N1149" s="5">
        <v>6.17129982795508</v>
      </c>
      <c r="O1149" s="5">
        <v>6.17129982795508</v>
      </c>
      <c r="P1149" s="5">
        <v>6.17129982795508</v>
      </c>
      <c r="Q1149" s="5">
        <v>0.0</v>
      </c>
      <c r="R1149" s="5">
        <v>0.0</v>
      </c>
      <c r="S1149" s="5">
        <v>0.0</v>
      </c>
    </row>
    <row r="1150">
      <c r="A1150" s="5">
        <v>1148.0</v>
      </c>
      <c r="B1150" s="6">
        <v>45316.0</v>
      </c>
      <c r="C1150" s="5">
        <v>215.08846906848</v>
      </c>
      <c r="D1150" s="5">
        <v>180.283242580923</v>
      </c>
      <c r="E1150" s="5">
        <v>252.375502449043</v>
      </c>
      <c r="F1150" s="5">
        <v>215.08846906848</v>
      </c>
      <c r="G1150" s="5">
        <v>215.08846906848</v>
      </c>
      <c r="H1150" s="5">
        <v>0.679896805947246</v>
      </c>
      <c r="I1150" s="5">
        <v>0.679896805947246</v>
      </c>
      <c r="J1150" s="5">
        <v>0.679896805947246</v>
      </c>
      <c r="K1150" s="5">
        <v>-4.89578385764314</v>
      </c>
      <c r="L1150" s="5">
        <v>-4.89578385764314</v>
      </c>
      <c r="M1150" s="5">
        <v>-4.89578385764314</v>
      </c>
      <c r="N1150" s="5">
        <v>5.57568066359038</v>
      </c>
      <c r="O1150" s="5">
        <v>5.57568066359038</v>
      </c>
      <c r="P1150" s="5">
        <v>5.57568066359038</v>
      </c>
      <c r="Q1150" s="5">
        <v>0.0</v>
      </c>
      <c r="R1150" s="5">
        <v>0.0</v>
      </c>
      <c r="S1150" s="5">
        <v>0.0</v>
      </c>
    </row>
    <row r="1151">
      <c r="A1151" s="5">
        <v>1149.0</v>
      </c>
      <c r="B1151" s="6">
        <v>45317.0</v>
      </c>
      <c r="C1151" s="5">
        <v>214.967137129649</v>
      </c>
      <c r="D1151" s="5">
        <v>177.975134361069</v>
      </c>
      <c r="E1151" s="5">
        <v>248.636184725703</v>
      </c>
      <c r="F1151" s="5">
        <v>214.967137129649</v>
      </c>
      <c r="G1151" s="5">
        <v>214.967137129649</v>
      </c>
      <c r="H1151" s="5">
        <v>-0.19882290920491</v>
      </c>
      <c r="I1151" s="5">
        <v>-0.19882290920491</v>
      </c>
      <c r="J1151" s="5">
        <v>-0.19882290920491</v>
      </c>
      <c r="K1151" s="5">
        <v>-5.30696082182475</v>
      </c>
      <c r="L1151" s="5">
        <v>-5.30696082182475</v>
      </c>
      <c r="M1151" s="5">
        <v>-5.30696082182475</v>
      </c>
      <c r="N1151" s="5">
        <v>5.10813791261984</v>
      </c>
      <c r="O1151" s="5">
        <v>5.10813791261984</v>
      </c>
      <c r="P1151" s="5">
        <v>5.10813791261984</v>
      </c>
      <c r="Q1151" s="5">
        <v>0.0</v>
      </c>
      <c r="R1151" s="5">
        <v>0.0</v>
      </c>
      <c r="S1151" s="5">
        <v>0.0</v>
      </c>
    </row>
    <row r="1152">
      <c r="A1152" s="5">
        <v>1150.0</v>
      </c>
      <c r="B1152" s="6">
        <v>45320.0</v>
      </c>
      <c r="C1152" s="5">
        <v>214.603141313154</v>
      </c>
      <c r="D1152" s="5">
        <v>178.207697145728</v>
      </c>
      <c r="E1152" s="5">
        <v>251.832890647361</v>
      </c>
      <c r="F1152" s="5">
        <v>214.603141313154</v>
      </c>
      <c r="G1152" s="5">
        <v>214.603141313154</v>
      </c>
      <c r="H1152" s="5">
        <v>1.08037608073268</v>
      </c>
      <c r="I1152" s="5">
        <v>1.08037608073268</v>
      </c>
      <c r="J1152" s="5">
        <v>1.08037608073268</v>
      </c>
      <c r="K1152" s="5">
        <v>-3.47492792378231</v>
      </c>
      <c r="L1152" s="5">
        <v>-3.47492792378231</v>
      </c>
      <c r="M1152" s="5">
        <v>-3.47492792378231</v>
      </c>
      <c r="N1152" s="5">
        <v>4.555304004515</v>
      </c>
      <c r="O1152" s="5">
        <v>4.555304004515</v>
      </c>
      <c r="P1152" s="5">
        <v>4.555304004515</v>
      </c>
      <c r="Q1152" s="5">
        <v>0.0</v>
      </c>
      <c r="R1152" s="5">
        <v>0.0</v>
      </c>
      <c r="S1152" s="5">
        <v>0.0</v>
      </c>
    </row>
    <row r="1153">
      <c r="A1153" s="5">
        <v>1151.0</v>
      </c>
      <c r="B1153" s="6">
        <v>45321.0</v>
      </c>
      <c r="C1153" s="5">
        <v>214.481809374322</v>
      </c>
      <c r="D1153" s="5">
        <v>181.346367511069</v>
      </c>
      <c r="E1153" s="5">
        <v>249.61548274312</v>
      </c>
      <c r="F1153" s="5">
        <v>214.481809374322</v>
      </c>
      <c r="G1153" s="5">
        <v>214.481809374322</v>
      </c>
      <c r="H1153" s="5">
        <v>0.494703482068476</v>
      </c>
      <c r="I1153" s="5">
        <v>0.494703482068476</v>
      </c>
      <c r="J1153" s="5">
        <v>0.494703482068476</v>
      </c>
      <c r="K1153" s="5">
        <v>-4.16603470012882</v>
      </c>
      <c r="L1153" s="5">
        <v>-4.16603470012882</v>
      </c>
      <c r="M1153" s="5">
        <v>-4.16603470012882</v>
      </c>
      <c r="N1153" s="5">
        <v>4.66073818219729</v>
      </c>
      <c r="O1153" s="5">
        <v>4.66073818219729</v>
      </c>
      <c r="P1153" s="5">
        <v>4.66073818219729</v>
      </c>
      <c r="Q1153" s="5">
        <v>0.0</v>
      </c>
      <c r="R1153" s="5">
        <v>0.0</v>
      </c>
      <c r="S1153" s="5">
        <v>0.0</v>
      </c>
    </row>
    <row r="1154">
      <c r="A1154" s="5">
        <v>1152.0</v>
      </c>
      <c r="B1154" s="6">
        <v>45322.0</v>
      </c>
      <c r="C1154" s="5">
        <v>214.360477435491</v>
      </c>
      <c r="D1154" s="5">
        <v>180.360761132527</v>
      </c>
      <c r="E1154" s="5">
        <v>250.279004184671</v>
      </c>
      <c r="F1154" s="5">
        <v>214.360477435491</v>
      </c>
      <c r="G1154" s="5">
        <v>214.360477435491</v>
      </c>
      <c r="H1154" s="5">
        <v>0.956082514110097</v>
      </c>
      <c r="I1154" s="5">
        <v>0.956082514110097</v>
      </c>
      <c r="J1154" s="5">
        <v>0.956082514110097</v>
      </c>
      <c r="K1154" s="5">
        <v>-3.94745955477506</v>
      </c>
      <c r="L1154" s="5">
        <v>-3.94745955477506</v>
      </c>
      <c r="M1154" s="5">
        <v>-3.94745955477506</v>
      </c>
      <c r="N1154" s="5">
        <v>4.90354206888515</v>
      </c>
      <c r="O1154" s="5">
        <v>4.90354206888515</v>
      </c>
      <c r="P1154" s="5">
        <v>4.90354206888515</v>
      </c>
      <c r="Q1154" s="5">
        <v>0.0</v>
      </c>
      <c r="R1154" s="5">
        <v>0.0</v>
      </c>
      <c r="S1154" s="5">
        <v>0.0</v>
      </c>
    </row>
    <row r="1155">
      <c r="A1155" s="5">
        <v>1153.0</v>
      </c>
      <c r="B1155" s="6">
        <v>45323.0</v>
      </c>
      <c r="C1155" s="5">
        <v>214.239145496659</v>
      </c>
      <c r="D1155" s="5">
        <v>179.644769218968</v>
      </c>
      <c r="E1155" s="5">
        <v>250.143297624143</v>
      </c>
      <c r="F1155" s="5">
        <v>214.239145496659</v>
      </c>
      <c r="G1155" s="5">
        <v>214.239145496659</v>
      </c>
      <c r="H1155" s="5">
        <v>0.377109520711328</v>
      </c>
      <c r="I1155" s="5">
        <v>0.377109520711328</v>
      </c>
      <c r="J1155" s="5">
        <v>0.377109520711328</v>
      </c>
      <c r="K1155" s="5">
        <v>-4.89578385763516</v>
      </c>
      <c r="L1155" s="5">
        <v>-4.89578385763516</v>
      </c>
      <c r="M1155" s="5">
        <v>-4.89578385763516</v>
      </c>
      <c r="N1155" s="5">
        <v>5.27289337834648</v>
      </c>
      <c r="O1155" s="5">
        <v>5.27289337834648</v>
      </c>
      <c r="P1155" s="5">
        <v>5.27289337834648</v>
      </c>
      <c r="Q1155" s="5">
        <v>0.0</v>
      </c>
      <c r="R1155" s="5">
        <v>0.0</v>
      </c>
      <c r="S1155" s="5">
        <v>0.0</v>
      </c>
    </row>
    <row r="1156">
      <c r="A1156" s="5">
        <v>1154.0</v>
      </c>
      <c r="B1156" s="6">
        <v>45324.0</v>
      </c>
      <c r="C1156" s="5">
        <v>214.117813557828</v>
      </c>
      <c r="D1156" s="5">
        <v>177.85604670972</v>
      </c>
      <c r="E1156" s="5">
        <v>250.492166813046</v>
      </c>
      <c r="F1156" s="5">
        <v>214.117813557828</v>
      </c>
      <c r="G1156" s="5">
        <v>214.117813557828</v>
      </c>
      <c r="H1156" s="5">
        <v>0.447066644163529</v>
      </c>
      <c r="I1156" s="5">
        <v>0.447066644163529</v>
      </c>
      <c r="J1156" s="5">
        <v>0.447066644163529</v>
      </c>
      <c r="K1156" s="5">
        <v>-5.30696082181452</v>
      </c>
      <c r="L1156" s="5">
        <v>-5.30696082181452</v>
      </c>
      <c r="M1156" s="5">
        <v>-5.30696082181452</v>
      </c>
      <c r="N1156" s="5">
        <v>5.75402746597805</v>
      </c>
      <c r="O1156" s="5">
        <v>5.75402746597805</v>
      </c>
      <c r="P1156" s="5">
        <v>5.75402746597805</v>
      </c>
      <c r="Q1156" s="5">
        <v>0.0</v>
      </c>
      <c r="R1156" s="5">
        <v>0.0</v>
      </c>
      <c r="S1156" s="5">
        <v>0.0</v>
      </c>
    </row>
    <row r="1157">
      <c r="A1157" s="5">
        <v>1155.0</v>
      </c>
      <c r="B1157" s="6">
        <v>45327.0</v>
      </c>
      <c r="C1157" s="5">
        <v>213.753817741333</v>
      </c>
      <c r="D1157" s="5">
        <v>183.422298840083</v>
      </c>
      <c r="E1157" s="5">
        <v>250.767606922642</v>
      </c>
      <c r="F1157" s="5">
        <v>213.753817741333</v>
      </c>
      <c r="G1157" s="5">
        <v>213.753817741333</v>
      </c>
      <c r="H1157" s="5">
        <v>4.19433532138594</v>
      </c>
      <c r="I1157" s="5">
        <v>4.19433532138594</v>
      </c>
      <c r="J1157" s="5">
        <v>4.19433532138594</v>
      </c>
      <c r="K1157" s="5">
        <v>-3.47492792378168</v>
      </c>
      <c r="L1157" s="5">
        <v>-3.47492792378168</v>
      </c>
      <c r="M1157" s="5">
        <v>-3.47492792378168</v>
      </c>
      <c r="N1157" s="5">
        <v>7.66926324516763</v>
      </c>
      <c r="O1157" s="5">
        <v>7.66926324516763</v>
      </c>
      <c r="P1157" s="5">
        <v>7.66926324516763</v>
      </c>
      <c r="Q1157" s="5">
        <v>0.0</v>
      </c>
      <c r="R1157" s="5">
        <v>0.0</v>
      </c>
      <c r="S1157" s="5">
        <v>0.0</v>
      </c>
    </row>
    <row r="1158">
      <c r="A1158" s="5">
        <v>1156.0</v>
      </c>
      <c r="B1158" s="6">
        <v>45328.0</v>
      </c>
      <c r="C1158" s="5">
        <v>213.632485802501</v>
      </c>
      <c r="D1158" s="5">
        <v>181.418869505874</v>
      </c>
      <c r="E1158" s="5">
        <v>252.218159841578</v>
      </c>
      <c r="F1158" s="5">
        <v>213.632485802501</v>
      </c>
      <c r="G1158" s="5">
        <v>213.632485802501</v>
      </c>
      <c r="H1158" s="5">
        <v>4.21906249190868</v>
      </c>
      <c r="I1158" s="5">
        <v>4.21906249190868</v>
      </c>
      <c r="J1158" s="5">
        <v>4.21906249190868</v>
      </c>
      <c r="K1158" s="5">
        <v>-4.1660347001242</v>
      </c>
      <c r="L1158" s="5">
        <v>-4.1660347001242</v>
      </c>
      <c r="M1158" s="5">
        <v>-4.1660347001242</v>
      </c>
      <c r="N1158" s="5">
        <v>8.38509719203288</v>
      </c>
      <c r="O1158" s="5">
        <v>8.38509719203288</v>
      </c>
      <c r="P1158" s="5">
        <v>8.38509719203288</v>
      </c>
      <c r="Q1158" s="5">
        <v>0.0</v>
      </c>
      <c r="R1158" s="5">
        <v>0.0</v>
      </c>
      <c r="S1158" s="5">
        <v>0.0</v>
      </c>
    </row>
    <row r="1159">
      <c r="A1159" s="5">
        <v>1157.0</v>
      </c>
      <c r="B1159" s="6">
        <v>45329.0</v>
      </c>
      <c r="C1159" s="5">
        <v>213.51115386367</v>
      </c>
      <c r="D1159" s="5">
        <v>183.867359542296</v>
      </c>
      <c r="E1159" s="5">
        <v>253.825667475757</v>
      </c>
      <c r="F1159" s="5">
        <v>213.51115386367</v>
      </c>
      <c r="G1159" s="5">
        <v>213.51115386367</v>
      </c>
      <c r="H1159" s="5">
        <v>5.14757666981975</v>
      </c>
      <c r="I1159" s="5">
        <v>5.14757666981975</v>
      </c>
      <c r="J1159" s="5">
        <v>5.14757666981975</v>
      </c>
      <c r="K1159" s="5">
        <v>-3.947459554776</v>
      </c>
      <c r="L1159" s="5">
        <v>-3.947459554776</v>
      </c>
      <c r="M1159" s="5">
        <v>-3.947459554776</v>
      </c>
      <c r="N1159" s="5">
        <v>9.09503622459575</v>
      </c>
      <c r="O1159" s="5">
        <v>9.09503622459575</v>
      </c>
      <c r="P1159" s="5">
        <v>9.09503622459575</v>
      </c>
      <c r="Q1159" s="5">
        <v>0.0</v>
      </c>
      <c r="R1159" s="5">
        <v>0.0</v>
      </c>
      <c r="S1159" s="5">
        <v>0.0</v>
      </c>
    </row>
    <row r="1160">
      <c r="A1160" s="5">
        <v>1158.0</v>
      </c>
      <c r="B1160" s="6">
        <v>45330.0</v>
      </c>
      <c r="C1160" s="5">
        <v>213.389821924838</v>
      </c>
      <c r="D1160" s="5">
        <v>185.602899907466</v>
      </c>
      <c r="E1160" s="5">
        <v>255.594544223333</v>
      </c>
      <c r="F1160" s="5">
        <v>213.389821924838</v>
      </c>
      <c r="G1160" s="5">
        <v>213.389821924838</v>
      </c>
      <c r="H1160" s="5">
        <v>4.87514584384531</v>
      </c>
      <c r="I1160" s="5">
        <v>4.87514584384531</v>
      </c>
      <c r="J1160" s="5">
        <v>4.87514584384531</v>
      </c>
      <c r="K1160" s="5">
        <v>-4.89578385763598</v>
      </c>
      <c r="L1160" s="5">
        <v>-4.89578385763598</v>
      </c>
      <c r="M1160" s="5">
        <v>-4.89578385763598</v>
      </c>
      <c r="N1160" s="5">
        <v>9.77092970148129</v>
      </c>
      <c r="O1160" s="5">
        <v>9.77092970148129</v>
      </c>
      <c r="P1160" s="5">
        <v>9.77092970148129</v>
      </c>
      <c r="Q1160" s="5">
        <v>0.0</v>
      </c>
      <c r="R1160" s="5">
        <v>0.0</v>
      </c>
      <c r="S1160" s="5">
        <v>0.0</v>
      </c>
    </row>
    <row r="1161">
      <c r="A1161" s="5">
        <v>1159.0</v>
      </c>
      <c r="B1161" s="6">
        <v>45331.0</v>
      </c>
      <c r="C1161" s="5">
        <v>213.268489986007</v>
      </c>
      <c r="D1161" s="5">
        <v>182.354873235508</v>
      </c>
      <c r="E1161" s="5">
        <v>253.00058197435</v>
      </c>
      <c r="F1161" s="5">
        <v>213.268489986007</v>
      </c>
      <c r="G1161" s="5">
        <v>213.268489986007</v>
      </c>
      <c r="H1161" s="5">
        <v>5.07774981993944</v>
      </c>
      <c r="I1161" s="5">
        <v>5.07774981993944</v>
      </c>
      <c r="J1161" s="5">
        <v>5.07774981993944</v>
      </c>
      <c r="K1161" s="5">
        <v>-5.30696082184998</v>
      </c>
      <c r="L1161" s="5">
        <v>-5.30696082184998</v>
      </c>
      <c r="M1161" s="5">
        <v>-5.30696082184998</v>
      </c>
      <c r="N1161" s="5">
        <v>10.3847106417894</v>
      </c>
      <c r="O1161" s="5">
        <v>10.3847106417894</v>
      </c>
      <c r="P1161" s="5">
        <v>10.3847106417894</v>
      </c>
      <c r="Q1161" s="5">
        <v>0.0</v>
      </c>
      <c r="R1161" s="5">
        <v>0.0</v>
      </c>
      <c r="S1161" s="5">
        <v>0.0</v>
      </c>
    </row>
    <row r="1162">
      <c r="A1162" s="5">
        <v>1160.0</v>
      </c>
      <c r="B1162" s="6">
        <v>45334.0</v>
      </c>
      <c r="C1162" s="5">
        <v>212.904494169512</v>
      </c>
      <c r="D1162" s="5">
        <v>184.864329545022</v>
      </c>
      <c r="E1162" s="5">
        <v>256.697019490309</v>
      </c>
      <c r="F1162" s="5">
        <v>212.904494169512</v>
      </c>
      <c r="G1162" s="5">
        <v>212.904494169512</v>
      </c>
      <c r="H1162" s="5">
        <v>8.11428479618952</v>
      </c>
      <c r="I1162" s="5">
        <v>8.11428479618952</v>
      </c>
      <c r="J1162" s="5">
        <v>8.11428479618952</v>
      </c>
      <c r="K1162" s="5">
        <v>-3.4749279238038</v>
      </c>
      <c r="L1162" s="5">
        <v>-3.4749279238038</v>
      </c>
      <c r="M1162" s="5">
        <v>-3.4749279238038</v>
      </c>
      <c r="N1162" s="5">
        <v>11.5892127199933</v>
      </c>
      <c r="O1162" s="5">
        <v>11.5892127199933</v>
      </c>
      <c r="P1162" s="5">
        <v>11.5892127199933</v>
      </c>
      <c r="Q1162" s="5">
        <v>0.0</v>
      </c>
      <c r="R1162" s="5">
        <v>0.0</v>
      </c>
      <c r="S1162" s="5">
        <v>0.0</v>
      </c>
    </row>
    <row r="1163">
      <c r="A1163" s="5">
        <v>1161.0</v>
      </c>
      <c r="B1163" s="6">
        <v>45335.0</v>
      </c>
      <c r="C1163" s="5">
        <v>212.78316223068</v>
      </c>
      <c r="D1163" s="5">
        <v>181.495106259694</v>
      </c>
      <c r="E1163" s="5">
        <v>255.782244744077</v>
      </c>
      <c r="F1163" s="5">
        <v>212.78316223068</v>
      </c>
      <c r="G1163" s="5">
        <v>212.78316223068</v>
      </c>
      <c r="H1163" s="5">
        <v>7.53468154087821</v>
      </c>
      <c r="I1163" s="5">
        <v>7.53468154087821</v>
      </c>
      <c r="J1163" s="5">
        <v>7.53468154087821</v>
      </c>
      <c r="K1163" s="5">
        <v>-4.16603470011957</v>
      </c>
      <c r="L1163" s="5">
        <v>-4.16603470011957</v>
      </c>
      <c r="M1163" s="5">
        <v>-4.16603470011957</v>
      </c>
      <c r="N1163" s="5">
        <v>11.7007162409977</v>
      </c>
      <c r="O1163" s="5">
        <v>11.7007162409977</v>
      </c>
      <c r="P1163" s="5">
        <v>11.7007162409977</v>
      </c>
      <c r="Q1163" s="5">
        <v>0.0</v>
      </c>
      <c r="R1163" s="5">
        <v>0.0</v>
      </c>
      <c r="S1163" s="5">
        <v>0.0</v>
      </c>
    </row>
    <row r="1164">
      <c r="A1164" s="5">
        <v>1162.0</v>
      </c>
      <c r="B1164" s="6">
        <v>45336.0</v>
      </c>
      <c r="C1164" s="5">
        <v>212.661830291849</v>
      </c>
      <c r="D1164" s="5">
        <v>186.769340620514</v>
      </c>
      <c r="E1164" s="5">
        <v>254.560915550328</v>
      </c>
      <c r="F1164" s="5">
        <v>212.661830291849</v>
      </c>
      <c r="G1164" s="5">
        <v>212.661830291849</v>
      </c>
      <c r="H1164" s="5">
        <v>7.68825885785308</v>
      </c>
      <c r="I1164" s="5">
        <v>7.68825885785308</v>
      </c>
      <c r="J1164" s="5">
        <v>7.68825885785308</v>
      </c>
      <c r="K1164" s="5">
        <v>-3.94745955477462</v>
      </c>
      <c r="L1164" s="5">
        <v>-3.94745955477462</v>
      </c>
      <c r="M1164" s="5">
        <v>-3.94745955477462</v>
      </c>
      <c r="N1164" s="5">
        <v>11.6357184126277</v>
      </c>
      <c r="O1164" s="5">
        <v>11.6357184126277</v>
      </c>
      <c r="P1164" s="5">
        <v>11.6357184126277</v>
      </c>
      <c r="Q1164" s="5">
        <v>0.0</v>
      </c>
      <c r="R1164" s="5">
        <v>0.0</v>
      </c>
      <c r="S1164" s="5">
        <v>0.0</v>
      </c>
    </row>
    <row r="1165">
      <c r="A1165" s="5">
        <v>1163.0</v>
      </c>
      <c r="B1165" s="6">
        <v>45337.0</v>
      </c>
      <c r="C1165" s="5">
        <v>212.540498353017</v>
      </c>
      <c r="D1165" s="5">
        <v>182.857967939098</v>
      </c>
      <c r="E1165" s="5">
        <v>253.879164367801</v>
      </c>
      <c r="F1165" s="5">
        <v>212.540498353017</v>
      </c>
      <c r="G1165" s="5">
        <v>212.540498353017</v>
      </c>
      <c r="H1165" s="5">
        <v>6.48506073554582</v>
      </c>
      <c r="I1165" s="5">
        <v>6.48506073554582</v>
      </c>
      <c r="J1165" s="5">
        <v>6.48506073554582</v>
      </c>
      <c r="K1165" s="5">
        <v>-4.89578385764021</v>
      </c>
      <c r="L1165" s="5">
        <v>-4.89578385764021</v>
      </c>
      <c r="M1165" s="5">
        <v>-4.89578385764021</v>
      </c>
      <c r="N1165" s="5">
        <v>11.380844593186</v>
      </c>
      <c r="O1165" s="5">
        <v>11.380844593186</v>
      </c>
      <c r="P1165" s="5">
        <v>11.380844593186</v>
      </c>
      <c r="Q1165" s="5">
        <v>0.0</v>
      </c>
      <c r="R1165" s="5">
        <v>0.0</v>
      </c>
      <c r="S1165" s="5">
        <v>0.0</v>
      </c>
    </row>
    <row r="1166">
      <c r="A1166" s="5">
        <v>1164.0</v>
      </c>
      <c r="B1166" s="6">
        <v>45338.0</v>
      </c>
      <c r="C1166" s="5">
        <v>212.419166414186</v>
      </c>
      <c r="D1166" s="5">
        <v>180.613779139571</v>
      </c>
      <c r="E1166" s="5">
        <v>252.380307843835</v>
      </c>
      <c r="F1166" s="5">
        <v>212.419166414186</v>
      </c>
      <c r="G1166" s="5">
        <v>212.419166414186</v>
      </c>
      <c r="H1166" s="5">
        <v>5.62002026452165</v>
      </c>
      <c r="I1166" s="5">
        <v>5.62002026452165</v>
      </c>
      <c r="J1166" s="5">
        <v>5.62002026452165</v>
      </c>
      <c r="K1166" s="5">
        <v>-5.30696082184823</v>
      </c>
      <c r="L1166" s="5">
        <v>-5.30696082184823</v>
      </c>
      <c r="M1166" s="5">
        <v>-5.30696082184823</v>
      </c>
      <c r="N1166" s="5">
        <v>10.9269810863698</v>
      </c>
      <c r="O1166" s="5">
        <v>10.9269810863698</v>
      </c>
      <c r="P1166" s="5">
        <v>10.9269810863698</v>
      </c>
      <c r="Q1166" s="5">
        <v>0.0</v>
      </c>
      <c r="R1166" s="5">
        <v>0.0</v>
      </c>
      <c r="S1166" s="5">
        <v>0.0</v>
      </c>
    </row>
    <row r="1167">
      <c r="A1167" s="5">
        <v>1165.0</v>
      </c>
      <c r="B1167" s="6">
        <v>45342.0</v>
      </c>
      <c r="C1167" s="5">
        <v>211.933838658859</v>
      </c>
      <c r="D1167" s="5">
        <v>181.083287566042</v>
      </c>
      <c r="E1167" s="5">
        <v>253.912151805392</v>
      </c>
      <c r="F1167" s="5">
        <v>211.933838658859</v>
      </c>
      <c r="G1167" s="5">
        <v>211.933838658859</v>
      </c>
      <c r="H1167" s="5">
        <v>2.93457611482173</v>
      </c>
      <c r="I1167" s="5">
        <v>2.93457611482173</v>
      </c>
      <c r="J1167" s="5">
        <v>2.93457611482173</v>
      </c>
      <c r="K1167" s="5">
        <v>-4.16603470013088</v>
      </c>
      <c r="L1167" s="5">
        <v>-4.16603470013088</v>
      </c>
      <c r="M1167" s="5">
        <v>-4.16603470013088</v>
      </c>
      <c r="N1167" s="5">
        <v>7.10061081495261</v>
      </c>
      <c r="O1167" s="5">
        <v>7.10061081495261</v>
      </c>
      <c r="P1167" s="5">
        <v>7.10061081495261</v>
      </c>
      <c r="Q1167" s="5">
        <v>0.0</v>
      </c>
      <c r="R1167" s="5">
        <v>0.0</v>
      </c>
      <c r="S1167" s="5">
        <v>0.0</v>
      </c>
    </row>
    <row r="1168">
      <c r="A1168" s="5">
        <v>1166.0</v>
      </c>
      <c r="B1168" s="6">
        <v>45343.0</v>
      </c>
      <c r="C1168" s="5">
        <v>211.812506720028</v>
      </c>
      <c r="D1168" s="5">
        <v>178.559317798614</v>
      </c>
      <c r="E1168" s="5">
        <v>248.393283215394</v>
      </c>
      <c r="F1168" s="5">
        <v>211.812506720028</v>
      </c>
      <c r="G1168" s="5">
        <v>211.812506720028</v>
      </c>
      <c r="H1168" s="5">
        <v>1.72948213863502</v>
      </c>
      <c r="I1168" s="5">
        <v>1.72948213863502</v>
      </c>
      <c r="J1168" s="5">
        <v>1.72948213863502</v>
      </c>
      <c r="K1168" s="5">
        <v>-3.94745955477324</v>
      </c>
      <c r="L1168" s="5">
        <v>-3.94745955477324</v>
      </c>
      <c r="M1168" s="5">
        <v>-3.94745955477324</v>
      </c>
      <c r="N1168" s="5">
        <v>5.67694169340827</v>
      </c>
      <c r="O1168" s="5">
        <v>5.67694169340827</v>
      </c>
      <c r="P1168" s="5">
        <v>5.67694169340827</v>
      </c>
      <c r="Q1168" s="5">
        <v>0.0</v>
      </c>
      <c r="R1168" s="5">
        <v>0.0</v>
      </c>
      <c r="S1168" s="5">
        <v>0.0</v>
      </c>
    </row>
    <row r="1169">
      <c r="A1169" s="5">
        <v>1167.0</v>
      </c>
      <c r="B1169" s="6">
        <v>45344.0</v>
      </c>
      <c r="C1169" s="5">
        <v>211.691174781196</v>
      </c>
      <c r="D1169" s="5">
        <v>175.622832891672</v>
      </c>
      <c r="E1169" s="5">
        <v>243.712432954328</v>
      </c>
      <c r="F1169" s="5">
        <v>211.691174781196</v>
      </c>
      <c r="G1169" s="5">
        <v>211.691174781196</v>
      </c>
      <c r="H1169" s="5">
        <v>-0.799462746447782</v>
      </c>
      <c r="I1169" s="5">
        <v>-0.799462746447782</v>
      </c>
      <c r="J1169" s="5">
        <v>-0.799462746447782</v>
      </c>
      <c r="K1169" s="5">
        <v>-4.89578385764103</v>
      </c>
      <c r="L1169" s="5">
        <v>-4.89578385764103</v>
      </c>
      <c r="M1169" s="5">
        <v>-4.89578385764103</v>
      </c>
      <c r="N1169" s="5">
        <v>4.09632111119325</v>
      </c>
      <c r="O1169" s="5">
        <v>4.09632111119325</v>
      </c>
      <c r="P1169" s="5">
        <v>4.09632111119325</v>
      </c>
      <c r="Q1169" s="5">
        <v>0.0</v>
      </c>
      <c r="R1169" s="5">
        <v>0.0</v>
      </c>
      <c r="S1169" s="5">
        <v>0.0</v>
      </c>
    </row>
    <row r="1170">
      <c r="A1170" s="5">
        <v>1168.0</v>
      </c>
      <c r="B1170" s="6">
        <v>45345.0</v>
      </c>
      <c r="C1170" s="5">
        <v>211.569842842364</v>
      </c>
      <c r="D1170" s="5">
        <v>172.25986068724</v>
      </c>
      <c r="E1170" s="5">
        <v>244.713658840236</v>
      </c>
      <c r="F1170" s="5">
        <v>211.569842842364</v>
      </c>
      <c r="G1170" s="5">
        <v>211.569842842364</v>
      </c>
      <c r="H1170" s="5">
        <v>-2.9263050558697</v>
      </c>
      <c r="I1170" s="5">
        <v>-2.9263050558697</v>
      </c>
      <c r="J1170" s="5">
        <v>-2.9263050558697</v>
      </c>
      <c r="K1170" s="5">
        <v>-5.30696082182953</v>
      </c>
      <c r="L1170" s="5">
        <v>-5.30696082182953</v>
      </c>
      <c r="M1170" s="5">
        <v>-5.30696082182953</v>
      </c>
      <c r="N1170" s="5">
        <v>2.38065576595982</v>
      </c>
      <c r="O1170" s="5">
        <v>2.38065576595982</v>
      </c>
      <c r="P1170" s="5">
        <v>2.38065576595982</v>
      </c>
      <c r="Q1170" s="5">
        <v>0.0</v>
      </c>
      <c r="R1170" s="5">
        <v>0.0</v>
      </c>
      <c r="S1170" s="5">
        <v>0.0</v>
      </c>
    </row>
    <row r="1171">
      <c r="A1171" s="5">
        <v>1169.0</v>
      </c>
      <c r="B1171" s="6">
        <v>45348.0</v>
      </c>
      <c r="C1171" s="5">
        <v>211.20584702587</v>
      </c>
      <c r="D1171" s="5">
        <v>167.089867727541</v>
      </c>
      <c r="E1171" s="5">
        <v>237.539892815008</v>
      </c>
      <c r="F1171" s="5">
        <v>211.20584702587</v>
      </c>
      <c r="G1171" s="5">
        <v>211.20584702587</v>
      </c>
      <c r="H1171" s="5">
        <v>-6.78714150650186</v>
      </c>
      <c r="I1171" s="5">
        <v>-6.78714150650186</v>
      </c>
      <c r="J1171" s="5">
        <v>-6.78714150650186</v>
      </c>
      <c r="K1171" s="5">
        <v>-3.47492792381391</v>
      </c>
      <c r="L1171" s="5">
        <v>-3.47492792381391</v>
      </c>
      <c r="M1171" s="5">
        <v>-3.47492792381391</v>
      </c>
      <c r="N1171" s="5">
        <v>-3.31221358268794</v>
      </c>
      <c r="O1171" s="5">
        <v>-3.31221358268794</v>
      </c>
      <c r="P1171" s="5">
        <v>-3.31221358268794</v>
      </c>
      <c r="Q1171" s="5">
        <v>0.0</v>
      </c>
      <c r="R1171" s="5">
        <v>0.0</v>
      </c>
      <c r="S1171" s="5">
        <v>0.0</v>
      </c>
    </row>
    <row r="1172">
      <c r="A1172" s="5">
        <v>1170.0</v>
      </c>
      <c r="B1172" s="6">
        <v>45349.0</v>
      </c>
      <c r="C1172" s="5">
        <v>211.084515087038</v>
      </c>
      <c r="D1172" s="5">
        <v>166.868204049183</v>
      </c>
      <c r="E1172" s="5">
        <v>233.78604251695</v>
      </c>
      <c r="F1172" s="5">
        <v>211.084515087038</v>
      </c>
      <c r="G1172" s="5">
        <v>211.084515087038</v>
      </c>
      <c r="H1172" s="5">
        <v>-9.45892660609152</v>
      </c>
      <c r="I1172" s="5">
        <v>-9.45892660609152</v>
      </c>
      <c r="J1172" s="5">
        <v>-9.45892660609152</v>
      </c>
      <c r="K1172" s="5">
        <v>-4.16603470013386</v>
      </c>
      <c r="L1172" s="5">
        <v>-4.16603470013386</v>
      </c>
      <c r="M1172" s="5">
        <v>-4.16603470013386</v>
      </c>
      <c r="N1172" s="5">
        <v>-5.29289190595766</v>
      </c>
      <c r="O1172" s="5">
        <v>-5.29289190595766</v>
      </c>
      <c r="P1172" s="5">
        <v>-5.29289190595766</v>
      </c>
      <c r="Q1172" s="5">
        <v>0.0</v>
      </c>
      <c r="R1172" s="5">
        <v>0.0</v>
      </c>
      <c r="S1172" s="5">
        <v>0.0</v>
      </c>
    </row>
    <row r="1173">
      <c r="A1173" s="5">
        <v>1171.0</v>
      </c>
      <c r="B1173" s="6">
        <v>45350.0</v>
      </c>
      <c r="C1173" s="5">
        <v>210.963183148207</v>
      </c>
      <c r="D1173" s="5">
        <v>166.947788669621</v>
      </c>
      <c r="E1173" s="5">
        <v>236.178920877233</v>
      </c>
      <c r="F1173" s="5">
        <v>210.963183148207</v>
      </c>
      <c r="G1173" s="5">
        <v>210.963183148207</v>
      </c>
      <c r="H1173" s="5">
        <v>-11.2101221842266</v>
      </c>
      <c r="I1173" s="5">
        <v>-11.2101221842266</v>
      </c>
      <c r="J1173" s="5">
        <v>-11.2101221842266</v>
      </c>
      <c r="K1173" s="5">
        <v>-3.94745955477423</v>
      </c>
      <c r="L1173" s="5">
        <v>-3.94745955477423</v>
      </c>
      <c r="M1173" s="5">
        <v>-3.94745955477423</v>
      </c>
      <c r="N1173" s="5">
        <v>-7.26266262945241</v>
      </c>
      <c r="O1173" s="5">
        <v>-7.26266262945241</v>
      </c>
      <c r="P1173" s="5">
        <v>-7.26266262945241</v>
      </c>
      <c r="Q1173" s="5">
        <v>0.0</v>
      </c>
      <c r="R1173" s="5">
        <v>0.0</v>
      </c>
      <c r="S1173" s="5">
        <v>0.0</v>
      </c>
    </row>
    <row r="1174">
      <c r="A1174" s="5">
        <v>1172.0</v>
      </c>
      <c r="B1174" s="6">
        <v>45351.0</v>
      </c>
      <c r="C1174" s="5">
        <v>210.841851209375</v>
      </c>
      <c r="D1174" s="5">
        <v>160.819268974155</v>
      </c>
      <c r="E1174" s="5">
        <v>232.630005287272</v>
      </c>
      <c r="F1174" s="5">
        <v>210.841851209375</v>
      </c>
      <c r="G1174" s="5">
        <v>210.841851209375</v>
      </c>
      <c r="H1174" s="5">
        <v>-14.0855745159957</v>
      </c>
      <c r="I1174" s="5">
        <v>-14.0855745159957</v>
      </c>
      <c r="J1174" s="5">
        <v>-14.0855745159957</v>
      </c>
      <c r="K1174" s="5">
        <v>-4.89578385764527</v>
      </c>
      <c r="L1174" s="5">
        <v>-4.89578385764527</v>
      </c>
      <c r="M1174" s="5">
        <v>-4.89578385764527</v>
      </c>
      <c r="N1174" s="5">
        <v>-9.18979065835046</v>
      </c>
      <c r="O1174" s="5">
        <v>-9.18979065835046</v>
      </c>
      <c r="P1174" s="5">
        <v>-9.18979065835046</v>
      </c>
      <c r="Q1174" s="5">
        <v>0.0</v>
      </c>
      <c r="R1174" s="5">
        <v>0.0</v>
      </c>
      <c r="S1174" s="5">
        <v>0.0</v>
      </c>
    </row>
    <row r="1175">
      <c r="A1175" s="5">
        <v>1173.0</v>
      </c>
      <c r="B1175" s="6">
        <v>45352.0</v>
      </c>
      <c r="C1175" s="5">
        <v>210.720519270543</v>
      </c>
      <c r="D1175" s="5">
        <v>161.863643999574</v>
      </c>
      <c r="E1175" s="5">
        <v>228.717400475415</v>
      </c>
      <c r="F1175" s="5">
        <v>210.720519270543</v>
      </c>
      <c r="G1175" s="5">
        <v>210.720519270543</v>
      </c>
      <c r="H1175" s="5">
        <v>-16.3503359992744</v>
      </c>
      <c r="I1175" s="5">
        <v>-16.3503359992744</v>
      </c>
      <c r="J1175" s="5">
        <v>-16.3503359992744</v>
      </c>
      <c r="K1175" s="5">
        <v>-5.30696082182778</v>
      </c>
      <c r="L1175" s="5">
        <v>-5.30696082182778</v>
      </c>
      <c r="M1175" s="5">
        <v>-5.30696082182778</v>
      </c>
      <c r="N1175" s="5">
        <v>-11.0433751774466</v>
      </c>
      <c r="O1175" s="5">
        <v>-11.0433751774466</v>
      </c>
      <c r="P1175" s="5">
        <v>-11.0433751774466</v>
      </c>
      <c r="Q1175" s="5">
        <v>0.0</v>
      </c>
      <c r="R1175" s="5">
        <v>0.0</v>
      </c>
      <c r="S1175" s="5">
        <v>0.0</v>
      </c>
    </row>
    <row r="1176">
      <c r="A1176" s="5">
        <v>1174.0</v>
      </c>
      <c r="B1176" s="6">
        <v>45355.0</v>
      </c>
      <c r="C1176" s="5">
        <v>210.356523454049</v>
      </c>
      <c r="D1176" s="5">
        <v>154.772785849839</v>
      </c>
      <c r="E1176" s="5">
        <v>225.534867503091</v>
      </c>
      <c r="F1176" s="5">
        <v>210.356523454049</v>
      </c>
      <c r="G1176" s="5">
        <v>210.356523454049</v>
      </c>
      <c r="H1176" s="5">
        <v>-19.355662998122</v>
      </c>
      <c r="I1176" s="5">
        <v>-19.355662998122</v>
      </c>
      <c r="J1176" s="5">
        <v>-19.355662998122</v>
      </c>
      <c r="K1176" s="5">
        <v>-3.47492792381328</v>
      </c>
      <c r="L1176" s="5">
        <v>-3.47492792381328</v>
      </c>
      <c r="M1176" s="5">
        <v>-3.47492792381328</v>
      </c>
      <c r="N1176" s="5">
        <v>-15.8807350743087</v>
      </c>
      <c r="O1176" s="5">
        <v>-15.8807350743087</v>
      </c>
      <c r="P1176" s="5">
        <v>-15.8807350743087</v>
      </c>
      <c r="Q1176" s="5">
        <v>0.0</v>
      </c>
      <c r="R1176" s="5">
        <v>0.0</v>
      </c>
      <c r="S1176" s="5">
        <v>0.0</v>
      </c>
    </row>
    <row r="1177">
      <c r="A1177" s="5">
        <v>1175.0</v>
      </c>
      <c r="B1177" s="6">
        <v>45356.0</v>
      </c>
      <c r="C1177" s="5">
        <v>210.235191515217</v>
      </c>
      <c r="D1177" s="5">
        <v>154.370457874144</v>
      </c>
      <c r="E1177" s="5">
        <v>223.646008748476</v>
      </c>
      <c r="F1177" s="5">
        <v>210.235191515217</v>
      </c>
      <c r="G1177" s="5">
        <v>210.235191515217</v>
      </c>
      <c r="H1177" s="5">
        <v>-21.3373054280732</v>
      </c>
      <c r="I1177" s="5">
        <v>-21.3373054280732</v>
      </c>
      <c r="J1177" s="5">
        <v>-21.3373054280732</v>
      </c>
      <c r="K1177" s="5">
        <v>-4.16603470012164</v>
      </c>
      <c r="L1177" s="5">
        <v>-4.16603470012164</v>
      </c>
      <c r="M1177" s="5">
        <v>-4.16603470012164</v>
      </c>
      <c r="N1177" s="5">
        <v>-17.1712707279515</v>
      </c>
      <c r="O1177" s="5">
        <v>-17.1712707279515</v>
      </c>
      <c r="P1177" s="5">
        <v>-17.1712707279515</v>
      </c>
      <c r="Q1177" s="5">
        <v>0.0</v>
      </c>
      <c r="R1177" s="5">
        <v>0.0</v>
      </c>
      <c r="S1177" s="5">
        <v>0.0</v>
      </c>
    </row>
    <row r="1178">
      <c r="A1178" s="5">
        <v>1176.0</v>
      </c>
      <c r="B1178" s="6">
        <v>45357.0</v>
      </c>
      <c r="C1178" s="5">
        <v>210.113859576385</v>
      </c>
      <c r="D1178" s="5">
        <v>152.824961418276</v>
      </c>
      <c r="E1178" s="5">
        <v>218.958839465542</v>
      </c>
      <c r="F1178" s="5">
        <v>210.113859576385</v>
      </c>
      <c r="G1178" s="5">
        <v>210.113859576385</v>
      </c>
      <c r="H1178" s="5">
        <v>-22.2163595708631</v>
      </c>
      <c r="I1178" s="5">
        <v>-22.2163595708631</v>
      </c>
      <c r="J1178" s="5">
        <v>-22.2163595708631</v>
      </c>
      <c r="K1178" s="5">
        <v>-3.94745955477749</v>
      </c>
      <c r="L1178" s="5">
        <v>-3.94745955477749</v>
      </c>
      <c r="M1178" s="5">
        <v>-3.94745955477749</v>
      </c>
      <c r="N1178" s="5">
        <v>-18.2689000160856</v>
      </c>
      <c r="O1178" s="5">
        <v>-18.2689000160856</v>
      </c>
      <c r="P1178" s="5">
        <v>-18.2689000160856</v>
      </c>
      <c r="Q1178" s="5">
        <v>0.0</v>
      </c>
      <c r="R1178" s="5">
        <v>0.0</v>
      </c>
      <c r="S1178" s="5">
        <v>0.0</v>
      </c>
    </row>
    <row r="1179">
      <c r="A1179" s="5">
        <v>1177.0</v>
      </c>
      <c r="B1179" s="6">
        <v>45358.0</v>
      </c>
      <c r="C1179" s="5">
        <v>209.992527637554</v>
      </c>
      <c r="D1179" s="5">
        <v>152.540771487557</v>
      </c>
      <c r="E1179" s="5">
        <v>220.606702452347</v>
      </c>
      <c r="F1179" s="5">
        <v>209.992527637554</v>
      </c>
      <c r="G1179" s="5">
        <v>209.992527637554</v>
      </c>
      <c r="H1179" s="5">
        <v>-24.056151857422</v>
      </c>
      <c r="I1179" s="5">
        <v>-24.056151857422</v>
      </c>
      <c r="J1179" s="5">
        <v>-24.056151857422</v>
      </c>
      <c r="K1179" s="5">
        <v>-4.89578385763045</v>
      </c>
      <c r="L1179" s="5">
        <v>-4.89578385763045</v>
      </c>
      <c r="M1179" s="5">
        <v>-4.89578385763045</v>
      </c>
      <c r="N1179" s="5">
        <v>-19.1603679997916</v>
      </c>
      <c r="O1179" s="5">
        <v>-19.1603679997916</v>
      </c>
      <c r="P1179" s="5">
        <v>-19.1603679997916</v>
      </c>
      <c r="Q1179" s="5">
        <v>0.0</v>
      </c>
      <c r="R1179" s="5">
        <v>0.0</v>
      </c>
      <c r="S1179" s="5">
        <v>0.0</v>
      </c>
    </row>
    <row r="1180">
      <c r="A1180" s="5">
        <v>1178.0</v>
      </c>
      <c r="B1180" s="6">
        <v>45359.0</v>
      </c>
      <c r="C1180" s="5">
        <v>209.871195698722</v>
      </c>
      <c r="D1180" s="5">
        <v>149.170233576337</v>
      </c>
      <c r="E1180" s="5">
        <v>221.390481528369</v>
      </c>
      <c r="F1180" s="5">
        <v>209.871195698722</v>
      </c>
      <c r="G1180" s="5">
        <v>209.871195698722</v>
      </c>
      <c r="H1180" s="5">
        <v>-25.1437022845378</v>
      </c>
      <c r="I1180" s="5">
        <v>-25.1437022845378</v>
      </c>
      <c r="J1180" s="5">
        <v>-25.1437022845378</v>
      </c>
      <c r="K1180" s="5">
        <v>-5.30696082181756</v>
      </c>
      <c r="L1180" s="5">
        <v>-5.30696082181756</v>
      </c>
      <c r="M1180" s="5">
        <v>-5.30696082181756</v>
      </c>
      <c r="N1180" s="5">
        <v>-19.8367414627202</v>
      </c>
      <c r="O1180" s="5">
        <v>-19.8367414627202</v>
      </c>
      <c r="P1180" s="5">
        <v>-19.8367414627202</v>
      </c>
      <c r="Q1180" s="5">
        <v>0.0</v>
      </c>
      <c r="R1180" s="5">
        <v>0.0</v>
      </c>
      <c r="S1180" s="5">
        <v>0.0</v>
      </c>
    </row>
    <row r="1181">
      <c r="A1181" s="5">
        <v>1179.0</v>
      </c>
      <c r="B1181" s="6">
        <v>45362.0</v>
      </c>
      <c r="C1181" s="5">
        <v>209.507199882228</v>
      </c>
      <c r="D1181" s="5">
        <v>149.813875914347</v>
      </c>
      <c r="E1181" s="5">
        <v>220.218917684246</v>
      </c>
      <c r="F1181" s="5">
        <v>209.507199882228</v>
      </c>
      <c r="G1181" s="5">
        <v>209.507199882228</v>
      </c>
      <c r="H1181" s="5">
        <v>-24.027657125777</v>
      </c>
      <c r="I1181" s="5">
        <v>-24.027657125777</v>
      </c>
      <c r="J1181" s="5">
        <v>-24.027657125777</v>
      </c>
      <c r="K1181" s="5">
        <v>-3.47492792382402</v>
      </c>
      <c r="L1181" s="5">
        <v>-3.47492792382402</v>
      </c>
      <c r="M1181" s="5">
        <v>-3.47492792382402</v>
      </c>
      <c r="N1181" s="5">
        <v>-20.552729201953</v>
      </c>
      <c r="O1181" s="5">
        <v>-20.552729201953</v>
      </c>
      <c r="P1181" s="5">
        <v>-20.552729201953</v>
      </c>
      <c r="Q1181" s="5">
        <v>0.0</v>
      </c>
      <c r="R1181" s="5">
        <v>0.0</v>
      </c>
      <c r="S1181" s="5">
        <v>0.0</v>
      </c>
    </row>
    <row r="1182">
      <c r="A1182" s="5">
        <v>1180.0</v>
      </c>
      <c r="B1182" s="6">
        <v>45363.0</v>
      </c>
      <c r="C1182" s="5">
        <v>209.385867943396</v>
      </c>
      <c r="D1182" s="5">
        <v>147.850452733584</v>
      </c>
      <c r="E1182" s="5">
        <v>220.118943890898</v>
      </c>
      <c r="F1182" s="5">
        <v>209.385867943396</v>
      </c>
      <c r="G1182" s="5">
        <v>209.385867943396</v>
      </c>
      <c r="H1182" s="5">
        <v>-24.5340837958996</v>
      </c>
      <c r="I1182" s="5">
        <v>-24.5340837958996</v>
      </c>
      <c r="J1182" s="5">
        <v>-24.5340837958996</v>
      </c>
      <c r="K1182" s="5">
        <v>-4.16603470012461</v>
      </c>
      <c r="L1182" s="5">
        <v>-4.16603470012461</v>
      </c>
      <c r="M1182" s="5">
        <v>-4.16603470012461</v>
      </c>
      <c r="N1182" s="5">
        <v>-20.3680490957749</v>
      </c>
      <c r="O1182" s="5">
        <v>-20.3680490957749</v>
      </c>
      <c r="P1182" s="5">
        <v>-20.3680490957749</v>
      </c>
      <c r="Q1182" s="5">
        <v>0.0</v>
      </c>
      <c r="R1182" s="5">
        <v>0.0</v>
      </c>
      <c r="S1182" s="5">
        <v>0.0</v>
      </c>
    </row>
    <row r="1183">
      <c r="A1183" s="5">
        <v>1181.0</v>
      </c>
      <c r="B1183" s="6">
        <v>45364.0</v>
      </c>
      <c r="C1183" s="5">
        <v>209.264536004564</v>
      </c>
      <c r="D1183" s="5">
        <v>149.699837529523</v>
      </c>
      <c r="E1183" s="5">
        <v>220.175659346673</v>
      </c>
      <c r="F1183" s="5">
        <v>209.264536004564</v>
      </c>
      <c r="G1183" s="5">
        <v>209.264536004564</v>
      </c>
      <c r="H1183" s="5">
        <v>-23.9366179030795</v>
      </c>
      <c r="I1183" s="5">
        <v>-23.9366179030795</v>
      </c>
      <c r="J1183" s="5">
        <v>-23.9366179030795</v>
      </c>
      <c r="K1183" s="5">
        <v>-3.94745955477611</v>
      </c>
      <c r="L1183" s="5">
        <v>-3.94745955477611</v>
      </c>
      <c r="M1183" s="5">
        <v>-3.94745955477611</v>
      </c>
      <c r="N1183" s="5">
        <v>-19.9891583483034</v>
      </c>
      <c r="O1183" s="5">
        <v>-19.9891583483034</v>
      </c>
      <c r="P1183" s="5">
        <v>-19.9891583483034</v>
      </c>
      <c r="Q1183" s="5">
        <v>0.0</v>
      </c>
      <c r="R1183" s="5">
        <v>0.0</v>
      </c>
      <c r="S1183" s="5">
        <v>0.0</v>
      </c>
    </row>
    <row r="1184">
      <c r="A1184" s="5">
        <v>1182.0</v>
      </c>
      <c r="B1184" s="6">
        <v>45365.0</v>
      </c>
      <c r="C1184" s="5">
        <v>209.143204065733</v>
      </c>
      <c r="D1184" s="5">
        <v>149.293866491581</v>
      </c>
      <c r="E1184" s="5">
        <v>220.441854205118</v>
      </c>
      <c r="F1184" s="5">
        <v>209.143204065733</v>
      </c>
      <c r="G1184" s="5">
        <v>209.143204065733</v>
      </c>
      <c r="H1184" s="5">
        <v>-24.3278151917557</v>
      </c>
      <c r="I1184" s="5">
        <v>-24.3278151917557</v>
      </c>
      <c r="J1184" s="5">
        <v>-24.3278151917557</v>
      </c>
      <c r="K1184" s="5">
        <v>-4.89578385763469</v>
      </c>
      <c r="L1184" s="5">
        <v>-4.89578385763469</v>
      </c>
      <c r="M1184" s="5">
        <v>-4.89578385763469</v>
      </c>
      <c r="N1184" s="5">
        <v>-19.432031334121</v>
      </c>
      <c r="O1184" s="5">
        <v>-19.432031334121</v>
      </c>
      <c r="P1184" s="5">
        <v>-19.432031334121</v>
      </c>
      <c r="Q1184" s="5">
        <v>0.0</v>
      </c>
      <c r="R1184" s="5">
        <v>0.0</v>
      </c>
      <c r="S1184" s="5">
        <v>0.0</v>
      </c>
    </row>
    <row r="1185">
      <c r="A1185" s="5">
        <v>1183.0</v>
      </c>
      <c r="B1185" s="6">
        <v>45366.0</v>
      </c>
      <c r="C1185" s="5">
        <v>209.021872126901</v>
      </c>
      <c r="D1185" s="5">
        <v>150.048821708099</v>
      </c>
      <c r="E1185" s="5">
        <v>220.777264484615</v>
      </c>
      <c r="F1185" s="5">
        <v>209.021872126901</v>
      </c>
      <c r="G1185" s="5">
        <v>209.021872126901</v>
      </c>
      <c r="H1185" s="5">
        <v>-24.0226687966469</v>
      </c>
      <c r="I1185" s="5">
        <v>-24.0226687966469</v>
      </c>
      <c r="J1185" s="5">
        <v>-24.0226687966469</v>
      </c>
      <c r="K1185" s="5">
        <v>-5.30696082181581</v>
      </c>
      <c r="L1185" s="5">
        <v>-5.30696082181581</v>
      </c>
      <c r="M1185" s="5">
        <v>-5.30696082181581</v>
      </c>
      <c r="N1185" s="5">
        <v>-18.7157079748311</v>
      </c>
      <c r="O1185" s="5">
        <v>-18.7157079748311</v>
      </c>
      <c r="P1185" s="5">
        <v>-18.7157079748311</v>
      </c>
      <c r="Q1185" s="5">
        <v>0.0</v>
      </c>
      <c r="R1185" s="5">
        <v>0.0</v>
      </c>
      <c r="S1185" s="5">
        <v>0.0</v>
      </c>
    </row>
    <row r="1186">
      <c r="A1186" s="5">
        <v>1184.0</v>
      </c>
      <c r="B1186" s="6">
        <v>45369.0</v>
      </c>
      <c r="C1186" s="5">
        <v>208.657876310406</v>
      </c>
      <c r="D1186" s="5">
        <v>152.005933801025</v>
      </c>
      <c r="E1186" s="5">
        <v>223.315264744702</v>
      </c>
      <c r="F1186" s="5">
        <v>208.657876310406</v>
      </c>
      <c r="G1186" s="5">
        <v>208.657876310406</v>
      </c>
      <c r="H1186" s="5">
        <v>-19.3116813737097</v>
      </c>
      <c r="I1186" s="5">
        <v>-19.3116813737097</v>
      </c>
      <c r="J1186" s="5">
        <v>-19.3116813737097</v>
      </c>
      <c r="K1186" s="5">
        <v>-3.47492792378986</v>
      </c>
      <c r="L1186" s="5">
        <v>-3.47492792378986</v>
      </c>
      <c r="M1186" s="5">
        <v>-3.47492792378986</v>
      </c>
      <c r="N1186" s="5">
        <v>-15.8367534499198</v>
      </c>
      <c r="O1186" s="5">
        <v>-15.8367534499198</v>
      </c>
      <c r="P1186" s="5">
        <v>-15.8367534499198</v>
      </c>
      <c r="Q1186" s="5">
        <v>0.0</v>
      </c>
      <c r="R1186" s="5">
        <v>0.0</v>
      </c>
      <c r="S1186" s="5">
        <v>0.0</v>
      </c>
    </row>
    <row r="1187">
      <c r="A1187" s="5">
        <v>1185.0</v>
      </c>
      <c r="B1187" s="6">
        <v>45370.0</v>
      </c>
      <c r="C1187" s="5">
        <v>208.536544371575</v>
      </c>
      <c r="D1187" s="5">
        <v>155.463796596549</v>
      </c>
      <c r="E1187" s="5">
        <v>225.45816423637</v>
      </c>
      <c r="F1187" s="5">
        <v>208.536544371575</v>
      </c>
      <c r="G1187" s="5">
        <v>208.536544371575</v>
      </c>
      <c r="H1187" s="5">
        <v>-18.8823758007515</v>
      </c>
      <c r="I1187" s="5">
        <v>-18.8823758007515</v>
      </c>
      <c r="J1187" s="5">
        <v>-18.8823758007515</v>
      </c>
      <c r="K1187" s="5">
        <v>-4.16603470011999</v>
      </c>
      <c r="L1187" s="5">
        <v>-4.16603470011999</v>
      </c>
      <c r="M1187" s="5">
        <v>-4.16603470011999</v>
      </c>
      <c r="N1187" s="5">
        <v>-14.7163411006315</v>
      </c>
      <c r="O1187" s="5">
        <v>-14.7163411006315</v>
      </c>
      <c r="P1187" s="5">
        <v>-14.7163411006315</v>
      </c>
      <c r="Q1187" s="5">
        <v>0.0</v>
      </c>
      <c r="R1187" s="5">
        <v>0.0</v>
      </c>
      <c r="S1187" s="5">
        <v>0.0</v>
      </c>
    </row>
    <row r="1188">
      <c r="A1188" s="5">
        <v>1186.0</v>
      </c>
      <c r="B1188" s="6">
        <v>45371.0</v>
      </c>
      <c r="C1188" s="5">
        <v>208.415212432743</v>
      </c>
      <c r="D1188" s="5">
        <v>155.100203661231</v>
      </c>
      <c r="E1188" s="5">
        <v>223.798543893671</v>
      </c>
      <c r="F1188" s="5">
        <v>208.415212432743</v>
      </c>
      <c r="G1188" s="5">
        <v>208.415212432743</v>
      </c>
      <c r="H1188" s="5">
        <v>-17.5059092216972</v>
      </c>
      <c r="I1188" s="5">
        <v>-17.5059092216972</v>
      </c>
      <c r="J1188" s="5">
        <v>-17.5059092216972</v>
      </c>
      <c r="K1188" s="5">
        <v>-3.94745955477473</v>
      </c>
      <c r="L1188" s="5">
        <v>-3.94745955477473</v>
      </c>
      <c r="M1188" s="5">
        <v>-3.94745955477473</v>
      </c>
      <c r="N1188" s="5">
        <v>-13.5584496669224</v>
      </c>
      <c r="O1188" s="5">
        <v>-13.5584496669224</v>
      </c>
      <c r="P1188" s="5">
        <v>-13.5584496669224</v>
      </c>
      <c r="Q1188" s="5">
        <v>0.0</v>
      </c>
      <c r="R1188" s="5">
        <v>0.0</v>
      </c>
      <c r="S1188" s="5">
        <v>0.0</v>
      </c>
    </row>
    <row r="1189">
      <c r="A1189" s="5">
        <v>1187.0</v>
      </c>
      <c r="B1189" s="6">
        <v>45372.0</v>
      </c>
      <c r="C1189" s="5">
        <v>208.293880493912</v>
      </c>
      <c r="D1189" s="5">
        <v>154.949214177166</v>
      </c>
      <c r="E1189" s="5">
        <v>225.348063623192</v>
      </c>
      <c r="F1189" s="5">
        <v>208.293880493912</v>
      </c>
      <c r="G1189" s="5">
        <v>208.293880493912</v>
      </c>
      <c r="H1189" s="5">
        <v>-17.2843014305179</v>
      </c>
      <c r="I1189" s="5">
        <v>-17.2843014305179</v>
      </c>
      <c r="J1189" s="5">
        <v>-17.2843014305179</v>
      </c>
      <c r="K1189" s="5">
        <v>-4.89578385763551</v>
      </c>
      <c r="L1189" s="5">
        <v>-4.89578385763551</v>
      </c>
      <c r="M1189" s="5">
        <v>-4.89578385763551</v>
      </c>
      <c r="N1189" s="5">
        <v>-12.3885175728823</v>
      </c>
      <c r="O1189" s="5">
        <v>-12.3885175728823</v>
      </c>
      <c r="P1189" s="5">
        <v>-12.3885175728823</v>
      </c>
      <c r="Q1189" s="5">
        <v>0.0</v>
      </c>
      <c r="R1189" s="5">
        <v>0.0</v>
      </c>
      <c r="S1189" s="5">
        <v>0.0</v>
      </c>
    </row>
    <row r="1190">
      <c r="A1190" s="5">
        <v>1188.0</v>
      </c>
      <c r="B1190" s="6">
        <v>45373.0</v>
      </c>
      <c r="C1190" s="5">
        <v>208.17254855508</v>
      </c>
      <c r="D1190" s="5">
        <v>155.306742552617</v>
      </c>
      <c r="E1190" s="5">
        <v>226.320147970606</v>
      </c>
      <c r="F1190" s="5">
        <v>208.17254855508</v>
      </c>
      <c r="G1190" s="5">
        <v>208.17254855508</v>
      </c>
      <c r="H1190" s="5">
        <v>-16.5379366953928</v>
      </c>
      <c r="I1190" s="5">
        <v>-16.5379366953928</v>
      </c>
      <c r="J1190" s="5">
        <v>-16.5379366953928</v>
      </c>
      <c r="K1190" s="5">
        <v>-5.30696082180559</v>
      </c>
      <c r="L1190" s="5">
        <v>-5.30696082180559</v>
      </c>
      <c r="M1190" s="5">
        <v>-5.30696082180559</v>
      </c>
      <c r="N1190" s="5">
        <v>-11.2309758735873</v>
      </c>
      <c r="O1190" s="5">
        <v>-11.2309758735873</v>
      </c>
      <c r="P1190" s="5">
        <v>-11.2309758735873</v>
      </c>
      <c r="Q1190" s="5">
        <v>0.0</v>
      </c>
      <c r="R1190" s="5">
        <v>0.0</v>
      </c>
      <c r="S1190" s="5">
        <v>0.0</v>
      </c>
    </row>
    <row r="1191">
      <c r="A1191" s="5">
        <v>1189.0</v>
      </c>
      <c r="B1191" s="6">
        <v>45376.0</v>
      </c>
      <c r="C1191" s="5">
        <v>207.808552738585</v>
      </c>
      <c r="D1191" s="5">
        <v>164.078957232375</v>
      </c>
      <c r="E1191" s="5">
        <v>230.194721598259</v>
      </c>
      <c r="F1191" s="5">
        <v>207.808552738585</v>
      </c>
      <c r="G1191" s="5">
        <v>207.808552738585</v>
      </c>
      <c r="H1191" s="5">
        <v>-11.5263270241927</v>
      </c>
      <c r="I1191" s="5">
        <v>-11.5263270241927</v>
      </c>
      <c r="J1191" s="5">
        <v>-11.5263270241927</v>
      </c>
      <c r="K1191" s="5">
        <v>-3.4749279238006</v>
      </c>
      <c r="L1191" s="5">
        <v>-3.4749279238006</v>
      </c>
      <c r="M1191" s="5">
        <v>-3.4749279238006</v>
      </c>
      <c r="N1191" s="5">
        <v>-8.05139910039212</v>
      </c>
      <c r="O1191" s="5">
        <v>-8.05139910039212</v>
      </c>
      <c r="P1191" s="5">
        <v>-8.05139910039212</v>
      </c>
      <c r="Q1191" s="5">
        <v>0.0</v>
      </c>
      <c r="R1191" s="5">
        <v>0.0</v>
      </c>
      <c r="S1191" s="5">
        <v>0.0</v>
      </c>
    </row>
    <row r="1192">
      <c r="A1192" s="5">
        <v>1190.0</v>
      </c>
      <c r="B1192" s="6">
        <v>45377.0</v>
      </c>
      <c r="C1192" s="5">
        <v>207.687220799754</v>
      </c>
      <c r="D1192" s="5">
        <v>158.871056004441</v>
      </c>
      <c r="E1192" s="5">
        <v>233.223317135987</v>
      </c>
      <c r="F1192" s="5">
        <v>207.687220799754</v>
      </c>
      <c r="G1192" s="5">
        <v>207.687220799754</v>
      </c>
      <c r="H1192" s="5">
        <v>-11.3167276539424</v>
      </c>
      <c r="I1192" s="5">
        <v>-11.3167276539424</v>
      </c>
      <c r="J1192" s="5">
        <v>-11.3167276539424</v>
      </c>
      <c r="K1192" s="5">
        <v>-4.16603470012297</v>
      </c>
      <c r="L1192" s="5">
        <v>-4.16603470012297</v>
      </c>
      <c r="M1192" s="5">
        <v>-4.16603470012297</v>
      </c>
      <c r="N1192" s="5">
        <v>-7.15069295381947</v>
      </c>
      <c r="O1192" s="5">
        <v>-7.15069295381947</v>
      </c>
      <c r="P1192" s="5">
        <v>-7.15069295381947</v>
      </c>
      <c r="Q1192" s="5">
        <v>0.0</v>
      </c>
      <c r="R1192" s="5">
        <v>0.0</v>
      </c>
      <c r="S1192" s="5">
        <v>0.0</v>
      </c>
    </row>
    <row r="1193">
      <c r="A1193" s="5">
        <v>1191.0</v>
      </c>
      <c r="B1193" s="6">
        <v>45378.0</v>
      </c>
      <c r="C1193" s="5">
        <v>207.565888860922</v>
      </c>
      <c r="D1193" s="5">
        <v>162.065233494391</v>
      </c>
      <c r="E1193" s="5">
        <v>235.191085157985</v>
      </c>
      <c r="F1193" s="5">
        <v>207.565888860922</v>
      </c>
      <c r="G1193" s="5">
        <v>207.565888860922</v>
      </c>
      <c r="H1193" s="5">
        <v>-10.300947736321</v>
      </c>
      <c r="I1193" s="5">
        <v>-10.300947736321</v>
      </c>
      <c r="J1193" s="5">
        <v>-10.300947736321</v>
      </c>
      <c r="K1193" s="5">
        <v>-3.94745955477567</v>
      </c>
      <c r="L1193" s="5">
        <v>-3.94745955477567</v>
      </c>
      <c r="M1193" s="5">
        <v>-3.94745955477567</v>
      </c>
      <c r="N1193" s="5">
        <v>-6.35348818154535</v>
      </c>
      <c r="O1193" s="5">
        <v>-6.35348818154535</v>
      </c>
      <c r="P1193" s="5">
        <v>-6.35348818154535</v>
      </c>
      <c r="Q1193" s="5">
        <v>0.0</v>
      </c>
      <c r="R1193" s="5">
        <v>0.0</v>
      </c>
      <c r="S1193" s="5">
        <v>0.0</v>
      </c>
    </row>
    <row r="1194">
      <c r="A1194" s="5">
        <v>1192.0</v>
      </c>
      <c r="B1194" s="6">
        <v>45379.0</v>
      </c>
      <c r="C1194" s="5">
        <v>207.444556922091</v>
      </c>
      <c r="D1194" s="5">
        <v>162.645704359658</v>
      </c>
      <c r="E1194" s="5">
        <v>230.941268318026</v>
      </c>
      <c r="F1194" s="5">
        <v>207.444556922091</v>
      </c>
      <c r="G1194" s="5">
        <v>207.444556922091</v>
      </c>
      <c r="H1194" s="5">
        <v>-10.5654159233371</v>
      </c>
      <c r="I1194" s="5">
        <v>-10.5654159233371</v>
      </c>
      <c r="J1194" s="5">
        <v>-10.5654159233371</v>
      </c>
      <c r="K1194" s="5">
        <v>-4.89578385764317</v>
      </c>
      <c r="L1194" s="5">
        <v>-4.89578385764317</v>
      </c>
      <c r="M1194" s="5">
        <v>-4.89578385764317</v>
      </c>
      <c r="N1194" s="5">
        <v>-5.669632065694</v>
      </c>
      <c r="O1194" s="5">
        <v>-5.669632065694</v>
      </c>
      <c r="P1194" s="5">
        <v>-5.669632065694</v>
      </c>
      <c r="Q1194" s="5">
        <v>0.0</v>
      </c>
      <c r="R1194" s="5">
        <v>0.0</v>
      </c>
      <c r="S1194" s="5">
        <v>0.0</v>
      </c>
    </row>
    <row r="1195">
      <c r="A1195" s="5">
        <v>1193.0</v>
      </c>
      <c r="B1195" s="6">
        <v>45383.0</v>
      </c>
      <c r="C1195" s="5">
        <v>206.959229166764</v>
      </c>
      <c r="D1195" s="5">
        <v>163.933193076467</v>
      </c>
      <c r="E1195" s="5">
        <v>233.906802874987</v>
      </c>
      <c r="F1195" s="5">
        <v>206.959229166764</v>
      </c>
      <c r="G1195" s="5">
        <v>206.959229166764</v>
      </c>
      <c r="H1195" s="5">
        <v>-7.63154282621994</v>
      </c>
      <c r="I1195" s="5">
        <v>-7.63154282621994</v>
      </c>
      <c r="J1195" s="5">
        <v>-7.63154282621994</v>
      </c>
      <c r="K1195" s="5">
        <v>-3.47492792379997</v>
      </c>
      <c r="L1195" s="5">
        <v>-3.47492792379997</v>
      </c>
      <c r="M1195" s="5">
        <v>-3.47492792379997</v>
      </c>
      <c r="N1195" s="5">
        <v>-4.15661490241997</v>
      </c>
      <c r="O1195" s="5">
        <v>-4.15661490241997</v>
      </c>
      <c r="P1195" s="5">
        <v>-4.15661490241997</v>
      </c>
      <c r="Q1195" s="5">
        <v>0.0</v>
      </c>
      <c r="R1195" s="5">
        <v>0.0</v>
      </c>
      <c r="S1195" s="5">
        <v>0.0</v>
      </c>
    </row>
    <row r="1196">
      <c r="A1196" s="5">
        <v>1194.0</v>
      </c>
      <c r="B1196" s="6">
        <v>45384.0</v>
      </c>
      <c r="C1196" s="5">
        <v>206.837897227933</v>
      </c>
      <c r="D1196" s="5">
        <v>163.183880981685</v>
      </c>
      <c r="E1196" s="5">
        <v>231.339013033913</v>
      </c>
      <c r="F1196" s="5">
        <v>206.837897227933</v>
      </c>
      <c r="G1196" s="5">
        <v>206.837897227933</v>
      </c>
      <c r="H1196" s="5">
        <v>-8.24680724201261</v>
      </c>
      <c r="I1196" s="5">
        <v>-8.24680724201261</v>
      </c>
      <c r="J1196" s="5">
        <v>-8.24680724201261</v>
      </c>
      <c r="K1196" s="5">
        <v>-4.16603470012668</v>
      </c>
      <c r="L1196" s="5">
        <v>-4.16603470012668</v>
      </c>
      <c r="M1196" s="5">
        <v>-4.16603470012668</v>
      </c>
      <c r="N1196" s="5">
        <v>-4.08077254188593</v>
      </c>
      <c r="O1196" s="5">
        <v>-4.08077254188593</v>
      </c>
      <c r="P1196" s="5">
        <v>-4.08077254188593</v>
      </c>
      <c r="Q1196" s="5">
        <v>0.0</v>
      </c>
      <c r="R1196" s="5">
        <v>0.0</v>
      </c>
      <c r="S1196" s="5">
        <v>0.0</v>
      </c>
    </row>
    <row r="1197">
      <c r="A1197" s="5">
        <v>1195.0</v>
      </c>
      <c r="B1197" s="6">
        <v>45385.0</v>
      </c>
      <c r="C1197" s="5">
        <v>206.716565289101</v>
      </c>
      <c r="D1197" s="5">
        <v>165.85399276061</v>
      </c>
      <c r="E1197" s="5">
        <v>232.686323433883</v>
      </c>
      <c r="F1197" s="5">
        <v>206.716565289101</v>
      </c>
      <c r="G1197" s="5">
        <v>206.716565289101</v>
      </c>
      <c r="H1197" s="5">
        <v>-8.06316743781836</v>
      </c>
      <c r="I1197" s="5">
        <v>-8.06316743781836</v>
      </c>
      <c r="J1197" s="5">
        <v>-8.06316743781836</v>
      </c>
      <c r="K1197" s="5">
        <v>-3.94745955477202</v>
      </c>
      <c r="L1197" s="5">
        <v>-3.94745955477202</v>
      </c>
      <c r="M1197" s="5">
        <v>-3.94745955477202</v>
      </c>
      <c r="N1197" s="5">
        <v>-4.11570788304633</v>
      </c>
      <c r="O1197" s="5">
        <v>-4.11570788304633</v>
      </c>
      <c r="P1197" s="5">
        <v>-4.11570788304633</v>
      </c>
      <c r="Q1197" s="5">
        <v>0.0</v>
      </c>
      <c r="R1197" s="5">
        <v>0.0</v>
      </c>
      <c r="S1197" s="5">
        <v>0.0</v>
      </c>
    </row>
    <row r="1198">
      <c r="A1198" s="5">
        <v>1196.0</v>
      </c>
      <c r="B1198" s="6">
        <v>45386.0</v>
      </c>
      <c r="C1198" s="5">
        <v>206.59523335027</v>
      </c>
      <c r="D1198" s="5">
        <v>159.023799640917</v>
      </c>
      <c r="E1198" s="5">
        <v>233.335459555215</v>
      </c>
      <c r="F1198" s="5">
        <v>206.59523335027</v>
      </c>
      <c r="G1198" s="5">
        <v>206.59523335027</v>
      </c>
      <c r="H1198" s="5">
        <v>-9.14854131521354</v>
      </c>
      <c r="I1198" s="5">
        <v>-9.14854131521354</v>
      </c>
      <c r="J1198" s="5">
        <v>-9.14854131521354</v>
      </c>
      <c r="K1198" s="5">
        <v>-4.89578385764399</v>
      </c>
      <c r="L1198" s="5">
        <v>-4.89578385764399</v>
      </c>
      <c r="M1198" s="5">
        <v>-4.89578385764399</v>
      </c>
      <c r="N1198" s="5">
        <v>-4.25275745756954</v>
      </c>
      <c r="O1198" s="5">
        <v>-4.25275745756954</v>
      </c>
      <c r="P1198" s="5">
        <v>-4.25275745756954</v>
      </c>
      <c r="Q1198" s="5">
        <v>0.0</v>
      </c>
      <c r="R1198" s="5">
        <v>0.0</v>
      </c>
      <c r="S1198" s="5">
        <v>0.0</v>
      </c>
    </row>
    <row r="1199">
      <c r="A1199" s="5">
        <v>1197.0</v>
      </c>
      <c r="B1199" s="6">
        <v>45387.0</v>
      </c>
      <c r="C1199" s="5">
        <v>206.473901411438</v>
      </c>
      <c r="D1199" s="5">
        <v>162.633429101001</v>
      </c>
      <c r="E1199" s="5">
        <v>231.295634453858</v>
      </c>
      <c r="F1199" s="5">
        <v>206.473901411438</v>
      </c>
      <c r="G1199" s="5">
        <v>206.473901411438</v>
      </c>
      <c r="H1199" s="5">
        <v>-9.78879344136466</v>
      </c>
      <c r="I1199" s="5">
        <v>-9.78879344136466</v>
      </c>
      <c r="J1199" s="5">
        <v>-9.78879344136466</v>
      </c>
      <c r="K1199" s="5">
        <v>-5.30696082183082</v>
      </c>
      <c r="L1199" s="5">
        <v>-5.30696082183082</v>
      </c>
      <c r="M1199" s="5">
        <v>-5.30696082183082</v>
      </c>
      <c r="N1199" s="5">
        <v>-4.48183261953384</v>
      </c>
      <c r="O1199" s="5">
        <v>-4.48183261953384</v>
      </c>
      <c r="P1199" s="5">
        <v>-4.48183261953384</v>
      </c>
      <c r="Q1199" s="5">
        <v>0.0</v>
      </c>
      <c r="R1199" s="5">
        <v>0.0</v>
      </c>
      <c r="S1199" s="5">
        <v>0.0</v>
      </c>
    </row>
    <row r="1200">
      <c r="A1200" s="5">
        <v>1198.0</v>
      </c>
      <c r="B1200" s="6">
        <v>45390.0</v>
      </c>
      <c r="C1200" s="5">
        <v>206.109905594943</v>
      </c>
      <c r="D1200" s="5">
        <v>161.889794592023</v>
      </c>
      <c r="E1200" s="5">
        <v>231.573941637706</v>
      </c>
      <c r="F1200" s="5">
        <v>206.109905594943</v>
      </c>
      <c r="G1200" s="5">
        <v>206.109905594943</v>
      </c>
      <c r="H1200" s="5">
        <v>-9.08284474582654</v>
      </c>
      <c r="I1200" s="5">
        <v>-9.08284474582654</v>
      </c>
      <c r="J1200" s="5">
        <v>-9.08284474582654</v>
      </c>
      <c r="K1200" s="5">
        <v>-3.47492792382209</v>
      </c>
      <c r="L1200" s="5">
        <v>-3.47492792382209</v>
      </c>
      <c r="M1200" s="5">
        <v>-3.47492792382209</v>
      </c>
      <c r="N1200" s="5">
        <v>-5.60791682200445</v>
      </c>
      <c r="O1200" s="5">
        <v>-5.60791682200445</v>
      </c>
      <c r="P1200" s="5">
        <v>-5.60791682200445</v>
      </c>
      <c r="Q1200" s="5">
        <v>0.0</v>
      </c>
      <c r="R1200" s="5">
        <v>0.0</v>
      </c>
      <c r="S1200" s="5">
        <v>0.0</v>
      </c>
    </row>
    <row r="1201">
      <c r="A1201" s="5">
        <v>1199.0</v>
      </c>
      <c r="B1201" s="6">
        <v>45391.0</v>
      </c>
      <c r="C1201" s="5">
        <v>205.988573656112</v>
      </c>
      <c r="D1201" s="5">
        <v>160.240205211612</v>
      </c>
      <c r="E1201" s="5">
        <v>230.552278235666</v>
      </c>
      <c r="F1201" s="5">
        <v>205.988573656112</v>
      </c>
      <c r="G1201" s="5">
        <v>205.988573656112</v>
      </c>
      <c r="H1201" s="5">
        <v>-10.2566913117103</v>
      </c>
      <c r="I1201" s="5">
        <v>-10.2566913117103</v>
      </c>
      <c r="J1201" s="5">
        <v>-10.2566913117103</v>
      </c>
      <c r="K1201" s="5">
        <v>-4.16603470012205</v>
      </c>
      <c r="L1201" s="5">
        <v>-4.16603470012205</v>
      </c>
      <c r="M1201" s="5">
        <v>-4.16603470012205</v>
      </c>
      <c r="N1201" s="5">
        <v>-6.0906566115883</v>
      </c>
      <c r="O1201" s="5">
        <v>-6.0906566115883</v>
      </c>
      <c r="P1201" s="5">
        <v>-6.0906566115883</v>
      </c>
      <c r="Q1201" s="5">
        <v>0.0</v>
      </c>
      <c r="R1201" s="5">
        <v>0.0</v>
      </c>
      <c r="S1201" s="5">
        <v>0.0</v>
      </c>
    </row>
    <row r="1202">
      <c r="A1202" s="5">
        <v>1200.0</v>
      </c>
      <c r="B1202" s="6">
        <v>45392.0</v>
      </c>
      <c r="C1202" s="5">
        <v>205.86724171728</v>
      </c>
      <c r="D1202" s="5">
        <v>161.678973484817</v>
      </c>
      <c r="E1202" s="5">
        <v>231.856078278231</v>
      </c>
      <c r="F1202" s="5">
        <v>205.86724171728</v>
      </c>
      <c r="G1202" s="5">
        <v>205.86724171728</v>
      </c>
      <c r="H1202" s="5">
        <v>-10.5559397342955</v>
      </c>
      <c r="I1202" s="5">
        <v>-10.5559397342955</v>
      </c>
      <c r="J1202" s="5">
        <v>-10.5559397342955</v>
      </c>
      <c r="K1202" s="5">
        <v>-3.94745955477528</v>
      </c>
      <c r="L1202" s="5">
        <v>-3.94745955477528</v>
      </c>
      <c r="M1202" s="5">
        <v>-3.94745955477528</v>
      </c>
      <c r="N1202" s="5">
        <v>-6.60848017952024</v>
      </c>
      <c r="O1202" s="5">
        <v>-6.60848017952024</v>
      </c>
      <c r="P1202" s="5">
        <v>-6.60848017952024</v>
      </c>
      <c r="Q1202" s="5">
        <v>0.0</v>
      </c>
      <c r="R1202" s="5">
        <v>0.0</v>
      </c>
      <c r="S1202" s="5">
        <v>0.0</v>
      </c>
    </row>
    <row r="1203">
      <c r="A1203" s="5">
        <v>1201.0</v>
      </c>
      <c r="B1203" s="6">
        <v>45393.0</v>
      </c>
      <c r="C1203" s="5">
        <v>205.745909778448</v>
      </c>
      <c r="D1203" s="5">
        <v>158.555186725393</v>
      </c>
      <c r="E1203" s="5">
        <v>229.325109373548</v>
      </c>
      <c r="F1203" s="5">
        <v>205.745909778448</v>
      </c>
      <c r="G1203" s="5">
        <v>205.745909778448</v>
      </c>
      <c r="H1203" s="5">
        <v>-12.0472799306927</v>
      </c>
      <c r="I1203" s="5">
        <v>-12.0472799306927</v>
      </c>
      <c r="J1203" s="5">
        <v>-12.0472799306927</v>
      </c>
      <c r="K1203" s="5">
        <v>-4.89578385764481</v>
      </c>
      <c r="L1203" s="5">
        <v>-4.89578385764481</v>
      </c>
      <c r="M1203" s="5">
        <v>-4.89578385764481</v>
      </c>
      <c r="N1203" s="5">
        <v>-7.15149607304795</v>
      </c>
      <c r="O1203" s="5">
        <v>-7.15149607304795</v>
      </c>
      <c r="P1203" s="5">
        <v>-7.15149607304795</v>
      </c>
      <c r="Q1203" s="5">
        <v>0.0</v>
      </c>
      <c r="R1203" s="5">
        <v>0.0</v>
      </c>
      <c r="S1203" s="5">
        <v>0.0</v>
      </c>
    </row>
    <row r="1204">
      <c r="A1204" s="5">
        <v>1202.0</v>
      </c>
      <c r="B1204" s="6">
        <v>45394.0</v>
      </c>
      <c r="C1204" s="5">
        <v>205.624577839617</v>
      </c>
      <c r="D1204" s="5">
        <v>155.098176761933</v>
      </c>
      <c r="E1204" s="5">
        <v>226.923946475757</v>
      </c>
      <c r="F1204" s="5">
        <v>205.624577839617</v>
      </c>
      <c r="G1204" s="5">
        <v>205.624577839617</v>
      </c>
      <c r="H1204" s="5">
        <v>-13.0180453157559</v>
      </c>
      <c r="I1204" s="5">
        <v>-13.0180453157559</v>
      </c>
      <c r="J1204" s="5">
        <v>-13.0180453157559</v>
      </c>
      <c r="K1204" s="5">
        <v>-5.3069608218206</v>
      </c>
      <c r="L1204" s="5">
        <v>-5.3069608218206</v>
      </c>
      <c r="M1204" s="5">
        <v>-5.3069608218206</v>
      </c>
      <c r="N1204" s="5">
        <v>-7.71108449393538</v>
      </c>
      <c r="O1204" s="5">
        <v>-7.71108449393538</v>
      </c>
      <c r="P1204" s="5">
        <v>-7.71108449393538</v>
      </c>
      <c r="Q1204" s="5">
        <v>0.0</v>
      </c>
      <c r="R1204" s="5">
        <v>0.0</v>
      </c>
      <c r="S1204" s="5">
        <v>0.0</v>
      </c>
    </row>
    <row r="1205">
      <c r="A1205" s="5">
        <v>1203.0</v>
      </c>
      <c r="B1205" s="6">
        <v>45397.0</v>
      </c>
      <c r="C1205" s="5">
        <v>205.260582023122</v>
      </c>
      <c r="D1205" s="5">
        <v>158.290464819301</v>
      </c>
      <c r="E1205" s="5">
        <v>228.632542321685</v>
      </c>
      <c r="F1205" s="5">
        <v>205.260582023122</v>
      </c>
      <c r="G1205" s="5">
        <v>205.260582023122</v>
      </c>
      <c r="H1205" s="5">
        <v>-12.9014188396204</v>
      </c>
      <c r="I1205" s="5">
        <v>-12.9014188396204</v>
      </c>
      <c r="J1205" s="5">
        <v>-12.9014188396204</v>
      </c>
      <c r="K1205" s="5">
        <v>-3.47492792382145</v>
      </c>
      <c r="L1205" s="5">
        <v>-3.47492792382145</v>
      </c>
      <c r="M1205" s="5">
        <v>-3.47492792382145</v>
      </c>
      <c r="N1205" s="5">
        <v>-9.42649091579899</v>
      </c>
      <c r="O1205" s="5">
        <v>-9.42649091579899</v>
      </c>
      <c r="P1205" s="5">
        <v>-9.42649091579899</v>
      </c>
      <c r="Q1205" s="5">
        <v>0.0</v>
      </c>
      <c r="R1205" s="5">
        <v>0.0</v>
      </c>
      <c r="S1205" s="5">
        <v>0.0</v>
      </c>
    </row>
    <row r="1206">
      <c r="A1206" s="5">
        <v>1204.0</v>
      </c>
      <c r="B1206" s="6">
        <v>45398.0</v>
      </c>
      <c r="C1206" s="5">
        <v>205.139250084291</v>
      </c>
      <c r="D1206" s="5">
        <v>156.775502608559</v>
      </c>
      <c r="E1206" s="5">
        <v>225.171153163704</v>
      </c>
      <c r="F1206" s="5">
        <v>205.139250084291</v>
      </c>
      <c r="G1206" s="5">
        <v>205.139250084291</v>
      </c>
      <c r="H1206" s="5">
        <v>-14.1642393520782</v>
      </c>
      <c r="I1206" s="5">
        <v>-14.1642393520782</v>
      </c>
      <c r="J1206" s="5">
        <v>-14.1642393520782</v>
      </c>
      <c r="K1206" s="5">
        <v>-4.16603470011743</v>
      </c>
      <c r="L1206" s="5">
        <v>-4.16603470011743</v>
      </c>
      <c r="M1206" s="5">
        <v>-4.16603470011743</v>
      </c>
      <c r="N1206" s="5">
        <v>-9.99820465196078</v>
      </c>
      <c r="O1206" s="5">
        <v>-9.99820465196078</v>
      </c>
      <c r="P1206" s="5">
        <v>-9.99820465196078</v>
      </c>
      <c r="Q1206" s="5">
        <v>0.0</v>
      </c>
      <c r="R1206" s="5">
        <v>0.0</v>
      </c>
      <c r="S1206" s="5">
        <v>0.0</v>
      </c>
    </row>
    <row r="1207">
      <c r="A1207" s="5">
        <v>1205.0</v>
      </c>
      <c r="B1207" s="6">
        <v>45399.0</v>
      </c>
      <c r="C1207" s="5">
        <v>205.017918145459</v>
      </c>
      <c r="D1207" s="5">
        <v>155.731079964245</v>
      </c>
      <c r="E1207" s="5">
        <v>228.101191412098</v>
      </c>
      <c r="F1207" s="5">
        <v>205.017918145459</v>
      </c>
      <c r="G1207" s="5">
        <v>205.017918145459</v>
      </c>
      <c r="H1207" s="5">
        <v>-14.5155923354328</v>
      </c>
      <c r="I1207" s="5">
        <v>-14.5155923354328</v>
      </c>
      <c r="J1207" s="5">
        <v>-14.5155923354328</v>
      </c>
      <c r="K1207" s="5">
        <v>-3.9474595547739</v>
      </c>
      <c r="L1207" s="5">
        <v>-3.9474595547739</v>
      </c>
      <c r="M1207" s="5">
        <v>-3.9474595547739</v>
      </c>
      <c r="N1207" s="5">
        <v>-10.5681327806589</v>
      </c>
      <c r="O1207" s="5">
        <v>-10.5681327806589</v>
      </c>
      <c r="P1207" s="5">
        <v>-10.5681327806589</v>
      </c>
      <c r="Q1207" s="5">
        <v>0.0</v>
      </c>
      <c r="R1207" s="5">
        <v>0.0</v>
      </c>
      <c r="S1207" s="5">
        <v>0.0</v>
      </c>
    </row>
    <row r="1208">
      <c r="A1208" s="5">
        <v>1206.0</v>
      </c>
      <c r="B1208" s="6">
        <v>45400.0</v>
      </c>
      <c r="C1208" s="5">
        <v>204.896586206627</v>
      </c>
      <c r="D1208" s="5">
        <v>151.933504260803</v>
      </c>
      <c r="E1208" s="5">
        <v>223.644978280633</v>
      </c>
      <c r="F1208" s="5">
        <v>204.896586206627</v>
      </c>
      <c r="G1208" s="5">
        <v>204.896586206627</v>
      </c>
      <c r="H1208" s="5">
        <v>-16.0335288054107</v>
      </c>
      <c r="I1208" s="5">
        <v>-16.0335288054107</v>
      </c>
      <c r="J1208" s="5">
        <v>-16.0335288054107</v>
      </c>
      <c r="K1208" s="5">
        <v>-4.89578385764905</v>
      </c>
      <c r="L1208" s="5">
        <v>-4.89578385764905</v>
      </c>
      <c r="M1208" s="5">
        <v>-4.89578385764905</v>
      </c>
      <c r="N1208" s="5">
        <v>-11.1377449477617</v>
      </c>
      <c r="O1208" s="5">
        <v>-11.1377449477617</v>
      </c>
      <c r="P1208" s="5">
        <v>-11.1377449477617</v>
      </c>
      <c r="Q1208" s="5">
        <v>0.0</v>
      </c>
      <c r="R1208" s="5">
        <v>0.0</v>
      </c>
      <c r="S1208" s="5">
        <v>0.0</v>
      </c>
    </row>
    <row r="1209">
      <c r="A1209" s="5">
        <v>1207.0</v>
      </c>
      <c r="B1209" s="6">
        <v>45401.0</v>
      </c>
      <c r="C1209" s="5">
        <v>204.775254267796</v>
      </c>
      <c r="D1209" s="5">
        <v>153.137585054569</v>
      </c>
      <c r="E1209" s="5">
        <v>222.186932724261</v>
      </c>
      <c r="F1209" s="5">
        <v>204.775254267796</v>
      </c>
      <c r="G1209" s="5">
        <v>204.775254267796</v>
      </c>
      <c r="H1209" s="5">
        <v>-17.0169431554616</v>
      </c>
      <c r="I1209" s="5">
        <v>-17.0169431554616</v>
      </c>
      <c r="J1209" s="5">
        <v>-17.0169431554616</v>
      </c>
      <c r="K1209" s="5">
        <v>-5.30696082185605</v>
      </c>
      <c r="L1209" s="5">
        <v>-5.30696082185605</v>
      </c>
      <c r="M1209" s="5">
        <v>-5.30696082185605</v>
      </c>
      <c r="N1209" s="5">
        <v>-11.7099823336056</v>
      </c>
      <c r="O1209" s="5">
        <v>-11.7099823336056</v>
      </c>
      <c r="P1209" s="5">
        <v>-11.7099823336056</v>
      </c>
      <c r="Q1209" s="5">
        <v>0.0</v>
      </c>
      <c r="R1209" s="5">
        <v>0.0</v>
      </c>
      <c r="S1209" s="5">
        <v>0.0</v>
      </c>
    </row>
    <row r="1210">
      <c r="A1210" s="5">
        <v>1208.0</v>
      </c>
      <c r="B1210" s="6">
        <v>45404.0</v>
      </c>
      <c r="C1210" s="5">
        <v>204.411258451301</v>
      </c>
      <c r="D1210" s="5">
        <v>151.816099410601</v>
      </c>
      <c r="E1210" s="5">
        <v>223.0516115993</v>
      </c>
      <c r="F1210" s="5">
        <v>204.411258451301</v>
      </c>
      <c r="G1210" s="5">
        <v>204.411258451301</v>
      </c>
      <c r="H1210" s="5">
        <v>-16.9639343959185</v>
      </c>
      <c r="I1210" s="5">
        <v>-16.9639343959185</v>
      </c>
      <c r="J1210" s="5">
        <v>-16.9639343959185</v>
      </c>
      <c r="K1210" s="5">
        <v>-3.47492792382082</v>
      </c>
      <c r="L1210" s="5">
        <v>-3.47492792382082</v>
      </c>
      <c r="M1210" s="5">
        <v>-3.47492792382082</v>
      </c>
      <c r="N1210" s="5">
        <v>-13.4890064720977</v>
      </c>
      <c r="O1210" s="5">
        <v>-13.4890064720977</v>
      </c>
      <c r="P1210" s="5">
        <v>-13.4890064720977</v>
      </c>
      <c r="Q1210" s="5">
        <v>0.0</v>
      </c>
      <c r="R1210" s="5">
        <v>0.0</v>
      </c>
      <c r="S1210" s="5">
        <v>0.0</v>
      </c>
    </row>
    <row r="1211">
      <c r="A1211" s="5">
        <v>1209.0</v>
      </c>
      <c r="B1211" s="6">
        <v>45405.0</v>
      </c>
      <c r="C1211" s="5">
        <v>204.289926512469</v>
      </c>
      <c r="D1211" s="5">
        <v>150.647798639779</v>
      </c>
      <c r="E1211" s="5">
        <v>219.028791626981</v>
      </c>
      <c r="F1211" s="5">
        <v>204.289926512469</v>
      </c>
      <c r="G1211" s="5">
        <v>204.289926512469</v>
      </c>
      <c r="H1211" s="5">
        <v>-18.2880479409951</v>
      </c>
      <c r="I1211" s="5">
        <v>-18.2880479409951</v>
      </c>
      <c r="J1211" s="5">
        <v>-18.2880479409951</v>
      </c>
      <c r="K1211" s="5">
        <v>-4.16603470012041</v>
      </c>
      <c r="L1211" s="5">
        <v>-4.16603470012041</v>
      </c>
      <c r="M1211" s="5">
        <v>-4.16603470012041</v>
      </c>
      <c r="N1211" s="5">
        <v>-14.1220132408747</v>
      </c>
      <c r="O1211" s="5">
        <v>-14.1220132408747</v>
      </c>
      <c r="P1211" s="5">
        <v>-14.1220132408747</v>
      </c>
      <c r="Q1211" s="5">
        <v>0.0</v>
      </c>
      <c r="R1211" s="5">
        <v>0.0</v>
      </c>
      <c r="S1211" s="5">
        <v>0.0</v>
      </c>
    </row>
    <row r="1212">
      <c r="A1212" s="5">
        <v>1210.0</v>
      </c>
      <c r="B1212" s="6">
        <v>45406.0</v>
      </c>
      <c r="C1212" s="5">
        <v>204.168594573638</v>
      </c>
      <c r="D1212" s="5">
        <v>150.366854140944</v>
      </c>
      <c r="E1212" s="5">
        <v>222.793836737025</v>
      </c>
      <c r="F1212" s="5">
        <v>204.168594573638</v>
      </c>
      <c r="G1212" s="5">
        <v>204.168594573638</v>
      </c>
      <c r="H1212" s="5">
        <v>-18.7328214588728</v>
      </c>
      <c r="I1212" s="5">
        <v>-18.7328214588728</v>
      </c>
      <c r="J1212" s="5">
        <v>-18.7328214588728</v>
      </c>
      <c r="K1212" s="5">
        <v>-3.94745955477484</v>
      </c>
      <c r="L1212" s="5">
        <v>-3.94745955477484</v>
      </c>
      <c r="M1212" s="5">
        <v>-3.94745955477484</v>
      </c>
      <c r="N1212" s="5">
        <v>-14.7853619040979</v>
      </c>
      <c r="O1212" s="5">
        <v>-14.7853619040979</v>
      </c>
      <c r="P1212" s="5">
        <v>-14.7853619040979</v>
      </c>
      <c r="Q1212" s="5">
        <v>0.0</v>
      </c>
      <c r="R1212" s="5">
        <v>0.0</v>
      </c>
      <c r="S1212" s="5">
        <v>0.0</v>
      </c>
    </row>
    <row r="1213">
      <c r="A1213" s="5">
        <v>1211.0</v>
      </c>
      <c r="B1213" s="6">
        <v>45407.0</v>
      </c>
      <c r="C1213" s="5">
        <v>204.047262634806</v>
      </c>
      <c r="D1213" s="5">
        <v>147.291182216868</v>
      </c>
      <c r="E1213" s="5">
        <v>218.634784968543</v>
      </c>
      <c r="F1213" s="5">
        <v>204.047262634806</v>
      </c>
      <c r="G1213" s="5">
        <v>204.047262634806</v>
      </c>
      <c r="H1213" s="5">
        <v>-20.3807714522385</v>
      </c>
      <c r="I1213" s="5">
        <v>-20.3807714522385</v>
      </c>
      <c r="J1213" s="5">
        <v>-20.3807714522385</v>
      </c>
      <c r="K1213" s="5">
        <v>-4.89578385763081</v>
      </c>
      <c r="L1213" s="5">
        <v>-4.89578385763081</v>
      </c>
      <c r="M1213" s="5">
        <v>-4.89578385763081</v>
      </c>
      <c r="N1213" s="5">
        <v>-15.4849875946076</v>
      </c>
      <c r="O1213" s="5">
        <v>-15.4849875946076</v>
      </c>
      <c r="P1213" s="5">
        <v>-15.4849875946076</v>
      </c>
      <c r="Q1213" s="5">
        <v>0.0</v>
      </c>
      <c r="R1213" s="5">
        <v>0.0</v>
      </c>
      <c r="S1213" s="5">
        <v>0.0</v>
      </c>
    </row>
    <row r="1214">
      <c r="A1214" s="5">
        <v>1212.0</v>
      </c>
      <c r="B1214" s="6">
        <v>45408.0</v>
      </c>
      <c r="C1214" s="5">
        <v>203.925930695975</v>
      </c>
      <c r="D1214" s="5">
        <v>146.79368443477</v>
      </c>
      <c r="E1214" s="5">
        <v>219.552711589922</v>
      </c>
      <c r="F1214" s="5">
        <v>203.925930695975</v>
      </c>
      <c r="G1214" s="5">
        <v>203.925930695975</v>
      </c>
      <c r="H1214" s="5">
        <v>-21.5331405897881</v>
      </c>
      <c r="I1214" s="5">
        <v>-21.5331405897881</v>
      </c>
      <c r="J1214" s="5">
        <v>-21.5331405897881</v>
      </c>
      <c r="K1214" s="5">
        <v>-5.30696082185431</v>
      </c>
      <c r="L1214" s="5">
        <v>-5.30696082185431</v>
      </c>
      <c r="M1214" s="5">
        <v>-5.30696082185431</v>
      </c>
      <c r="N1214" s="5">
        <v>-16.2261797679338</v>
      </c>
      <c r="O1214" s="5">
        <v>-16.2261797679338</v>
      </c>
      <c r="P1214" s="5">
        <v>-16.2261797679338</v>
      </c>
      <c r="Q1214" s="5">
        <v>0.0</v>
      </c>
      <c r="R1214" s="5">
        <v>0.0</v>
      </c>
      <c r="S1214" s="5">
        <v>0.0</v>
      </c>
    </row>
    <row r="1215">
      <c r="A1215" s="5">
        <v>1213.0</v>
      </c>
      <c r="B1215" s="6">
        <v>45411.0</v>
      </c>
      <c r="C1215" s="5">
        <v>203.56193487948</v>
      </c>
      <c r="D1215" s="5">
        <v>142.55933856868</v>
      </c>
      <c r="E1215" s="5">
        <v>215.939461153518</v>
      </c>
      <c r="F1215" s="5">
        <v>203.56193487948</v>
      </c>
      <c r="G1215" s="5">
        <v>203.56193487948</v>
      </c>
      <c r="H1215" s="5">
        <v>-22.2110415054516</v>
      </c>
      <c r="I1215" s="5">
        <v>-22.2110415054516</v>
      </c>
      <c r="J1215" s="5">
        <v>-22.2110415054516</v>
      </c>
      <c r="K1215" s="5">
        <v>-3.47492792379804</v>
      </c>
      <c r="L1215" s="5">
        <v>-3.47492792379804</v>
      </c>
      <c r="M1215" s="5">
        <v>-3.47492792379804</v>
      </c>
      <c r="N1215" s="5">
        <v>-18.7361135816536</v>
      </c>
      <c r="O1215" s="5">
        <v>-18.7361135816536</v>
      </c>
      <c r="P1215" s="5">
        <v>-18.7361135816536</v>
      </c>
      <c r="Q1215" s="5">
        <v>0.0</v>
      </c>
      <c r="R1215" s="5">
        <v>0.0</v>
      </c>
      <c r="S1215" s="5">
        <v>0.0</v>
      </c>
    </row>
    <row r="1216">
      <c r="A1216" s="5">
        <v>1214.0</v>
      </c>
      <c r="B1216" s="6">
        <v>45412.0</v>
      </c>
      <c r="C1216" s="5">
        <v>203.440602940648</v>
      </c>
      <c r="D1216" s="5">
        <v>143.688585286093</v>
      </c>
      <c r="E1216" s="5">
        <v>214.657852616645</v>
      </c>
      <c r="F1216" s="5">
        <v>203.440602940648</v>
      </c>
      <c r="G1216" s="5">
        <v>203.440602940648</v>
      </c>
      <c r="H1216" s="5">
        <v>-23.8395106073289</v>
      </c>
      <c r="I1216" s="5">
        <v>-23.8395106073289</v>
      </c>
      <c r="J1216" s="5">
        <v>-23.8395106073289</v>
      </c>
      <c r="K1216" s="5">
        <v>-4.16603470013171</v>
      </c>
      <c r="L1216" s="5">
        <v>-4.16603470013171</v>
      </c>
      <c r="M1216" s="5">
        <v>-4.16603470013171</v>
      </c>
      <c r="N1216" s="5">
        <v>-19.6734759071971</v>
      </c>
      <c r="O1216" s="5">
        <v>-19.6734759071971</v>
      </c>
      <c r="P1216" s="5">
        <v>-19.6734759071971</v>
      </c>
      <c r="Q1216" s="5">
        <v>0.0</v>
      </c>
      <c r="R1216" s="5">
        <v>0.0</v>
      </c>
      <c r="S1216" s="5">
        <v>0.0</v>
      </c>
    </row>
    <row r="1217">
      <c r="A1217" s="5">
        <v>1215.0</v>
      </c>
      <c r="B1217" s="6">
        <v>45413.0</v>
      </c>
      <c r="C1217" s="5">
        <v>203.319271001817</v>
      </c>
      <c r="D1217" s="5">
        <v>143.819364871481</v>
      </c>
      <c r="E1217" s="5">
        <v>212.50716774258</v>
      </c>
      <c r="F1217" s="5">
        <v>203.319271001817</v>
      </c>
      <c r="G1217" s="5">
        <v>203.319271001817</v>
      </c>
      <c r="H1217" s="5">
        <v>-24.6071111707787</v>
      </c>
      <c r="I1217" s="5">
        <v>-24.6071111707787</v>
      </c>
      <c r="J1217" s="5">
        <v>-24.6071111707787</v>
      </c>
      <c r="K1217" s="5">
        <v>-3.94745955477578</v>
      </c>
      <c r="L1217" s="5">
        <v>-3.94745955477578</v>
      </c>
      <c r="M1217" s="5">
        <v>-3.94745955477578</v>
      </c>
      <c r="N1217" s="5">
        <v>-20.6596516160029</v>
      </c>
      <c r="O1217" s="5">
        <v>-20.6596516160029</v>
      </c>
      <c r="P1217" s="5">
        <v>-20.6596516160029</v>
      </c>
      <c r="Q1217" s="5">
        <v>0.0</v>
      </c>
      <c r="R1217" s="5">
        <v>0.0</v>
      </c>
      <c r="S1217" s="5">
        <v>0.0</v>
      </c>
    </row>
    <row r="1218">
      <c r="A1218" s="5">
        <v>1216.0</v>
      </c>
      <c r="B1218" s="6">
        <v>45414.0</v>
      </c>
      <c r="C1218" s="5">
        <v>203.197939062985</v>
      </c>
      <c r="D1218" s="5">
        <v>142.630104284198</v>
      </c>
      <c r="E1218" s="5">
        <v>213.877661872434</v>
      </c>
      <c r="F1218" s="5">
        <v>203.197939062985</v>
      </c>
      <c r="G1218" s="5">
        <v>203.197939062985</v>
      </c>
      <c r="H1218" s="5">
        <v>-26.5867543342792</v>
      </c>
      <c r="I1218" s="5">
        <v>-26.5867543342792</v>
      </c>
      <c r="J1218" s="5">
        <v>-26.5867543342792</v>
      </c>
      <c r="K1218" s="5">
        <v>-4.89578385763847</v>
      </c>
      <c r="L1218" s="5">
        <v>-4.89578385763847</v>
      </c>
      <c r="M1218" s="5">
        <v>-4.89578385763847</v>
      </c>
      <c r="N1218" s="5">
        <v>-21.6909704766408</v>
      </c>
      <c r="O1218" s="5">
        <v>-21.6909704766408</v>
      </c>
      <c r="P1218" s="5">
        <v>-21.6909704766408</v>
      </c>
      <c r="Q1218" s="5">
        <v>0.0</v>
      </c>
      <c r="R1218" s="5">
        <v>0.0</v>
      </c>
      <c r="S1218" s="5">
        <v>0.0</v>
      </c>
    </row>
    <row r="1219">
      <c r="A1219" s="5">
        <v>1217.0</v>
      </c>
      <c r="B1219" s="6">
        <v>45415.0</v>
      </c>
      <c r="C1219" s="5">
        <v>203.076607124154</v>
      </c>
      <c r="D1219" s="5">
        <v>139.240588221828</v>
      </c>
      <c r="E1219" s="5">
        <v>210.405005683458</v>
      </c>
      <c r="F1219" s="5">
        <v>203.076607124154</v>
      </c>
      <c r="G1219" s="5">
        <v>203.076607124154</v>
      </c>
      <c r="H1219" s="5">
        <v>-28.0688497755568</v>
      </c>
      <c r="I1219" s="5">
        <v>-28.0688497755568</v>
      </c>
      <c r="J1219" s="5">
        <v>-28.0688497755568</v>
      </c>
      <c r="K1219" s="5">
        <v>-5.3069608218356</v>
      </c>
      <c r="L1219" s="5">
        <v>-5.3069608218356</v>
      </c>
      <c r="M1219" s="5">
        <v>-5.3069608218356</v>
      </c>
      <c r="N1219" s="5">
        <v>-22.7618889537212</v>
      </c>
      <c r="O1219" s="5">
        <v>-22.7618889537212</v>
      </c>
      <c r="P1219" s="5">
        <v>-22.7618889537212</v>
      </c>
      <c r="Q1219" s="5">
        <v>0.0</v>
      </c>
      <c r="R1219" s="5">
        <v>0.0</v>
      </c>
      <c r="S1219" s="5">
        <v>0.0</v>
      </c>
    </row>
    <row r="1220">
      <c r="A1220" s="5">
        <v>1218.0</v>
      </c>
      <c r="B1220" s="6">
        <v>45418.0</v>
      </c>
      <c r="C1220" s="5">
        <v>202.712611307659</v>
      </c>
      <c r="D1220" s="5">
        <v>140.24938030141</v>
      </c>
      <c r="E1220" s="5">
        <v>210.09639964702</v>
      </c>
      <c r="F1220" s="5">
        <v>202.712611307659</v>
      </c>
      <c r="G1220" s="5">
        <v>202.712611307659</v>
      </c>
      <c r="H1220" s="5">
        <v>-29.6051406985141</v>
      </c>
      <c r="I1220" s="5">
        <v>-29.6051406985141</v>
      </c>
      <c r="J1220" s="5">
        <v>-29.6051406985141</v>
      </c>
      <c r="K1220" s="5">
        <v>-3.47492792379741</v>
      </c>
      <c r="L1220" s="5">
        <v>-3.47492792379741</v>
      </c>
      <c r="M1220" s="5">
        <v>-3.47492792379741</v>
      </c>
      <c r="N1220" s="5">
        <v>-26.1302127747167</v>
      </c>
      <c r="O1220" s="5">
        <v>-26.1302127747167</v>
      </c>
      <c r="P1220" s="5">
        <v>-26.1302127747167</v>
      </c>
      <c r="Q1220" s="5">
        <v>0.0</v>
      </c>
      <c r="R1220" s="5">
        <v>0.0</v>
      </c>
      <c r="S1220" s="5">
        <v>0.0</v>
      </c>
    </row>
    <row r="1221">
      <c r="A1221" s="5">
        <v>1219.0</v>
      </c>
      <c r="B1221" s="6">
        <v>45419.0</v>
      </c>
      <c r="C1221" s="5">
        <v>202.591279368827</v>
      </c>
      <c r="D1221" s="5">
        <v>133.949115258376</v>
      </c>
      <c r="E1221" s="5">
        <v>207.652742354094</v>
      </c>
      <c r="F1221" s="5">
        <v>202.591279368827</v>
      </c>
      <c r="G1221" s="5">
        <v>202.591279368827</v>
      </c>
      <c r="H1221" s="5">
        <v>-31.435726090055</v>
      </c>
      <c r="I1221" s="5">
        <v>-31.435726090055</v>
      </c>
      <c r="J1221" s="5">
        <v>-31.435726090055</v>
      </c>
      <c r="K1221" s="5">
        <v>-4.16603470013469</v>
      </c>
      <c r="L1221" s="5">
        <v>-4.16603470013469</v>
      </c>
      <c r="M1221" s="5">
        <v>-4.16603470013469</v>
      </c>
      <c r="N1221" s="5">
        <v>-27.2696913899203</v>
      </c>
      <c r="O1221" s="5">
        <v>-27.2696913899203</v>
      </c>
      <c r="P1221" s="5">
        <v>-27.2696913899203</v>
      </c>
      <c r="Q1221" s="5">
        <v>0.0</v>
      </c>
      <c r="R1221" s="5">
        <v>0.0</v>
      </c>
      <c r="S1221" s="5">
        <v>0.0</v>
      </c>
    </row>
    <row r="1222">
      <c r="A1222" s="5">
        <v>1220.0</v>
      </c>
      <c r="B1222" s="6">
        <v>45420.0</v>
      </c>
      <c r="C1222" s="5">
        <v>202.469947429996</v>
      </c>
      <c r="D1222" s="5">
        <v>134.453459830185</v>
      </c>
      <c r="E1222" s="5">
        <v>204.496985160863</v>
      </c>
      <c r="F1222" s="5">
        <v>202.469947429996</v>
      </c>
      <c r="G1222" s="5">
        <v>202.469947429996</v>
      </c>
      <c r="H1222" s="5">
        <v>-32.3442780980793</v>
      </c>
      <c r="I1222" s="5">
        <v>-32.3442780980793</v>
      </c>
      <c r="J1222" s="5">
        <v>-32.3442780980793</v>
      </c>
      <c r="K1222" s="5">
        <v>-3.94745955477672</v>
      </c>
      <c r="L1222" s="5">
        <v>-3.94745955477672</v>
      </c>
      <c r="M1222" s="5">
        <v>-3.94745955477672</v>
      </c>
      <c r="N1222" s="5">
        <v>-28.3968185433026</v>
      </c>
      <c r="O1222" s="5">
        <v>-28.3968185433026</v>
      </c>
      <c r="P1222" s="5">
        <v>-28.3968185433026</v>
      </c>
      <c r="Q1222" s="5">
        <v>0.0</v>
      </c>
      <c r="R1222" s="5">
        <v>0.0</v>
      </c>
      <c r="S1222" s="5">
        <v>0.0</v>
      </c>
    </row>
    <row r="1223">
      <c r="A1223" s="5">
        <v>1221.0</v>
      </c>
      <c r="B1223" s="6">
        <v>45421.0</v>
      </c>
      <c r="C1223" s="5">
        <v>202.348615491164</v>
      </c>
      <c r="D1223" s="5">
        <v>131.488206012505</v>
      </c>
      <c r="E1223" s="5">
        <v>201.263139317609</v>
      </c>
      <c r="F1223" s="5">
        <v>202.348615491164</v>
      </c>
      <c r="G1223" s="5">
        <v>202.348615491164</v>
      </c>
      <c r="H1223" s="5">
        <v>-34.3936713902328</v>
      </c>
      <c r="I1223" s="5">
        <v>-34.3936713902328</v>
      </c>
      <c r="J1223" s="5">
        <v>-34.3936713902328</v>
      </c>
      <c r="K1223" s="5">
        <v>-4.89578385763929</v>
      </c>
      <c r="L1223" s="5">
        <v>-4.89578385763929</v>
      </c>
      <c r="M1223" s="5">
        <v>-4.89578385763929</v>
      </c>
      <c r="N1223" s="5">
        <v>-29.4978875325936</v>
      </c>
      <c r="O1223" s="5">
        <v>-29.4978875325936</v>
      </c>
      <c r="P1223" s="5">
        <v>-29.4978875325936</v>
      </c>
      <c r="Q1223" s="5">
        <v>0.0</v>
      </c>
      <c r="R1223" s="5">
        <v>0.0</v>
      </c>
      <c r="S1223" s="5">
        <v>0.0</v>
      </c>
    </row>
    <row r="1224">
      <c r="A1224" s="5">
        <v>1222.0</v>
      </c>
      <c r="B1224" s="6">
        <v>45422.0</v>
      </c>
      <c r="C1224" s="5">
        <v>202.227283552333</v>
      </c>
      <c r="D1224" s="5">
        <v>131.589522273081</v>
      </c>
      <c r="E1224" s="5">
        <v>201.390475338846</v>
      </c>
      <c r="F1224" s="5">
        <v>202.227283552333</v>
      </c>
      <c r="G1224" s="5">
        <v>202.227283552333</v>
      </c>
      <c r="H1224" s="5">
        <v>-35.8657541171186</v>
      </c>
      <c r="I1224" s="5">
        <v>-35.8657541171186</v>
      </c>
      <c r="J1224" s="5">
        <v>-35.8657541171186</v>
      </c>
      <c r="K1224" s="5">
        <v>-5.30696082183386</v>
      </c>
      <c r="L1224" s="5">
        <v>-5.30696082183386</v>
      </c>
      <c r="M1224" s="5">
        <v>-5.30696082183386</v>
      </c>
      <c r="N1224" s="5">
        <v>-30.5587932952847</v>
      </c>
      <c r="O1224" s="5">
        <v>-30.5587932952847</v>
      </c>
      <c r="P1224" s="5">
        <v>-30.5587932952847</v>
      </c>
      <c r="Q1224" s="5">
        <v>0.0</v>
      </c>
      <c r="R1224" s="5">
        <v>0.0</v>
      </c>
      <c r="S1224" s="5">
        <v>0.0</v>
      </c>
    </row>
    <row r="1225">
      <c r="A1225" s="5">
        <v>1223.0</v>
      </c>
      <c r="B1225" s="6">
        <v>45425.0</v>
      </c>
      <c r="C1225" s="5">
        <v>201.863287735838</v>
      </c>
      <c r="D1225" s="5">
        <v>127.493939022204</v>
      </c>
      <c r="E1225" s="5">
        <v>199.78372931512</v>
      </c>
      <c r="F1225" s="5">
        <v>201.863287735838</v>
      </c>
      <c r="G1225" s="5">
        <v>201.863287735838</v>
      </c>
      <c r="H1225" s="5">
        <v>-36.8359488657262</v>
      </c>
      <c r="I1225" s="5">
        <v>-36.8359488657262</v>
      </c>
      <c r="J1225" s="5">
        <v>-36.8359488657262</v>
      </c>
      <c r="K1225" s="5">
        <v>-3.47492792381952</v>
      </c>
      <c r="L1225" s="5">
        <v>-3.47492792381952</v>
      </c>
      <c r="M1225" s="5">
        <v>-3.47492792381952</v>
      </c>
      <c r="N1225" s="5">
        <v>-33.3610209419067</v>
      </c>
      <c r="O1225" s="5">
        <v>-33.3610209419067</v>
      </c>
      <c r="P1225" s="5">
        <v>-33.3610209419067</v>
      </c>
      <c r="Q1225" s="5">
        <v>0.0</v>
      </c>
      <c r="R1225" s="5">
        <v>0.0</v>
      </c>
      <c r="S1225" s="5">
        <v>0.0</v>
      </c>
    </row>
    <row r="1226">
      <c r="A1226" s="5">
        <v>1224.0</v>
      </c>
      <c r="B1226" s="6">
        <v>45426.0</v>
      </c>
      <c r="C1226" s="5">
        <v>201.741955797006</v>
      </c>
      <c r="D1226" s="5">
        <v>126.964090516997</v>
      </c>
      <c r="E1226" s="5">
        <v>198.47228025918</v>
      </c>
      <c r="F1226" s="5">
        <v>201.741955797006</v>
      </c>
      <c r="G1226" s="5">
        <v>201.741955797006</v>
      </c>
      <c r="H1226" s="5">
        <v>-38.2908310250798</v>
      </c>
      <c r="I1226" s="5">
        <v>-38.2908310250798</v>
      </c>
      <c r="J1226" s="5">
        <v>-38.2908310250798</v>
      </c>
      <c r="K1226" s="5">
        <v>-4.16603470012247</v>
      </c>
      <c r="L1226" s="5">
        <v>-4.16603470012247</v>
      </c>
      <c r="M1226" s="5">
        <v>-4.16603470012247</v>
      </c>
      <c r="N1226" s="5">
        <v>-34.1247963249573</v>
      </c>
      <c r="O1226" s="5">
        <v>-34.1247963249573</v>
      </c>
      <c r="P1226" s="5">
        <v>-34.1247963249573</v>
      </c>
      <c r="Q1226" s="5">
        <v>0.0</v>
      </c>
      <c r="R1226" s="5">
        <v>0.0</v>
      </c>
      <c r="S1226" s="5">
        <v>0.0</v>
      </c>
    </row>
    <row r="1227">
      <c r="A1227" s="5">
        <v>1225.0</v>
      </c>
      <c r="B1227" s="6">
        <v>45427.0</v>
      </c>
      <c r="C1227" s="5">
        <v>201.620623858175</v>
      </c>
      <c r="D1227" s="5">
        <v>126.115685449897</v>
      </c>
      <c r="E1227" s="5">
        <v>196.88079522379</v>
      </c>
      <c r="F1227" s="5">
        <v>201.620623858175</v>
      </c>
      <c r="G1227" s="5">
        <v>201.620623858175</v>
      </c>
      <c r="H1227" s="5">
        <v>-38.7318635229057</v>
      </c>
      <c r="I1227" s="5">
        <v>-38.7318635229057</v>
      </c>
      <c r="J1227" s="5">
        <v>-38.7318635229057</v>
      </c>
      <c r="K1227" s="5">
        <v>-3.94745955477535</v>
      </c>
      <c r="L1227" s="5">
        <v>-3.94745955477535</v>
      </c>
      <c r="M1227" s="5">
        <v>-3.94745955477535</v>
      </c>
      <c r="N1227" s="5">
        <v>-34.7844039681304</v>
      </c>
      <c r="O1227" s="5">
        <v>-34.7844039681304</v>
      </c>
      <c r="P1227" s="5">
        <v>-34.7844039681304</v>
      </c>
      <c r="Q1227" s="5">
        <v>0.0</v>
      </c>
      <c r="R1227" s="5">
        <v>0.0</v>
      </c>
      <c r="S1227" s="5">
        <v>0.0</v>
      </c>
    </row>
    <row r="1228">
      <c r="A1228" s="5">
        <v>1226.0</v>
      </c>
      <c r="B1228" s="6">
        <v>45428.0</v>
      </c>
      <c r="C1228" s="5">
        <v>201.499291919343</v>
      </c>
      <c r="D1228" s="5">
        <v>128.513774336031</v>
      </c>
      <c r="E1228" s="5">
        <v>197.246204488974</v>
      </c>
      <c r="F1228" s="5">
        <v>201.499291919343</v>
      </c>
      <c r="G1228" s="5">
        <v>201.499291919343</v>
      </c>
      <c r="H1228" s="5">
        <v>-40.2264964136858</v>
      </c>
      <c r="I1228" s="5">
        <v>-40.2264964136858</v>
      </c>
      <c r="J1228" s="5">
        <v>-40.2264964136858</v>
      </c>
      <c r="K1228" s="5">
        <v>-4.89578385762789</v>
      </c>
      <c r="L1228" s="5">
        <v>-4.89578385762789</v>
      </c>
      <c r="M1228" s="5">
        <v>-4.89578385762789</v>
      </c>
      <c r="N1228" s="5">
        <v>-35.3307125560579</v>
      </c>
      <c r="O1228" s="5">
        <v>-35.3307125560579</v>
      </c>
      <c r="P1228" s="5">
        <v>-35.3307125560579</v>
      </c>
      <c r="Q1228" s="5">
        <v>0.0</v>
      </c>
      <c r="R1228" s="5">
        <v>0.0</v>
      </c>
      <c r="S1228" s="5">
        <v>0.0</v>
      </c>
    </row>
    <row r="1229">
      <c r="A1229" s="5">
        <v>1227.0</v>
      </c>
      <c r="B1229" s="6">
        <v>45429.0</v>
      </c>
      <c r="C1229" s="5">
        <v>201.377959980511</v>
      </c>
      <c r="D1229" s="5">
        <v>125.563285738483</v>
      </c>
      <c r="E1229" s="5">
        <v>194.363198746148</v>
      </c>
      <c r="F1229" s="5">
        <v>201.377959980511</v>
      </c>
      <c r="G1229" s="5">
        <v>201.377959980511</v>
      </c>
      <c r="H1229" s="5">
        <v>-41.0634325466535</v>
      </c>
      <c r="I1229" s="5">
        <v>-41.0634325466535</v>
      </c>
      <c r="J1229" s="5">
        <v>-41.0634325466535</v>
      </c>
      <c r="K1229" s="5">
        <v>-5.30696082183211</v>
      </c>
      <c r="L1229" s="5">
        <v>-5.30696082183211</v>
      </c>
      <c r="M1229" s="5">
        <v>-5.30696082183211</v>
      </c>
      <c r="N1229" s="5">
        <v>-35.7564717248214</v>
      </c>
      <c r="O1229" s="5">
        <v>-35.7564717248214</v>
      </c>
      <c r="P1229" s="5">
        <v>-35.7564717248214</v>
      </c>
      <c r="Q1229" s="5">
        <v>0.0</v>
      </c>
      <c r="R1229" s="5">
        <v>0.0</v>
      </c>
      <c r="S1229" s="5">
        <v>0.0</v>
      </c>
    </row>
    <row r="1230">
      <c r="A1230" s="5">
        <v>1228.0</v>
      </c>
      <c r="B1230" s="6">
        <v>45432.0</v>
      </c>
      <c r="C1230" s="5">
        <v>201.013964164017</v>
      </c>
      <c r="D1230" s="5">
        <v>126.842375938831</v>
      </c>
      <c r="E1230" s="5">
        <v>195.858433779481</v>
      </c>
      <c r="F1230" s="5">
        <v>201.013964164017</v>
      </c>
      <c r="G1230" s="5">
        <v>201.013964164017</v>
      </c>
      <c r="H1230" s="5">
        <v>-39.7447658928501</v>
      </c>
      <c r="I1230" s="5">
        <v>-39.7447658928501</v>
      </c>
      <c r="J1230" s="5">
        <v>-39.7447658928501</v>
      </c>
      <c r="K1230" s="5">
        <v>-3.47492792381889</v>
      </c>
      <c r="L1230" s="5">
        <v>-3.47492792381889</v>
      </c>
      <c r="M1230" s="5">
        <v>-3.47492792381889</v>
      </c>
      <c r="N1230" s="5">
        <v>-36.2698379690312</v>
      </c>
      <c r="O1230" s="5">
        <v>-36.2698379690312</v>
      </c>
      <c r="P1230" s="5">
        <v>-36.2698379690312</v>
      </c>
      <c r="Q1230" s="5">
        <v>0.0</v>
      </c>
      <c r="R1230" s="5">
        <v>0.0</v>
      </c>
      <c r="S1230" s="5">
        <v>0.0</v>
      </c>
    </row>
    <row r="1231">
      <c r="A1231" s="5">
        <v>1229.0</v>
      </c>
      <c r="B1231" s="6">
        <v>45433.0</v>
      </c>
      <c r="C1231" s="5">
        <v>200.892632225185</v>
      </c>
      <c r="D1231" s="5">
        <v>125.979833288698</v>
      </c>
      <c r="E1231" s="5">
        <v>195.320244009377</v>
      </c>
      <c r="F1231" s="5">
        <v>200.892632225185</v>
      </c>
      <c r="G1231" s="5">
        <v>200.892632225185</v>
      </c>
      <c r="H1231" s="5">
        <v>-40.3501290448641</v>
      </c>
      <c r="I1231" s="5">
        <v>-40.3501290448641</v>
      </c>
      <c r="J1231" s="5">
        <v>-40.3501290448641</v>
      </c>
      <c r="K1231" s="5">
        <v>-4.16603470012545</v>
      </c>
      <c r="L1231" s="5">
        <v>-4.16603470012545</v>
      </c>
      <c r="M1231" s="5">
        <v>-4.16603470012545</v>
      </c>
      <c r="N1231" s="5">
        <v>-36.1840943447387</v>
      </c>
      <c r="O1231" s="5">
        <v>-36.1840943447387</v>
      </c>
      <c r="P1231" s="5">
        <v>-36.1840943447387</v>
      </c>
      <c r="Q1231" s="5">
        <v>0.0</v>
      </c>
      <c r="R1231" s="5">
        <v>0.0</v>
      </c>
      <c r="S1231" s="5">
        <v>0.0</v>
      </c>
    </row>
    <row r="1232">
      <c r="A1232" s="5">
        <v>1230.0</v>
      </c>
      <c r="B1232" s="6">
        <v>45434.0</v>
      </c>
      <c r="C1232" s="5">
        <v>200.771300286354</v>
      </c>
      <c r="D1232" s="5">
        <v>122.770971919289</v>
      </c>
      <c r="E1232" s="5">
        <v>196.791838552025</v>
      </c>
      <c r="F1232" s="5">
        <v>200.771300286354</v>
      </c>
      <c r="G1232" s="5">
        <v>200.771300286354</v>
      </c>
      <c r="H1232" s="5">
        <v>-39.9219689111853</v>
      </c>
      <c r="I1232" s="5">
        <v>-39.9219689111853</v>
      </c>
      <c r="J1232" s="5">
        <v>-39.9219689111853</v>
      </c>
      <c r="K1232" s="5">
        <v>-3.94745955477401</v>
      </c>
      <c r="L1232" s="5">
        <v>-3.94745955477401</v>
      </c>
      <c r="M1232" s="5">
        <v>-3.94745955477401</v>
      </c>
      <c r="N1232" s="5">
        <v>-35.9745093564113</v>
      </c>
      <c r="O1232" s="5">
        <v>-35.9745093564113</v>
      </c>
      <c r="P1232" s="5">
        <v>-35.9745093564113</v>
      </c>
      <c r="Q1232" s="5">
        <v>0.0</v>
      </c>
      <c r="R1232" s="5">
        <v>0.0</v>
      </c>
      <c r="S1232" s="5">
        <v>0.0</v>
      </c>
    </row>
    <row r="1233">
      <c r="A1233" s="5">
        <v>1231.0</v>
      </c>
      <c r="B1233" s="6">
        <v>45435.0</v>
      </c>
      <c r="C1233" s="5">
        <v>200.649968347522</v>
      </c>
      <c r="D1233" s="5">
        <v>125.174781705566</v>
      </c>
      <c r="E1233" s="5">
        <v>195.885406858378</v>
      </c>
      <c r="F1233" s="5">
        <v>200.649968347522</v>
      </c>
      <c r="G1233" s="5">
        <v>200.649968347522</v>
      </c>
      <c r="H1233" s="5">
        <v>-40.5429008394334</v>
      </c>
      <c r="I1233" s="5">
        <v>-40.5429008394334</v>
      </c>
      <c r="J1233" s="5">
        <v>-40.5429008394334</v>
      </c>
      <c r="K1233" s="5">
        <v>-4.89578385762871</v>
      </c>
      <c r="L1233" s="5">
        <v>-4.89578385762871</v>
      </c>
      <c r="M1233" s="5">
        <v>-4.89578385762871</v>
      </c>
      <c r="N1233" s="5">
        <v>-35.6471169818047</v>
      </c>
      <c r="O1233" s="5">
        <v>-35.6471169818047</v>
      </c>
      <c r="P1233" s="5">
        <v>-35.6471169818047</v>
      </c>
      <c r="Q1233" s="5">
        <v>0.0</v>
      </c>
      <c r="R1233" s="5">
        <v>0.0</v>
      </c>
      <c r="S1233" s="5">
        <v>0.0</v>
      </c>
    </row>
    <row r="1234">
      <c r="A1234" s="5">
        <v>1232.0</v>
      </c>
      <c r="B1234" s="6">
        <v>45436.0</v>
      </c>
      <c r="C1234" s="5">
        <v>200.52863640869</v>
      </c>
      <c r="D1234" s="5">
        <v>123.978497129688</v>
      </c>
      <c r="E1234" s="5">
        <v>194.747529252248</v>
      </c>
      <c r="F1234" s="5">
        <v>200.52863640869</v>
      </c>
      <c r="G1234" s="5">
        <v>200.52863640869</v>
      </c>
      <c r="H1234" s="5">
        <v>-40.5168897143494</v>
      </c>
      <c r="I1234" s="5">
        <v>-40.5168897143494</v>
      </c>
      <c r="J1234" s="5">
        <v>-40.5168897143494</v>
      </c>
      <c r="K1234" s="5">
        <v>-5.30696082181341</v>
      </c>
      <c r="L1234" s="5">
        <v>-5.30696082181341</v>
      </c>
      <c r="M1234" s="5">
        <v>-5.30696082181341</v>
      </c>
      <c r="N1234" s="5">
        <v>-35.209928892536</v>
      </c>
      <c r="O1234" s="5">
        <v>-35.209928892536</v>
      </c>
      <c r="P1234" s="5">
        <v>-35.209928892536</v>
      </c>
      <c r="Q1234" s="5">
        <v>0.0</v>
      </c>
      <c r="R1234" s="5">
        <v>0.0</v>
      </c>
      <c r="S1234" s="5">
        <v>0.0</v>
      </c>
    </row>
    <row r="1235">
      <c r="A1235" s="5">
        <v>1233.0</v>
      </c>
      <c r="B1235" s="6">
        <v>45440.0</v>
      </c>
      <c r="C1235" s="5">
        <v>200.043308653364</v>
      </c>
      <c r="D1235" s="5">
        <v>129.242072250329</v>
      </c>
      <c r="E1235" s="5">
        <v>199.978112447618</v>
      </c>
      <c r="F1235" s="5">
        <v>200.043308653364</v>
      </c>
      <c r="G1235" s="5">
        <v>200.043308653364</v>
      </c>
      <c r="H1235" s="5">
        <v>-36.745040737769</v>
      </c>
      <c r="I1235" s="5">
        <v>-36.745040737769</v>
      </c>
      <c r="J1235" s="5">
        <v>-36.745040737769</v>
      </c>
      <c r="K1235" s="5">
        <v>-4.16603470012843</v>
      </c>
      <c r="L1235" s="5">
        <v>-4.16603470012843</v>
      </c>
      <c r="M1235" s="5">
        <v>-4.16603470012843</v>
      </c>
      <c r="N1235" s="5">
        <v>-32.5790060376406</v>
      </c>
      <c r="O1235" s="5">
        <v>-32.5790060376406</v>
      </c>
      <c r="P1235" s="5">
        <v>-32.5790060376406</v>
      </c>
      <c r="Q1235" s="5">
        <v>0.0</v>
      </c>
      <c r="R1235" s="5">
        <v>0.0</v>
      </c>
      <c r="S1235" s="5">
        <v>0.0</v>
      </c>
    </row>
    <row r="1236">
      <c r="A1236" s="5">
        <v>1234.0</v>
      </c>
      <c r="B1236" s="6">
        <v>45441.0</v>
      </c>
      <c r="C1236" s="5">
        <v>199.921976714532</v>
      </c>
      <c r="D1236" s="5">
        <v>127.831313597545</v>
      </c>
      <c r="E1236" s="5">
        <v>198.806900091473</v>
      </c>
      <c r="F1236" s="5">
        <v>199.921976714532</v>
      </c>
      <c r="G1236" s="5">
        <v>199.921976714532</v>
      </c>
      <c r="H1236" s="5">
        <v>-35.7117788260322</v>
      </c>
      <c r="I1236" s="5">
        <v>-35.7117788260322</v>
      </c>
      <c r="J1236" s="5">
        <v>-35.7117788260322</v>
      </c>
      <c r="K1236" s="5">
        <v>-3.94745955477263</v>
      </c>
      <c r="L1236" s="5">
        <v>-3.94745955477263</v>
      </c>
      <c r="M1236" s="5">
        <v>-3.94745955477263</v>
      </c>
      <c r="N1236" s="5">
        <v>-31.7643192712595</v>
      </c>
      <c r="O1236" s="5">
        <v>-31.7643192712595</v>
      </c>
      <c r="P1236" s="5">
        <v>-31.7643192712595</v>
      </c>
      <c r="Q1236" s="5">
        <v>0.0</v>
      </c>
      <c r="R1236" s="5">
        <v>0.0</v>
      </c>
      <c r="S1236" s="5">
        <v>0.0</v>
      </c>
    </row>
    <row r="1237">
      <c r="A1237" s="5">
        <v>1235.0</v>
      </c>
      <c r="B1237" s="6">
        <v>45442.0</v>
      </c>
      <c r="C1237" s="5">
        <v>199.800644775701</v>
      </c>
      <c r="D1237" s="5">
        <v>130.861980840843</v>
      </c>
      <c r="E1237" s="5">
        <v>202.781550910557</v>
      </c>
      <c r="F1237" s="5">
        <v>199.800644775701</v>
      </c>
      <c r="G1237" s="5">
        <v>199.800644775701</v>
      </c>
      <c r="H1237" s="5">
        <v>-35.8100012936586</v>
      </c>
      <c r="I1237" s="5">
        <v>-35.8100012936586</v>
      </c>
      <c r="J1237" s="5">
        <v>-35.8100012936586</v>
      </c>
      <c r="K1237" s="5">
        <v>-4.89578385763294</v>
      </c>
      <c r="L1237" s="5">
        <v>-4.89578385763294</v>
      </c>
      <c r="M1237" s="5">
        <v>-4.89578385763294</v>
      </c>
      <c r="N1237" s="5">
        <v>-30.9142174360257</v>
      </c>
      <c r="O1237" s="5">
        <v>-30.9142174360257</v>
      </c>
      <c r="P1237" s="5">
        <v>-30.9142174360257</v>
      </c>
      <c r="Q1237" s="5">
        <v>0.0</v>
      </c>
      <c r="R1237" s="5">
        <v>0.0</v>
      </c>
      <c r="S1237" s="5">
        <v>0.0</v>
      </c>
    </row>
    <row r="1238">
      <c r="A1238" s="5">
        <v>1236.0</v>
      </c>
      <c r="B1238" s="6">
        <v>45443.0</v>
      </c>
      <c r="C1238" s="5">
        <v>199.679312836869</v>
      </c>
      <c r="D1238" s="5">
        <v>130.084349143517</v>
      </c>
      <c r="E1238" s="5">
        <v>200.34470948342</v>
      </c>
      <c r="F1238" s="5">
        <v>199.679312836869</v>
      </c>
      <c r="G1238" s="5">
        <v>199.679312836869</v>
      </c>
      <c r="H1238" s="5">
        <v>-35.3492983429626</v>
      </c>
      <c r="I1238" s="5">
        <v>-35.3492983429626</v>
      </c>
      <c r="J1238" s="5">
        <v>-35.3492983429626</v>
      </c>
      <c r="K1238" s="5">
        <v>-5.30696082181166</v>
      </c>
      <c r="L1238" s="5">
        <v>-5.30696082181166</v>
      </c>
      <c r="M1238" s="5">
        <v>-5.30696082181166</v>
      </c>
      <c r="N1238" s="5">
        <v>-30.0423375211509</v>
      </c>
      <c r="O1238" s="5">
        <v>-30.0423375211509</v>
      </c>
      <c r="P1238" s="5">
        <v>-30.0423375211509</v>
      </c>
      <c r="Q1238" s="5">
        <v>0.0</v>
      </c>
      <c r="R1238" s="5">
        <v>0.0</v>
      </c>
      <c r="S1238" s="5">
        <v>0.0</v>
      </c>
    </row>
    <row r="1239">
      <c r="A1239" s="5">
        <v>1237.0</v>
      </c>
      <c r="B1239" s="6">
        <v>45446.0</v>
      </c>
      <c r="C1239" s="5">
        <v>199.315317020375</v>
      </c>
      <c r="D1239" s="5">
        <v>134.079172232312</v>
      </c>
      <c r="E1239" s="5">
        <v>204.351801823629</v>
      </c>
      <c r="F1239" s="5">
        <v>199.315317020375</v>
      </c>
      <c r="G1239" s="5">
        <v>199.315317020375</v>
      </c>
      <c r="H1239" s="5">
        <v>-30.8963898968245</v>
      </c>
      <c r="I1239" s="5">
        <v>-30.8963898968245</v>
      </c>
      <c r="J1239" s="5">
        <v>-30.8963898968245</v>
      </c>
      <c r="K1239" s="5">
        <v>-3.4749279237841</v>
      </c>
      <c r="L1239" s="5">
        <v>-3.4749279237841</v>
      </c>
      <c r="M1239" s="5">
        <v>-3.4749279237841</v>
      </c>
      <c r="N1239" s="5">
        <v>-27.4214619730404</v>
      </c>
      <c r="O1239" s="5">
        <v>-27.4214619730404</v>
      </c>
      <c r="P1239" s="5">
        <v>-27.4214619730404</v>
      </c>
      <c r="Q1239" s="5">
        <v>0.0</v>
      </c>
      <c r="R1239" s="5">
        <v>0.0</v>
      </c>
      <c r="S1239" s="5">
        <v>0.0</v>
      </c>
    </row>
    <row r="1240">
      <c r="A1240" s="5">
        <v>1238.0</v>
      </c>
      <c r="B1240" s="6">
        <v>45447.0</v>
      </c>
      <c r="C1240" s="5">
        <v>199.193985081543</v>
      </c>
      <c r="D1240" s="5">
        <v>134.009908754861</v>
      </c>
      <c r="E1240" s="5">
        <v>204.690252578195</v>
      </c>
      <c r="F1240" s="5">
        <v>199.193985081543</v>
      </c>
      <c r="G1240" s="5">
        <v>199.193985081543</v>
      </c>
      <c r="H1240" s="5">
        <v>-30.7481295426763</v>
      </c>
      <c r="I1240" s="5">
        <v>-30.7481295426763</v>
      </c>
      <c r="J1240" s="5">
        <v>-30.7481295426763</v>
      </c>
      <c r="K1240" s="5">
        <v>-4.1660347001162</v>
      </c>
      <c r="L1240" s="5">
        <v>-4.1660347001162</v>
      </c>
      <c r="M1240" s="5">
        <v>-4.1660347001162</v>
      </c>
      <c r="N1240" s="5">
        <v>-26.5820948425601</v>
      </c>
      <c r="O1240" s="5">
        <v>-26.5820948425601</v>
      </c>
      <c r="P1240" s="5">
        <v>-26.5820948425601</v>
      </c>
      <c r="Q1240" s="5">
        <v>0.0</v>
      </c>
      <c r="R1240" s="5">
        <v>0.0</v>
      </c>
      <c r="S1240" s="5">
        <v>0.0</v>
      </c>
    </row>
    <row r="1241">
      <c r="A1241" s="5">
        <v>1239.0</v>
      </c>
      <c r="B1241" s="6">
        <v>45448.0</v>
      </c>
      <c r="C1241" s="5">
        <v>199.072653142711</v>
      </c>
      <c r="D1241" s="5">
        <v>134.757535191729</v>
      </c>
      <c r="E1241" s="5">
        <v>204.727052600332</v>
      </c>
      <c r="F1241" s="5">
        <v>199.072653142711</v>
      </c>
      <c r="G1241" s="5">
        <v>199.072653142711</v>
      </c>
      <c r="H1241" s="5">
        <v>-29.7215130915902</v>
      </c>
      <c r="I1241" s="5">
        <v>-29.7215130915902</v>
      </c>
      <c r="J1241" s="5">
        <v>-29.7215130915902</v>
      </c>
      <c r="K1241" s="5">
        <v>-3.94745955477589</v>
      </c>
      <c r="L1241" s="5">
        <v>-3.94745955477589</v>
      </c>
      <c r="M1241" s="5">
        <v>-3.94745955477589</v>
      </c>
      <c r="N1241" s="5">
        <v>-25.7740535368143</v>
      </c>
      <c r="O1241" s="5">
        <v>-25.7740535368143</v>
      </c>
      <c r="P1241" s="5">
        <v>-25.7740535368143</v>
      </c>
      <c r="Q1241" s="5">
        <v>0.0</v>
      </c>
      <c r="R1241" s="5">
        <v>0.0</v>
      </c>
      <c r="S1241" s="5">
        <v>0.0</v>
      </c>
    </row>
    <row r="1242">
      <c r="A1242" s="5">
        <v>1240.0</v>
      </c>
      <c r="B1242" s="6">
        <v>45449.0</v>
      </c>
      <c r="C1242" s="5">
        <v>198.95132120388</v>
      </c>
      <c r="D1242" s="5">
        <v>133.729833910943</v>
      </c>
      <c r="E1242" s="5">
        <v>205.665736756761</v>
      </c>
      <c r="F1242" s="5">
        <v>198.95132120388</v>
      </c>
      <c r="G1242" s="5">
        <v>198.95132120388</v>
      </c>
      <c r="H1242" s="5">
        <v>-29.8989501396342</v>
      </c>
      <c r="I1242" s="5">
        <v>-29.8989501396342</v>
      </c>
      <c r="J1242" s="5">
        <v>-29.8989501396342</v>
      </c>
      <c r="K1242" s="5">
        <v>-4.89578385763718</v>
      </c>
      <c r="L1242" s="5">
        <v>-4.89578385763718</v>
      </c>
      <c r="M1242" s="5">
        <v>-4.89578385763718</v>
      </c>
      <c r="N1242" s="5">
        <v>-25.003166281997</v>
      </c>
      <c r="O1242" s="5">
        <v>-25.003166281997</v>
      </c>
      <c r="P1242" s="5">
        <v>-25.003166281997</v>
      </c>
      <c r="Q1242" s="5">
        <v>0.0</v>
      </c>
      <c r="R1242" s="5">
        <v>0.0</v>
      </c>
      <c r="S1242" s="5">
        <v>0.0</v>
      </c>
    </row>
    <row r="1243">
      <c r="A1243" s="5">
        <v>1241.0</v>
      </c>
      <c r="B1243" s="6">
        <v>45450.0</v>
      </c>
      <c r="C1243" s="5">
        <v>198.829989265048</v>
      </c>
      <c r="D1243" s="5">
        <v>135.387402936192</v>
      </c>
      <c r="E1243" s="5">
        <v>204.103825870551</v>
      </c>
      <c r="F1243" s="5">
        <v>198.829989265048</v>
      </c>
      <c r="G1243" s="5">
        <v>198.829989265048</v>
      </c>
      <c r="H1243" s="5">
        <v>-29.5802595619409</v>
      </c>
      <c r="I1243" s="5">
        <v>-29.5802595619409</v>
      </c>
      <c r="J1243" s="5">
        <v>-29.5802595619409</v>
      </c>
      <c r="K1243" s="5">
        <v>-5.30696082184712</v>
      </c>
      <c r="L1243" s="5">
        <v>-5.30696082184712</v>
      </c>
      <c r="M1243" s="5">
        <v>-5.30696082184712</v>
      </c>
      <c r="N1243" s="5">
        <v>-24.2732987400937</v>
      </c>
      <c r="O1243" s="5">
        <v>-24.2732987400937</v>
      </c>
      <c r="P1243" s="5">
        <v>-24.2732987400937</v>
      </c>
      <c r="Q1243" s="5">
        <v>0.0</v>
      </c>
      <c r="R1243" s="5">
        <v>0.0</v>
      </c>
      <c r="S1243" s="5">
        <v>0.0</v>
      </c>
    </row>
    <row r="1244">
      <c r="A1244" s="5">
        <v>1242.0</v>
      </c>
      <c r="B1244" s="6">
        <v>45453.0</v>
      </c>
      <c r="C1244" s="5">
        <v>198.465993448553</v>
      </c>
      <c r="D1244" s="5">
        <v>134.542806667757</v>
      </c>
      <c r="E1244" s="5">
        <v>207.235021021404</v>
      </c>
      <c r="F1244" s="5">
        <v>198.465993448553</v>
      </c>
      <c r="G1244" s="5">
        <v>198.465993448553</v>
      </c>
      <c r="H1244" s="5">
        <v>-25.8134885987121</v>
      </c>
      <c r="I1244" s="5">
        <v>-25.8134885987121</v>
      </c>
      <c r="J1244" s="5">
        <v>-25.8134885987121</v>
      </c>
      <c r="K1244" s="5">
        <v>-3.47492792379484</v>
      </c>
      <c r="L1244" s="5">
        <v>-3.47492792379484</v>
      </c>
      <c r="M1244" s="5">
        <v>-3.47492792379484</v>
      </c>
      <c r="N1244" s="5">
        <v>-22.3385606749173</v>
      </c>
      <c r="O1244" s="5">
        <v>-22.3385606749173</v>
      </c>
      <c r="P1244" s="5">
        <v>-22.3385606749173</v>
      </c>
      <c r="Q1244" s="5">
        <v>0.0</v>
      </c>
      <c r="R1244" s="5">
        <v>0.0</v>
      </c>
      <c r="S1244" s="5">
        <v>0.0</v>
      </c>
    </row>
    <row r="1245">
      <c r="A1245" s="5">
        <v>1243.0</v>
      </c>
      <c r="B1245" s="6">
        <v>45454.0</v>
      </c>
      <c r="C1245" s="5">
        <v>198.344661509722</v>
      </c>
      <c r="D1245" s="5">
        <v>135.900256609038</v>
      </c>
      <c r="E1245" s="5">
        <v>204.443338164143</v>
      </c>
      <c r="F1245" s="5">
        <v>198.344661509722</v>
      </c>
      <c r="G1245" s="5">
        <v>198.344661509722</v>
      </c>
      <c r="H1245" s="5">
        <v>-25.937979753417</v>
      </c>
      <c r="I1245" s="5">
        <v>-25.937979753417</v>
      </c>
      <c r="J1245" s="5">
        <v>-25.937979753417</v>
      </c>
      <c r="K1245" s="5">
        <v>-4.16603470011918</v>
      </c>
      <c r="L1245" s="5">
        <v>-4.16603470011918</v>
      </c>
      <c r="M1245" s="5">
        <v>-4.16603470011918</v>
      </c>
      <c r="N1245" s="5">
        <v>-21.7719450532978</v>
      </c>
      <c r="O1245" s="5">
        <v>-21.7719450532978</v>
      </c>
      <c r="P1245" s="5">
        <v>-21.7719450532978</v>
      </c>
      <c r="Q1245" s="5">
        <v>0.0</v>
      </c>
      <c r="R1245" s="5">
        <v>0.0</v>
      </c>
      <c r="S1245" s="5">
        <v>0.0</v>
      </c>
    </row>
    <row r="1246">
      <c r="A1246" s="5">
        <v>1244.0</v>
      </c>
      <c r="B1246" s="6">
        <v>45455.0</v>
      </c>
      <c r="C1246" s="5">
        <v>198.22332957089</v>
      </c>
      <c r="D1246" s="5">
        <v>138.365789736286</v>
      </c>
      <c r="E1246" s="5">
        <v>209.550860542157</v>
      </c>
      <c r="F1246" s="5">
        <v>198.22332957089</v>
      </c>
      <c r="G1246" s="5">
        <v>198.22332957089</v>
      </c>
      <c r="H1246" s="5">
        <v>-25.1842827732111</v>
      </c>
      <c r="I1246" s="5">
        <v>-25.1842827732111</v>
      </c>
      <c r="J1246" s="5">
        <v>-25.1842827732111</v>
      </c>
      <c r="K1246" s="5">
        <v>-3.94745955477456</v>
      </c>
      <c r="L1246" s="5">
        <v>-3.94745955477456</v>
      </c>
      <c r="M1246" s="5">
        <v>-3.94745955477456</v>
      </c>
      <c r="N1246" s="5">
        <v>-21.2368232184365</v>
      </c>
      <c r="O1246" s="5">
        <v>-21.2368232184365</v>
      </c>
      <c r="P1246" s="5">
        <v>-21.2368232184365</v>
      </c>
      <c r="Q1246" s="5">
        <v>0.0</v>
      </c>
      <c r="R1246" s="5">
        <v>0.0</v>
      </c>
      <c r="S1246" s="5">
        <v>0.0</v>
      </c>
    </row>
    <row r="1247">
      <c r="A1247" s="5">
        <v>1245.0</v>
      </c>
      <c r="B1247" s="6">
        <v>45456.0</v>
      </c>
      <c r="C1247" s="5">
        <v>198.101997632059</v>
      </c>
      <c r="D1247" s="5">
        <v>138.400593249846</v>
      </c>
      <c r="E1247" s="5">
        <v>208.995353767546</v>
      </c>
      <c r="F1247" s="5">
        <v>198.101997632059</v>
      </c>
      <c r="G1247" s="5">
        <v>198.101997632059</v>
      </c>
      <c r="H1247" s="5">
        <v>-25.6222081874535</v>
      </c>
      <c r="I1247" s="5">
        <v>-25.6222081874535</v>
      </c>
      <c r="J1247" s="5">
        <v>-25.6222081874535</v>
      </c>
      <c r="K1247" s="5">
        <v>-4.89578385764142</v>
      </c>
      <c r="L1247" s="5">
        <v>-4.89578385764142</v>
      </c>
      <c r="M1247" s="5">
        <v>-4.89578385764142</v>
      </c>
      <c r="N1247" s="5">
        <v>-20.726424329812</v>
      </c>
      <c r="O1247" s="5">
        <v>-20.726424329812</v>
      </c>
      <c r="P1247" s="5">
        <v>-20.726424329812</v>
      </c>
      <c r="Q1247" s="5">
        <v>0.0</v>
      </c>
      <c r="R1247" s="5">
        <v>0.0</v>
      </c>
      <c r="S1247" s="5">
        <v>0.0</v>
      </c>
    </row>
    <row r="1248">
      <c r="A1248" s="5">
        <v>1246.0</v>
      </c>
      <c r="B1248" s="6">
        <v>45457.0</v>
      </c>
      <c r="C1248" s="5">
        <v>197.980665693227</v>
      </c>
      <c r="D1248" s="5">
        <v>136.779788459419</v>
      </c>
      <c r="E1248" s="5">
        <v>209.346134709866</v>
      </c>
      <c r="F1248" s="5">
        <v>197.980665693227</v>
      </c>
      <c r="G1248" s="5">
        <v>197.980665693227</v>
      </c>
      <c r="H1248" s="5">
        <v>-25.5398434671222</v>
      </c>
      <c r="I1248" s="5">
        <v>-25.5398434671222</v>
      </c>
      <c r="J1248" s="5">
        <v>-25.5398434671222</v>
      </c>
      <c r="K1248" s="5">
        <v>-5.30696082184537</v>
      </c>
      <c r="L1248" s="5">
        <v>-5.30696082184537</v>
      </c>
      <c r="M1248" s="5">
        <v>-5.30696082184537</v>
      </c>
      <c r="N1248" s="5">
        <v>-20.2328826452768</v>
      </c>
      <c r="O1248" s="5">
        <v>-20.2328826452768</v>
      </c>
      <c r="P1248" s="5">
        <v>-20.2328826452768</v>
      </c>
      <c r="Q1248" s="5">
        <v>0.0</v>
      </c>
      <c r="R1248" s="5">
        <v>0.0</v>
      </c>
      <c r="S1248" s="5">
        <v>0.0</v>
      </c>
    </row>
    <row r="1249">
      <c r="A1249" s="5">
        <v>1247.0</v>
      </c>
      <c r="B1249" s="6">
        <v>45460.0</v>
      </c>
      <c r="C1249" s="5">
        <v>197.616669876732</v>
      </c>
      <c r="D1249" s="5">
        <v>139.805907363466</v>
      </c>
      <c r="E1249" s="5">
        <v>209.031995315455</v>
      </c>
      <c r="F1249" s="5">
        <v>197.616669876732</v>
      </c>
      <c r="G1249" s="5">
        <v>197.616669876732</v>
      </c>
      <c r="H1249" s="5">
        <v>-22.2396332565486</v>
      </c>
      <c r="I1249" s="5">
        <v>-22.2396332565486</v>
      </c>
      <c r="J1249" s="5">
        <v>-22.2396332565486</v>
      </c>
      <c r="K1249" s="5">
        <v>-3.47492792380558</v>
      </c>
      <c r="L1249" s="5">
        <v>-3.47492792380558</v>
      </c>
      <c r="M1249" s="5">
        <v>-3.47492792380558</v>
      </c>
      <c r="N1249" s="5">
        <v>-18.764705332743</v>
      </c>
      <c r="O1249" s="5">
        <v>-18.764705332743</v>
      </c>
      <c r="P1249" s="5">
        <v>-18.764705332743</v>
      </c>
      <c r="Q1249" s="5">
        <v>0.0</v>
      </c>
      <c r="R1249" s="5">
        <v>0.0</v>
      </c>
      <c r="S1249" s="5">
        <v>0.0</v>
      </c>
    </row>
    <row r="1250">
      <c r="A1250" s="5">
        <v>1248.0</v>
      </c>
      <c r="B1250" s="6">
        <v>45461.0</v>
      </c>
      <c r="C1250" s="5">
        <v>197.495337937901</v>
      </c>
      <c r="D1250" s="5">
        <v>139.632943369831</v>
      </c>
      <c r="E1250" s="5">
        <v>210.248270229058</v>
      </c>
      <c r="F1250" s="5">
        <v>197.495337937901</v>
      </c>
      <c r="G1250" s="5">
        <v>197.495337937901</v>
      </c>
      <c r="H1250" s="5">
        <v>-22.4148514835246</v>
      </c>
      <c r="I1250" s="5">
        <v>-22.4148514835246</v>
      </c>
      <c r="J1250" s="5">
        <v>-22.4148514835246</v>
      </c>
      <c r="K1250" s="5">
        <v>-4.16603470013049</v>
      </c>
      <c r="L1250" s="5">
        <v>-4.16603470013049</v>
      </c>
      <c r="M1250" s="5">
        <v>-4.16603470013049</v>
      </c>
      <c r="N1250" s="5">
        <v>-18.2488167833941</v>
      </c>
      <c r="O1250" s="5">
        <v>-18.2488167833941</v>
      </c>
      <c r="P1250" s="5">
        <v>-18.2488167833941</v>
      </c>
      <c r="Q1250" s="5">
        <v>0.0</v>
      </c>
      <c r="R1250" s="5">
        <v>0.0</v>
      </c>
      <c r="S1250" s="5">
        <v>0.0</v>
      </c>
    </row>
    <row r="1251">
      <c r="A1251" s="5">
        <v>1249.0</v>
      </c>
      <c r="B1251" s="6">
        <v>45463.0</v>
      </c>
      <c r="C1251" s="5">
        <v>197.252674060238</v>
      </c>
      <c r="D1251" s="5">
        <v>139.513911639137</v>
      </c>
      <c r="E1251" s="5">
        <v>211.371315842462</v>
      </c>
      <c r="F1251" s="5">
        <v>197.252674060238</v>
      </c>
      <c r="G1251" s="5">
        <v>197.252674060238</v>
      </c>
      <c r="H1251" s="5">
        <v>-22.021100496264</v>
      </c>
      <c r="I1251" s="5">
        <v>-22.021100496264</v>
      </c>
      <c r="J1251" s="5">
        <v>-22.021100496264</v>
      </c>
      <c r="K1251" s="5">
        <v>-4.89578385764224</v>
      </c>
      <c r="L1251" s="5">
        <v>-4.89578385764224</v>
      </c>
      <c r="M1251" s="5">
        <v>-4.89578385764224</v>
      </c>
      <c r="N1251" s="5">
        <v>-17.1253166386218</v>
      </c>
      <c r="O1251" s="5">
        <v>-17.1253166386218</v>
      </c>
      <c r="P1251" s="5">
        <v>-17.1253166386218</v>
      </c>
      <c r="Q1251" s="5">
        <v>0.0</v>
      </c>
      <c r="R1251" s="5">
        <v>0.0</v>
      </c>
      <c r="S1251" s="5">
        <v>0.0</v>
      </c>
    </row>
    <row r="1252">
      <c r="A1252" s="5">
        <v>1250.0</v>
      </c>
      <c r="B1252" s="6">
        <v>45464.0</v>
      </c>
      <c r="C1252" s="5">
        <v>197.131342121406</v>
      </c>
      <c r="D1252" s="5">
        <v>140.048523520927</v>
      </c>
      <c r="E1252" s="5">
        <v>210.556209569068</v>
      </c>
      <c r="F1252" s="5">
        <v>197.131342121406</v>
      </c>
      <c r="G1252" s="5">
        <v>197.131342121406</v>
      </c>
      <c r="H1252" s="5">
        <v>-21.8101045137378</v>
      </c>
      <c r="I1252" s="5">
        <v>-21.8101045137378</v>
      </c>
      <c r="J1252" s="5">
        <v>-21.8101045137378</v>
      </c>
      <c r="K1252" s="5">
        <v>-5.30696082183515</v>
      </c>
      <c r="L1252" s="5">
        <v>-5.30696082183515</v>
      </c>
      <c r="M1252" s="5">
        <v>-5.30696082183515</v>
      </c>
      <c r="N1252" s="5">
        <v>-16.5031436919027</v>
      </c>
      <c r="O1252" s="5">
        <v>-16.5031436919027</v>
      </c>
      <c r="P1252" s="5">
        <v>-16.5031436919027</v>
      </c>
      <c r="Q1252" s="5">
        <v>0.0</v>
      </c>
      <c r="R1252" s="5">
        <v>0.0</v>
      </c>
      <c r="S1252" s="5">
        <v>0.0</v>
      </c>
    </row>
    <row r="1253">
      <c r="A1253" s="5">
        <v>1251.0</v>
      </c>
      <c r="B1253" s="6">
        <v>45467.0</v>
      </c>
      <c r="C1253" s="5">
        <v>196.767346304911</v>
      </c>
      <c r="D1253" s="5">
        <v>145.530323864982</v>
      </c>
      <c r="E1253" s="5">
        <v>210.604582893925</v>
      </c>
      <c r="F1253" s="5">
        <v>196.767346304911</v>
      </c>
      <c r="G1253" s="5">
        <v>196.767346304911</v>
      </c>
      <c r="H1253" s="5">
        <v>-17.8096546271741</v>
      </c>
      <c r="I1253" s="5">
        <v>-17.8096546271741</v>
      </c>
      <c r="J1253" s="5">
        <v>-17.8096546271741</v>
      </c>
      <c r="K1253" s="5">
        <v>-3.47492792381632</v>
      </c>
      <c r="L1253" s="5">
        <v>-3.47492792381632</v>
      </c>
      <c r="M1253" s="5">
        <v>-3.47492792381632</v>
      </c>
      <c r="N1253" s="5">
        <v>-14.3347267033578</v>
      </c>
      <c r="O1253" s="5">
        <v>-14.3347267033578</v>
      </c>
      <c r="P1253" s="5">
        <v>-14.3347267033578</v>
      </c>
      <c r="Q1253" s="5">
        <v>0.0</v>
      </c>
      <c r="R1253" s="5">
        <v>0.0</v>
      </c>
      <c r="S1253" s="5">
        <v>0.0</v>
      </c>
    </row>
    <row r="1254">
      <c r="A1254" s="5">
        <v>1252.0</v>
      </c>
      <c r="B1254" s="6">
        <v>45468.0</v>
      </c>
      <c r="C1254" s="5">
        <v>196.64601436608</v>
      </c>
      <c r="D1254" s="5">
        <v>144.293304143943</v>
      </c>
      <c r="E1254" s="5">
        <v>213.788571111845</v>
      </c>
      <c r="F1254" s="5">
        <v>196.64601436608</v>
      </c>
      <c r="G1254" s="5">
        <v>196.64601436608</v>
      </c>
      <c r="H1254" s="5">
        <v>-17.6697878097978</v>
      </c>
      <c r="I1254" s="5">
        <v>-17.6697878097978</v>
      </c>
      <c r="J1254" s="5">
        <v>-17.6697878097978</v>
      </c>
      <c r="K1254" s="5">
        <v>-4.16603470013346</v>
      </c>
      <c r="L1254" s="5">
        <v>-4.16603470013346</v>
      </c>
      <c r="M1254" s="5">
        <v>-4.16603470013346</v>
      </c>
      <c r="N1254" s="5">
        <v>-13.5037531096643</v>
      </c>
      <c r="O1254" s="5">
        <v>-13.5037531096643</v>
      </c>
      <c r="P1254" s="5">
        <v>-13.5037531096643</v>
      </c>
      <c r="Q1254" s="5">
        <v>0.0</v>
      </c>
      <c r="R1254" s="5">
        <v>0.0</v>
      </c>
      <c r="S1254" s="5">
        <v>0.0</v>
      </c>
    </row>
    <row r="1255">
      <c r="A1255" s="5">
        <v>1253.0</v>
      </c>
      <c r="B1255" s="6">
        <v>45469.0</v>
      </c>
      <c r="C1255" s="5">
        <v>196.524682427248</v>
      </c>
      <c r="D1255" s="5">
        <v>144.381032611394</v>
      </c>
      <c r="E1255" s="5">
        <v>217.584532935884</v>
      </c>
      <c r="F1255" s="5">
        <v>196.524682427248</v>
      </c>
      <c r="G1255" s="5">
        <v>196.524682427248</v>
      </c>
      <c r="H1255" s="5">
        <v>-16.5667292674411</v>
      </c>
      <c r="I1255" s="5">
        <v>-16.5667292674411</v>
      </c>
      <c r="J1255" s="5">
        <v>-16.5667292674411</v>
      </c>
      <c r="K1255" s="5">
        <v>-3.94745955477412</v>
      </c>
      <c r="L1255" s="5">
        <v>-3.94745955477412</v>
      </c>
      <c r="M1255" s="5">
        <v>-3.94745955477412</v>
      </c>
      <c r="N1255" s="5">
        <v>-12.6192697126669</v>
      </c>
      <c r="O1255" s="5">
        <v>-12.6192697126669</v>
      </c>
      <c r="P1255" s="5">
        <v>-12.6192697126669</v>
      </c>
      <c r="Q1255" s="5">
        <v>0.0</v>
      </c>
      <c r="R1255" s="5">
        <v>0.0</v>
      </c>
      <c r="S1255" s="5">
        <v>0.0</v>
      </c>
    </row>
    <row r="1256">
      <c r="A1256" s="5">
        <v>1254.0</v>
      </c>
      <c r="B1256" s="6">
        <v>45470.0</v>
      </c>
      <c r="C1256" s="5">
        <v>196.403350488417</v>
      </c>
      <c r="D1256" s="5">
        <v>147.515617319177</v>
      </c>
      <c r="E1256" s="5">
        <v>215.398719761312</v>
      </c>
      <c r="F1256" s="5">
        <v>196.403350488417</v>
      </c>
      <c r="G1256" s="5">
        <v>196.403350488417</v>
      </c>
      <c r="H1256" s="5">
        <v>-16.5800516691332</v>
      </c>
      <c r="I1256" s="5">
        <v>-16.5800516691332</v>
      </c>
      <c r="J1256" s="5">
        <v>-16.5800516691332</v>
      </c>
      <c r="K1256" s="5">
        <v>-4.8957838576499</v>
      </c>
      <c r="L1256" s="5">
        <v>-4.8957838576499</v>
      </c>
      <c r="M1256" s="5">
        <v>-4.8957838576499</v>
      </c>
      <c r="N1256" s="5">
        <v>-11.6842678114833</v>
      </c>
      <c r="O1256" s="5">
        <v>-11.6842678114833</v>
      </c>
      <c r="P1256" s="5">
        <v>-11.6842678114833</v>
      </c>
      <c r="Q1256" s="5">
        <v>0.0</v>
      </c>
      <c r="R1256" s="5">
        <v>0.0</v>
      </c>
      <c r="S1256" s="5">
        <v>0.0</v>
      </c>
    </row>
    <row r="1257">
      <c r="A1257" s="5">
        <v>1255.0</v>
      </c>
      <c r="B1257" s="6">
        <v>45471.0</v>
      </c>
      <c r="C1257" s="5">
        <v>196.282018549585</v>
      </c>
      <c r="D1257" s="5">
        <v>143.819767878227</v>
      </c>
      <c r="E1257" s="5">
        <v>215.636346652441</v>
      </c>
      <c r="F1257" s="5">
        <v>196.282018549585</v>
      </c>
      <c r="G1257" s="5">
        <v>196.282018549585</v>
      </c>
      <c r="H1257" s="5">
        <v>-16.0103898705319</v>
      </c>
      <c r="I1257" s="5">
        <v>-16.0103898705319</v>
      </c>
      <c r="J1257" s="5">
        <v>-16.0103898705319</v>
      </c>
      <c r="K1257" s="5">
        <v>-5.30696082182492</v>
      </c>
      <c r="L1257" s="5">
        <v>-5.30696082182492</v>
      </c>
      <c r="M1257" s="5">
        <v>-5.30696082182492</v>
      </c>
      <c r="N1257" s="5">
        <v>-10.703429048707</v>
      </c>
      <c r="O1257" s="5">
        <v>-10.703429048707</v>
      </c>
      <c r="P1257" s="5">
        <v>-10.703429048707</v>
      </c>
      <c r="Q1257" s="5">
        <v>0.0</v>
      </c>
      <c r="R1257" s="5">
        <v>0.0</v>
      </c>
      <c r="S1257" s="5">
        <v>0.0</v>
      </c>
    </row>
    <row r="1258">
      <c r="A1258" s="5">
        <v>1256.0</v>
      </c>
      <c r="B1258" s="6">
        <v>45474.0</v>
      </c>
      <c r="C1258" s="5">
        <v>195.91802273309</v>
      </c>
      <c r="D1258" s="5">
        <v>150.443440829063</v>
      </c>
      <c r="E1258" s="5">
        <v>219.671572984622</v>
      </c>
      <c r="F1258" s="5">
        <v>195.91802273309</v>
      </c>
      <c r="G1258" s="5">
        <v>195.91802273309</v>
      </c>
      <c r="H1258" s="5">
        <v>-11.0300892444395</v>
      </c>
      <c r="I1258" s="5">
        <v>-11.0300892444395</v>
      </c>
      <c r="J1258" s="5">
        <v>-11.0300892444395</v>
      </c>
      <c r="K1258" s="5">
        <v>-3.47492792381569</v>
      </c>
      <c r="L1258" s="5">
        <v>-3.47492792381569</v>
      </c>
      <c r="M1258" s="5">
        <v>-3.47492792381569</v>
      </c>
      <c r="N1258" s="5">
        <v>-7.55516132062384</v>
      </c>
      <c r="O1258" s="5">
        <v>-7.55516132062384</v>
      </c>
      <c r="P1258" s="5">
        <v>-7.55516132062384</v>
      </c>
      <c r="Q1258" s="5">
        <v>0.0</v>
      </c>
      <c r="R1258" s="5">
        <v>0.0</v>
      </c>
      <c r="S1258" s="5">
        <v>0.0</v>
      </c>
    </row>
    <row r="1259">
      <c r="A1259" s="5">
        <v>1257.0</v>
      </c>
      <c r="B1259" s="6">
        <v>45475.0</v>
      </c>
      <c r="C1259" s="5">
        <v>195.796690794259</v>
      </c>
      <c r="D1259" s="5">
        <v>149.552846979531</v>
      </c>
      <c r="E1259" s="5">
        <v>220.660083637543</v>
      </c>
      <c r="F1259" s="5">
        <v>195.796690794259</v>
      </c>
      <c r="G1259" s="5">
        <v>195.796690794259</v>
      </c>
      <c r="H1259" s="5">
        <v>-10.6323863116852</v>
      </c>
      <c r="I1259" s="5">
        <v>-10.6323863116852</v>
      </c>
      <c r="J1259" s="5">
        <v>-10.6323863116852</v>
      </c>
      <c r="K1259" s="5">
        <v>-4.16603470012884</v>
      </c>
      <c r="L1259" s="5">
        <v>-4.16603470012884</v>
      </c>
      <c r="M1259" s="5">
        <v>-4.16603470012884</v>
      </c>
      <c r="N1259" s="5">
        <v>-6.46635161155637</v>
      </c>
      <c r="O1259" s="5">
        <v>-6.46635161155637</v>
      </c>
      <c r="P1259" s="5">
        <v>-6.46635161155637</v>
      </c>
      <c r="Q1259" s="5">
        <v>0.0</v>
      </c>
      <c r="R1259" s="5">
        <v>0.0</v>
      </c>
      <c r="S1259" s="5">
        <v>0.0</v>
      </c>
    </row>
    <row r="1260">
      <c r="A1260" s="5">
        <v>1258.0</v>
      </c>
      <c r="B1260" s="6">
        <v>45476.0</v>
      </c>
      <c r="C1260" s="5">
        <v>195.675358855427</v>
      </c>
      <c r="D1260" s="5">
        <v>149.644789037903</v>
      </c>
      <c r="E1260" s="5">
        <v>223.158057915113</v>
      </c>
      <c r="F1260" s="5">
        <v>195.675358855427</v>
      </c>
      <c r="G1260" s="5">
        <v>195.675358855427</v>
      </c>
      <c r="H1260" s="5">
        <v>-9.32210469670602</v>
      </c>
      <c r="I1260" s="5">
        <v>-9.32210469670602</v>
      </c>
      <c r="J1260" s="5">
        <v>-9.32210469670602</v>
      </c>
      <c r="K1260" s="5">
        <v>-3.94745955477274</v>
      </c>
      <c r="L1260" s="5">
        <v>-3.94745955477274</v>
      </c>
      <c r="M1260" s="5">
        <v>-3.94745955477274</v>
      </c>
      <c r="N1260" s="5">
        <v>-5.37464514193327</v>
      </c>
      <c r="O1260" s="5">
        <v>-5.37464514193327</v>
      </c>
      <c r="P1260" s="5">
        <v>-5.37464514193327</v>
      </c>
      <c r="Q1260" s="5">
        <v>0.0</v>
      </c>
      <c r="R1260" s="5">
        <v>0.0</v>
      </c>
      <c r="S1260" s="5">
        <v>0.0</v>
      </c>
    </row>
    <row r="1261">
      <c r="A1261" s="5">
        <v>1259.0</v>
      </c>
      <c r="B1261" s="6">
        <v>45477.0</v>
      </c>
      <c r="C1261" s="5">
        <v>195.554026916595</v>
      </c>
      <c r="D1261" s="5">
        <v>150.607000153723</v>
      </c>
      <c r="E1261" s="5">
        <v>223.008086203206</v>
      </c>
      <c r="F1261" s="5">
        <v>195.554026916595</v>
      </c>
      <c r="G1261" s="5">
        <v>195.554026916595</v>
      </c>
      <c r="H1261" s="5">
        <v>-9.18663837277911</v>
      </c>
      <c r="I1261" s="5">
        <v>-9.18663837277911</v>
      </c>
      <c r="J1261" s="5">
        <v>-9.18663837277911</v>
      </c>
      <c r="K1261" s="5">
        <v>-4.89578385763166</v>
      </c>
      <c r="L1261" s="5">
        <v>-4.89578385763166</v>
      </c>
      <c r="M1261" s="5">
        <v>-4.89578385763166</v>
      </c>
      <c r="N1261" s="5">
        <v>-4.29085451514745</v>
      </c>
      <c r="O1261" s="5">
        <v>-4.29085451514745</v>
      </c>
      <c r="P1261" s="5">
        <v>-4.29085451514745</v>
      </c>
      <c r="Q1261" s="5">
        <v>0.0</v>
      </c>
      <c r="R1261" s="5">
        <v>0.0</v>
      </c>
      <c r="S1261" s="5">
        <v>0.0</v>
      </c>
    </row>
    <row r="1262">
      <c r="A1262" s="5">
        <v>1260.0</v>
      </c>
      <c r="B1262" s="6">
        <v>45478.0</v>
      </c>
      <c r="C1262" s="5">
        <v>195.432694977764</v>
      </c>
      <c r="D1262" s="5">
        <v>152.556553919175</v>
      </c>
      <c r="E1262" s="5">
        <v>222.853225528337</v>
      </c>
      <c r="F1262" s="5">
        <v>195.432694977764</v>
      </c>
      <c r="G1262" s="5">
        <v>195.432694977764</v>
      </c>
      <c r="H1262" s="5">
        <v>-8.53282623247031</v>
      </c>
      <c r="I1262" s="5">
        <v>-8.53282623247031</v>
      </c>
      <c r="J1262" s="5">
        <v>-8.53282623247031</v>
      </c>
      <c r="K1262" s="5">
        <v>-5.3069608218147</v>
      </c>
      <c r="L1262" s="5">
        <v>-5.3069608218147</v>
      </c>
      <c r="M1262" s="5">
        <v>-5.3069608218147</v>
      </c>
      <c r="N1262" s="5">
        <v>-3.2258654106556</v>
      </c>
      <c r="O1262" s="5">
        <v>-3.2258654106556</v>
      </c>
      <c r="P1262" s="5">
        <v>-3.2258654106556</v>
      </c>
      <c r="Q1262" s="5">
        <v>0.0</v>
      </c>
      <c r="R1262" s="5">
        <v>0.0</v>
      </c>
      <c r="S1262" s="5">
        <v>0.0</v>
      </c>
    </row>
    <row r="1263">
      <c r="A1263" s="5">
        <v>1261.0</v>
      </c>
      <c r="B1263" s="6">
        <v>45479.0</v>
      </c>
      <c r="C1263" s="5">
        <v>195.311363038932</v>
      </c>
      <c r="D1263" s="5">
        <v>169.416638308066</v>
      </c>
      <c r="E1263" s="5">
        <v>238.643374074598</v>
      </c>
      <c r="F1263" s="5">
        <v>195.311363038932</v>
      </c>
      <c r="G1263" s="5">
        <v>195.311363038932</v>
      </c>
      <c r="H1263" s="5">
        <v>8.70524482747632</v>
      </c>
      <c r="I1263" s="5">
        <v>8.70524482747632</v>
      </c>
      <c r="J1263" s="5">
        <v>8.70524482747632</v>
      </c>
      <c r="K1263" s="5">
        <v>10.8955803301596</v>
      </c>
      <c r="L1263" s="5">
        <v>10.8955803301596</v>
      </c>
      <c r="M1263" s="5">
        <v>10.8955803301596</v>
      </c>
      <c r="N1263" s="5">
        <v>-2.19033550268333</v>
      </c>
      <c r="O1263" s="5">
        <v>-2.19033550268333</v>
      </c>
      <c r="P1263" s="5">
        <v>-2.19033550268333</v>
      </c>
      <c r="Q1263" s="5">
        <v>0.0</v>
      </c>
      <c r="R1263" s="5">
        <v>0.0</v>
      </c>
      <c r="S1263" s="5">
        <v>0.0</v>
      </c>
    </row>
    <row r="1264">
      <c r="A1264" s="5">
        <v>1262.0</v>
      </c>
      <c r="B1264" s="6">
        <v>45480.0</v>
      </c>
      <c r="C1264" s="5">
        <v>195.190031100101</v>
      </c>
      <c r="D1264" s="5">
        <v>170.843629101668</v>
      </c>
      <c r="E1264" s="5">
        <v>240.039587594722</v>
      </c>
      <c r="F1264" s="5">
        <v>195.190031100101</v>
      </c>
      <c r="G1264" s="5">
        <v>195.190031100101</v>
      </c>
      <c r="H1264" s="5">
        <v>9.70118394626803</v>
      </c>
      <c r="I1264" s="5">
        <v>9.70118394626803</v>
      </c>
      <c r="J1264" s="5">
        <v>9.70118394626803</v>
      </c>
      <c r="K1264" s="5">
        <v>10.8955865280247</v>
      </c>
      <c r="L1264" s="5">
        <v>10.8955865280247</v>
      </c>
      <c r="M1264" s="5">
        <v>10.8955865280247</v>
      </c>
      <c r="N1264" s="5">
        <v>-1.19440258175672</v>
      </c>
      <c r="O1264" s="5">
        <v>-1.19440258175672</v>
      </c>
      <c r="P1264" s="5">
        <v>-1.19440258175672</v>
      </c>
      <c r="Q1264" s="5">
        <v>0.0</v>
      </c>
      <c r="R1264" s="5">
        <v>0.0</v>
      </c>
      <c r="S1264" s="5">
        <v>0.0</v>
      </c>
    </row>
    <row r="1265">
      <c r="A1265" s="5">
        <v>1263.0</v>
      </c>
      <c r="B1265" s="6">
        <v>45481.0</v>
      </c>
      <c r="C1265" s="5">
        <v>195.068699161269</v>
      </c>
      <c r="D1265" s="5">
        <v>155.070551277676</v>
      </c>
      <c r="E1265" s="5">
        <v>228.667805013964</v>
      </c>
      <c r="F1265" s="5">
        <v>195.068699161269</v>
      </c>
      <c r="G1265" s="5">
        <v>195.068699161269</v>
      </c>
      <c r="H1265" s="5">
        <v>-3.72233861312241</v>
      </c>
      <c r="I1265" s="5">
        <v>-3.72233861312241</v>
      </c>
      <c r="J1265" s="5">
        <v>-3.72233861312241</v>
      </c>
      <c r="K1265" s="5">
        <v>-3.47492792383781</v>
      </c>
      <c r="L1265" s="5">
        <v>-3.47492792383781</v>
      </c>
      <c r="M1265" s="5">
        <v>-3.47492792383781</v>
      </c>
      <c r="N1265" s="5">
        <v>-0.2474106892846</v>
      </c>
      <c r="O1265" s="5">
        <v>-0.2474106892846</v>
      </c>
      <c r="P1265" s="5">
        <v>-0.2474106892846</v>
      </c>
      <c r="Q1265" s="5">
        <v>0.0</v>
      </c>
      <c r="R1265" s="5">
        <v>0.0</v>
      </c>
      <c r="S1265" s="5">
        <v>0.0</v>
      </c>
    </row>
    <row r="1266">
      <c r="A1266" s="5">
        <v>1264.0</v>
      </c>
      <c r="B1266" s="6">
        <v>45482.0</v>
      </c>
      <c r="C1266" s="5">
        <v>194.947367222438</v>
      </c>
      <c r="D1266" s="5">
        <v>155.755875962948</v>
      </c>
      <c r="E1266" s="5">
        <v>227.929657278969</v>
      </c>
      <c r="F1266" s="5">
        <v>194.947367222438</v>
      </c>
      <c r="G1266" s="5">
        <v>194.947367222438</v>
      </c>
      <c r="H1266" s="5">
        <v>-3.52369712808918</v>
      </c>
      <c r="I1266" s="5">
        <v>-3.52369712808918</v>
      </c>
      <c r="J1266" s="5">
        <v>-3.52369712808918</v>
      </c>
      <c r="K1266" s="5">
        <v>-4.16603470013255</v>
      </c>
      <c r="L1266" s="5">
        <v>-4.16603470013255</v>
      </c>
      <c r="M1266" s="5">
        <v>-4.16603470013255</v>
      </c>
      <c r="N1266" s="5">
        <v>0.64233757204337</v>
      </c>
      <c r="O1266" s="5">
        <v>0.64233757204337</v>
      </c>
      <c r="P1266" s="5">
        <v>0.64233757204337</v>
      </c>
      <c r="Q1266" s="5">
        <v>0.0</v>
      </c>
      <c r="R1266" s="5">
        <v>0.0</v>
      </c>
      <c r="S1266" s="5">
        <v>0.0</v>
      </c>
    </row>
    <row r="1267">
      <c r="A1267" s="5">
        <v>1265.0</v>
      </c>
      <c r="B1267" s="6">
        <v>45483.0</v>
      </c>
      <c r="C1267" s="5">
        <v>194.826035283606</v>
      </c>
      <c r="D1267" s="5">
        <v>156.425916970973</v>
      </c>
      <c r="E1267" s="5">
        <v>230.071260028237</v>
      </c>
      <c r="F1267" s="5">
        <v>194.826035283606</v>
      </c>
      <c r="G1267" s="5">
        <v>194.826035283606</v>
      </c>
      <c r="H1267" s="5">
        <v>-2.47966426998429</v>
      </c>
      <c r="I1267" s="5">
        <v>-2.47966426998429</v>
      </c>
      <c r="J1267" s="5">
        <v>-2.47966426998429</v>
      </c>
      <c r="K1267" s="5">
        <v>-3.947459554776</v>
      </c>
      <c r="L1267" s="5">
        <v>-3.947459554776</v>
      </c>
      <c r="M1267" s="5">
        <v>-3.947459554776</v>
      </c>
      <c r="N1267" s="5">
        <v>1.46779528479171</v>
      </c>
      <c r="O1267" s="5">
        <v>1.46779528479171</v>
      </c>
      <c r="P1267" s="5">
        <v>1.46779528479171</v>
      </c>
      <c r="Q1267" s="5">
        <v>0.0</v>
      </c>
      <c r="R1267" s="5">
        <v>0.0</v>
      </c>
      <c r="S1267" s="5">
        <v>0.0</v>
      </c>
    </row>
    <row r="1268">
      <c r="A1268" s="5">
        <v>1266.0</v>
      </c>
      <c r="B1268" s="6">
        <v>45484.0</v>
      </c>
      <c r="C1268" s="5">
        <v>194.704703344774</v>
      </c>
      <c r="D1268" s="5">
        <v>155.854722303707</v>
      </c>
      <c r="E1268" s="5">
        <v>225.393041492787</v>
      </c>
      <c r="F1268" s="5">
        <v>194.704703344774</v>
      </c>
      <c r="G1268" s="5">
        <v>194.704703344774</v>
      </c>
      <c r="H1268" s="5">
        <v>-2.67243799083533</v>
      </c>
      <c r="I1268" s="5">
        <v>-2.67243799083533</v>
      </c>
      <c r="J1268" s="5">
        <v>-2.67243799083533</v>
      </c>
      <c r="K1268" s="5">
        <v>-4.8957838576359</v>
      </c>
      <c r="L1268" s="5">
        <v>-4.8957838576359</v>
      </c>
      <c r="M1268" s="5">
        <v>-4.8957838576359</v>
      </c>
      <c r="N1268" s="5">
        <v>2.22334586680057</v>
      </c>
      <c r="O1268" s="5">
        <v>2.22334586680057</v>
      </c>
      <c r="P1268" s="5">
        <v>2.22334586680057</v>
      </c>
      <c r="Q1268" s="5">
        <v>0.0</v>
      </c>
      <c r="R1268" s="5">
        <v>0.0</v>
      </c>
      <c r="S1268" s="5">
        <v>0.0</v>
      </c>
    </row>
    <row r="1269">
      <c r="A1269" s="5">
        <v>1267.0</v>
      </c>
      <c r="B1269" s="6">
        <v>45485.0</v>
      </c>
      <c r="C1269" s="5">
        <v>194.583371405943</v>
      </c>
      <c r="D1269" s="5">
        <v>159.763091535215</v>
      </c>
      <c r="E1269" s="5">
        <v>226.81344559969</v>
      </c>
      <c r="F1269" s="5">
        <v>194.583371405943</v>
      </c>
      <c r="G1269" s="5">
        <v>194.583371405943</v>
      </c>
      <c r="H1269" s="5">
        <v>-2.40202755421855</v>
      </c>
      <c r="I1269" s="5">
        <v>-2.40202755421855</v>
      </c>
      <c r="J1269" s="5">
        <v>-2.40202755421855</v>
      </c>
      <c r="K1269" s="5">
        <v>-5.30696082181295</v>
      </c>
      <c r="L1269" s="5">
        <v>-5.30696082181295</v>
      </c>
      <c r="M1269" s="5">
        <v>-5.30696082181295</v>
      </c>
      <c r="N1269" s="5">
        <v>2.9049332675944</v>
      </c>
      <c r="O1269" s="5">
        <v>2.9049332675944</v>
      </c>
      <c r="P1269" s="5">
        <v>2.9049332675944</v>
      </c>
      <c r="Q1269" s="5">
        <v>0.0</v>
      </c>
      <c r="R1269" s="5">
        <v>0.0</v>
      </c>
      <c r="S1269" s="5">
        <v>0.0</v>
      </c>
    </row>
    <row r="1270">
      <c r="A1270" s="5">
        <v>1268.0</v>
      </c>
      <c r="B1270" s="6">
        <v>45486.0</v>
      </c>
      <c r="C1270" s="5">
        <v>194.462039467111</v>
      </c>
      <c r="D1270" s="5">
        <v>173.265039360842</v>
      </c>
      <c r="E1270" s="5">
        <v>246.564263267237</v>
      </c>
      <c r="F1270" s="5">
        <v>194.462039467111</v>
      </c>
      <c r="G1270" s="5">
        <v>194.462039467111</v>
      </c>
      <c r="H1270" s="5">
        <v>14.4057246209648</v>
      </c>
      <c r="I1270" s="5">
        <v>14.4057246209648</v>
      </c>
      <c r="J1270" s="5">
        <v>14.4057246209648</v>
      </c>
      <c r="K1270" s="5">
        <v>10.8955803301653</v>
      </c>
      <c r="L1270" s="5">
        <v>10.8955803301653</v>
      </c>
      <c r="M1270" s="5">
        <v>10.8955803301653</v>
      </c>
      <c r="N1270" s="5">
        <v>3.51014429079941</v>
      </c>
      <c r="O1270" s="5">
        <v>3.51014429079941</v>
      </c>
      <c r="P1270" s="5">
        <v>3.51014429079941</v>
      </c>
      <c r="Q1270" s="5">
        <v>0.0</v>
      </c>
      <c r="R1270" s="5">
        <v>0.0</v>
      </c>
      <c r="S1270" s="5">
        <v>0.0</v>
      </c>
    </row>
    <row r="1271">
      <c r="A1271" s="5">
        <v>1269.0</v>
      </c>
      <c r="B1271" s="6">
        <v>45487.0</v>
      </c>
      <c r="C1271" s="5">
        <v>194.34070752828</v>
      </c>
      <c r="D1271" s="5">
        <v>175.155310510893</v>
      </c>
      <c r="E1271" s="5">
        <v>246.011601901003</v>
      </c>
      <c r="F1271" s="5">
        <v>194.34070752828</v>
      </c>
      <c r="G1271" s="5">
        <v>194.34070752828</v>
      </c>
      <c r="H1271" s="5">
        <v>14.9338276822123</v>
      </c>
      <c r="I1271" s="5">
        <v>14.9338276822123</v>
      </c>
      <c r="J1271" s="5">
        <v>14.9338276822123</v>
      </c>
      <c r="K1271" s="5">
        <v>10.8955865280072</v>
      </c>
      <c r="L1271" s="5">
        <v>10.8955865280072</v>
      </c>
      <c r="M1271" s="5">
        <v>10.8955865280072</v>
      </c>
      <c r="N1271" s="5">
        <v>4.03824115420517</v>
      </c>
      <c r="O1271" s="5">
        <v>4.03824115420517</v>
      </c>
      <c r="P1271" s="5">
        <v>4.03824115420517</v>
      </c>
      <c r="Q1271" s="5">
        <v>0.0</v>
      </c>
      <c r="R1271" s="5">
        <v>0.0</v>
      </c>
      <c r="S1271" s="5">
        <v>0.0</v>
      </c>
    </row>
    <row r="1272">
      <c r="A1272" s="5">
        <v>1270.0</v>
      </c>
      <c r="B1272" s="6">
        <v>45488.0</v>
      </c>
      <c r="C1272" s="5">
        <v>194.219375589448</v>
      </c>
      <c r="D1272" s="5">
        <v>162.644743536392</v>
      </c>
      <c r="E1272" s="5">
        <v>230.628167223866</v>
      </c>
      <c r="F1272" s="5">
        <v>194.219375589448</v>
      </c>
      <c r="G1272" s="5">
        <v>194.219375589448</v>
      </c>
      <c r="H1272" s="5">
        <v>1.01521605331675</v>
      </c>
      <c r="I1272" s="5">
        <v>1.01521605331675</v>
      </c>
      <c r="J1272" s="5">
        <v>1.01521605331675</v>
      </c>
      <c r="K1272" s="5">
        <v>-3.47492792379228</v>
      </c>
      <c r="L1272" s="5">
        <v>-3.47492792379228</v>
      </c>
      <c r="M1272" s="5">
        <v>-3.47492792379228</v>
      </c>
      <c r="N1272" s="5">
        <v>4.49014397710903</v>
      </c>
      <c r="O1272" s="5">
        <v>4.49014397710903</v>
      </c>
      <c r="P1272" s="5">
        <v>4.49014397710903</v>
      </c>
      <c r="Q1272" s="5">
        <v>0.0</v>
      </c>
      <c r="R1272" s="5">
        <v>0.0</v>
      </c>
      <c r="S1272" s="5">
        <v>0.0</v>
      </c>
    </row>
    <row r="1273">
      <c r="A1273" s="5">
        <v>1271.0</v>
      </c>
      <c r="B1273" s="6">
        <v>45489.0</v>
      </c>
      <c r="C1273" s="5">
        <v>194.098043650617</v>
      </c>
      <c r="D1273" s="5">
        <v>158.215864451873</v>
      </c>
      <c r="E1273" s="5">
        <v>229.144934286492</v>
      </c>
      <c r="F1273" s="5">
        <v>194.098043650617</v>
      </c>
      <c r="G1273" s="5">
        <v>194.098043650617</v>
      </c>
      <c r="H1273" s="5">
        <v>0.70232975964217</v>
      </c>
      <c r="I1273" s="5">
        <v>0.70232975964217</v>
      </c>
      <c r="J1273" s="5">
        <v>0.70232975964217</v>
      </c>
      <c r="K1273" s="5">
        <v>-4.16603470012793</v>
      </c>
      <c r="L1273" s="5">
        <v>-4.16603470012793</v>
      </c>
      <c r="M1273" s="5">
        <v>-4.16603470012793</v>
      </c>
      <c r="N1273" s="5">
        <v>4.8683644597701</v>
      </c>
      <c r="O1273" s="5">
        <v>4.8683644597701</v>
      </c>
      <c r="P1273" s="5">
        <v>4.8683644597701</v>
      </c>
      <c r="Q1273" s="5">
        <v>0.0</v>
      </c>
      <c r="R1273" s="5">
        <v>0.0</v>
      </c>
      <c r="S1273" s="5">
        <v>0.0</v>
      </c>
    </row>
    <row r="1274">
      <c r="A1274" s="5">
        <v>1272.0</v>
      </c>
      <c r="B1274" s="6">
        <v>45490.0</v>
      </c>
      <c r="C1274" s="5">
        <v>193.976711711785</v>
      </c>
      <c r="D1274" s="5">
        <v>160.707449844685</v>
      </c>
      <c r="E1274" s="5">
        <v>229.866275435253</v>
      </c>
      <c r="F1274" s="5">
        <v>193.969384169035</v>
      </c>
      <c r="G1274" s="5">
        <v>193.976711711785</v>
      </c>
      <c r="H1274" s="5">
        <v>1.22943398685216</v>
      </c>
      <c r="I1274" s="5">
        <v>1.22943398685216</v>
      </c>
      <c r="J1274" s="5">
        <v>1.22943398685216</v>
      </c>
      <c r="K1274" s="5">
        <v>-3.94745955477463</v>
      </c>
      <c r="L1274" s="5">
        <v>-3.94745955477463</v>
      </c>
      <c r="M1274" s="5">
        <v>-3.94745955477463</v>
      </c>
      <c r="N1274" s="5">
        <v>5.17689354162679</v>
      </c>
      <c r="O1274" s="5">
        <v>5.17689354162679</v>
      </c>
      <c r="P1274" s="5">
        <v>5.17689354162679</v>
      </c>
      <c r="Q1274" s="5">
        <v>0.0</v>
      </c>
      <c r="R1274" s="5">
        <v>0.0</v>
      </c>
      <c r="S1274" s="5">
        <v>0.0</v>
      </c>
    </row>
    <row r="1275">
      <c r="A1275" s="5">
        <v>1273.0</v>
      </c>
      <c r="B1275" s="6">
        <v>45491.0</v>
      </c>
      <c r="C1275" s="5">
        <v>193.855379772953</v>
      </c>
      <c r="D1275" s="5">
        <v>159.100704644471</v>
      </c>
      <c r="E1275" s="5">
        <v>226.062803567894</v>
      </c>
      <c r="F1275" s="5">
        <v>193.808251563882</v>
      </c>
      <c r="G1275" s="5">
        <v>193.855379772953</v>
      </c>
      <c r="H1275" s="5">
        <v>0.525263389330588</v>
      </c>
      <c r="I1275" s="5">
        <v>0.525263389330588</v>
      </c>
      <c r="J1275" s="5">
        <v>0.525263389330588</v>
      </c>
      <c r="K1275" s="5">
        <v>-4.89578385763672</v>
      </c>
      <c r="L1275" s="5">
        <v>-4.89578385763672</v>
      </c>
      <c r="M1275" s="5">
        <v>-4.89578385763672</v>
      </c>
      <c r="N1275" s="5">
        <v>5.42104724696731</v>
      </c>
      <c r="O1275" s="5">
        <v>5.42104724696731</v>
      </c>
      <c r="P1275" s="5">
        <v>5.42104724696731</v>
      </c>
      <c r="Q1275" s="5">
        <v>0.0</v>
      </c>
      <c r="R1275" s="5">
        <v>0.0</v>
      </c>
      <c r="S1275" s="5">
        <v>0.0</v>
      </c>
    </row>
    <row r="1276">
      <c r="A1276" s="5">
        <v>1274.0</v>
      </c>
      <c r="B1276" s="6">
        <v>45492.0</v>
      </c>
      <c r="C1276" s="5">
        <v>193.734047834122</v>
      </c>
      <c r="D1276" s="5">
        <v>161.673321756364</v>
      </c>
      <c r="E1276" s="5">
        <v>230.088885518069</v>
      </c>
      <c r="F1276" s="5">
        <v>193.638648088885</v>
      </c>
      <c r="G1276" s="5">
        <v>193.734047834122</v>
      </c>
      <c r="H1276" s="5">
        <v>0.300315382131264</v>
      </c>
      <c r="I1276" s="5">
        <v>0.300315382131264</v>
      </c>
      <c r="J1276" s="5">
        <v>0.300315382131264</v>
      </c>
      <c r="K1276" s="5">
        <v>-5.30696082179425</v>
      </c>
      <c r="L1276" s="5">
        <v>-5.30696082179425</v>
      </c>
      <c r="M1276" s="5">
        <v>-5.30696082179425</v>
      </c>
      <c r="N1276" s="5">
        <v>5.60727620392551</v>
      </c>
      <c r="O1276" s="5">
        <v>5.60727620392551</v>
      </c>
      <c r="P1276" s="5">
        <v>5.60727620392551</v>
      </c>
      <c r="Q1276" s="5">
        <v>0.0</v>
      </c>
      <c r="R1276" s="5">
        <v>0.0</v>
      </c>
      <c r="S1276" s="5">
        <v>0.0</v>
      </c>
    </row>
    <row r="1277">
      <c r="A1277" s="5">
        <v>1275.0</v>
      </c>
      <c r="B1277" s="6">
        <v>45493.0</v>
      </c>
      <c r="C1277" s="5">
        <v>193.61271589529</v>
      </c>
      <c r="D1277" s="5">
        <v>176.603897804191</v>
      </c>
      <c r="E1277" s="5">
        <v>246.496655610619</v>
      </c>
      <c r="F1277" s="5">
        <v>193.462415126568</v>
      </c>
      <c r="G1277" s="5">
        <v>193.633165603677</v>
      </c>
      <c r="H1277" s="5">
        <v>16.6385257460131</v>
      </c>
      <c r="I1277" s="5">
        <v>16.6385257460131</v>
      </c>
      <c r="J1277" s="5">
        <v>16.6385257460131</v>
      </c>
      <c r="K1277" s="5">
        <v>10.8955803301247</v>
      </c>
      <c r="L1277" s="5">
        <v>10.8955803301247</v>
      </c>
      <c r="M1277" s="5">
        <v>10.8955803301247</v>
      </c>
      <c r="N1277" s="5">
        <v>5.74294541588849</v>
      </c>
      <c r="O1277" s="5">
        <v>5.74294541588849</v>
      </c>
      <c r="P1277" s="5">
        <v>5.74294541588849</v>
      </c>
      <c r="Q1277" s="5">
        <v>0.0</v>
      </c>
      <c r="R1277" s="5">
        <v>0.0</v>
      </c>
      <c r="S1277" s="5">
        <v>0.0</v>
      </c>
    </row>
    <row r="1278">
      <c r="A1278" s="5">
        <v>1276.0</v>
      </c>
      <c r="B1278" s="6">
        <v>45494.0</v>
      </c>
      <c r="C1278" s="5">
        <v>193.491383956459</v>
      </c>
      <c r="D1278" s="5">
        <v>173.358690318344</v>
      </c>
      <c r="E1278" s="5">
        <v>247.881093164102</v>
      </c>
      <c r="F1278" s="5">
        <v>193.284660377806</v>
      </c>
      <c r="G1278" s="5">
        <v>193.562757121184</v>
      </c>
      <c r="H1278" s="5">
        <v>16.7316782679647</v>
      </c>
      <c r="I1278" s="5">
        <v>16.7316782679647</v>
      </c>
      <c r="J1278" s="5">
        <v>16.7316782679647</v>
      </c>
      <c r="K1278" s="5">
        <v>10.8955865280154</v>
      </c>
      <c r="L1278" s="5">
        <v>10.8955865280154</v>
      </c>
      <c r="M1278" s="5">
        <v>10.8955865280154</v>
      </c>
      <c r="N1278" s="5">
        <v>5.83609173994931</v>
      </c>
      <c r="O1278" s="5">
        <v>5.83609173994931</v>
      </c>
      <c r="P1278" s="5">
        <v>5.83609173994931</v>
      </c>
      <c r="Q1278" s="5">
        <v>0.0</v>
      </c>
      <c r="R1278" s="5">
        <v>0.0</v>
      </c>
      <c r="S1278" s="5">
        <v>0.0</v>
      </c>
    </row>
    <row r="1279">
      <c r="A1279" s="5">
        <v>1277.0</v>
      </c>
      <c r="B1279" s="6">
        <v>45495.0</v>
      </c>
      <c r="C1279" s="5">
        <v>193.370052017627</v>
      </c>
      <c r="D1279" s="5">
        <v>160.190970778073</v>
      </c>
      <c r="E1279" s="5">
        <v>231.370690632605</v>
      </c>
      <c r="F1279" s="5">
        <v>193.068998221092</v>
      </c>
      <c r="G1279" s="5">
        <v>193.476566722951</v>
      </c>
      <c r="H1279" s="5">
        <v>2.42023923444309</v>
      </c>
      <c r="I1279" s="5">
        <v>2.42023923444309</v>
      </c>
      <c r="J1279" s="5">
        <v>2.42023923444309</v>
      </c>
      <c r="K1279" s="5">
        <v>-3.47492792380302</v>
      </c>
      <c r="L1279" s="5">
        <v>-3.47492792380302</v>
      </c>
      <c r="M1279" s="5">
        <v>-3.47492792380302</v>
      </c>
      <c r="N1279" s="5">
        <v>5.89516715824612</v>
      </c>
      <c r="O1279" s="5">
        <v>5.89516715824612</v>
      </c>
      <c r="P1279" s="5">
        <v>5.89516715824612</v>
      </c>
      <c r="Q1279" s="5">
        <v>0.0</v>
      </c>
      <c r="R1279" s="5">
        <v>0.0</v>
      </c>
      <c r="S1279" s="5">
        <v>0.0</v>
      </c>
    </row>
    <row r="1280">
      <c r="A1280" s="5">
        <v>1278.0</v>
      </c>
      <c r="B1280" s="6">
        <v>45496.0</v>
      </c>
      <c r="C1280" s="5">
        <v>193.248720078795</v>
      </c>
      <c r="D1280" s="5">
        <v>160.53114592652</v>
      </c>
      <c r="E1280" s="5">
        <v>228.439071528488</v>
      </c>
      <c r="F1280" s="5">
        <v>192.878669810849</v>
      </c>
      <c r="G1280" s="5">
        <v>193.376514075163</v>
      </c>
      <c r="H1280" s="5">
        <v>1.76274159608005</v>
      </c>
      <c r="I1280" s="5">
        <v>1.76274159608005</v>
      </c>
      <c r="J1280" s="5">
        <v>1.76274159608005</v>
      </c>
      <c r="K1280" s="5">
        <v>-4.1660347001309</v>
      </c>
      <c r="L1280" s="5">
        <v>-4.1660347001309</v>
      </c>
      <c r="M1280" s="5">
        <v>-4.1660347001309</v>
      </c>
      <c r="N1280" s="5">
        <v>5.92877629621096</v>
      </c>
      <c r="O1280" s="5">
        <v>5.92877629621096</v>
      </c>
      <c r="P1280" s="5">
        <v>5.92877629621096</v>
      </c>
      <c r="Q1280" s="5">
        <v>0.0</v>
      </c>
      <c r="R1280" s="5">
        <v>0.0</v>
      </c>
      <c r="S1280" s="5">
        <v>0.0</v>
      </c>
    </row>
    <row r="1281">
      <c r="A1281" s="5">
        <v>1279.0</v>
      </c>
      <c r="B1281" s="6">
        <v>45497.0</v>
      </c>
      <c r="C1281" s="5">
        <v>193.127388139964</v>
      </c>
      <c r="D1281" s="5">
        <v>160.255478377654</v>
      </c>
      <c r="E1281" s="5">
        <v>234.825664223082</v>
      </c>
      <c r="F1281" s="5">
        <v>192.685159962704</v>
      </c>
      <c r="G1281" s="5">
        <v>193.295923924014</v>
      </c>
      <c r="H1281" s="5">
        <v>1.99795718108279</v>
      </c>
      <c r="I1281" s="5">
        <v>1.99795718108279</v>
      </c>
      <c r="J1281" s="5">
        <v>1.99795718108279</v>
      </c>
      <c r="K1281" s="5">
        <v>-3.94745955477557</v>
      </c>
      <c r="L1281" s="5">
        <v>-3.94745955477557</v>
      </c>
      <c r="M1281" s="5">
        <v>-3.94745955477557</v>
      </c>
      <c r="N1281" s="5">
        <v>5.94541673585836</v>
      </c>
      <c r="O1281" s="5">
        <v>5.94541673585836</v>
      </c>
      <c r="P1281" s="5">
        <v>5.94541673585836</v>
      </c>
      <c r="Q1281" s="5">
        <v>0.0</v>
      </c>
      <c r="R1281" s="5">
        <v>0.0</v>
      </c>
      <c r="S1281" s="5">
        <v>0.0</v>
      </c>
    </row>
    <row r="1282">
      <c r="A1282" s="5">
        <v>1280.0</v>
      </c>
      <c r="B1282" s="6">
        <v>45498.0</v>
      </c>
      <c r="C1282" s="5">
        <v>193.006056201132</v>
      </c>
      <c r="D1282" s="5">
        <v>157.298504234918</v>
      </c>
      <c r="E1282" s="5">
        <v>231.672940455131</v>
      </c>
      <c r="F1282" s="5">
        <v>192.510407814405</v>
      </c>
      <c r="G1282" s="5">
        <v>193.225260049362</v>
      </c>
      <c r="H1282" s="5">
        <v>1.05744663372402</v>
      </c>
      <c r="I1282" s="5">
        <v>1.05744663372402</v>
      </c>
      <c r="J1282" s="5">
        <v>1.05744663372402</v>
      </c>
      <c r="K1282" s="5">
        <v>-4.89578385763754</v>
      </c>
      <c r="L1282" s="5">
        <v>-4.89578385763754</v>
      </c>
      <c r="M1282" s="5">
        <v>-4.89578385763754</v>
      </c>
      <c r="N1282" s="5">
        <v>5.95323049136156</v>
      </c>
      <c r="O1282" s="5">
        <v>5.95323049136156</v>
      </c>
      <c r="P1282" s="5">
        <v>5.95323049136156</v>
      </c>
      <c r="Q1282" s="5">
        <v>0.0</v>
      </c>
      <c r="R1282" s="5">
        <v>0.0</v>
      </c>
      <c r="S1282" s="5">
        <v>0.0</v>
      </c>
    </row>
    <row r="1283">
      <c r="A1283" s="5">
        <v>1281.0</v>
      </c>
      <c r="B1283" s="6">
        <v>45499.0</v>
      </c>
      <c r="C1283" s="5">
        <v>192.884724262301</v>
      </c>
      <c r="D1283" s="5">
        <v>159.031531263006</v>
      </c>
      <c r="E1283" s="5">
        <v>228.39974710296</v>
      </c>
      <c r="F1283" s="5">
        <v>192.322873348318</v>
      </c>
      <c r="G1283" s="5">
        <v>193.155135896348</v>
      </c>
      <c r="H1283" s="5">
        <v>0.65281374217273</v>
      </c>
      <c r="I1283" s="5">
        <v>0.65281374217273</v>
      </c>
      <c r="J1283" s="5">
        <v>0.65281374217273</v>
      </c>
      <c r="K1283" s="5">
        <v>-5.30696082183819</v>
      </c>
      <c r="L1283" s="5">
        <v>-5.30696082183819</v>
      </c>
      <c r="M1283" s="5">
        <v>-5.30696082183819</v>
      </c>
      <c r="N1283" s="5">
        <v>5.95977456401092</v>
      </c>
      <c r="O1283" s="5">
        <v>5.95977456401092</v>
      </c>
      <c r="P1283" s="5">
        <v>5.95977456401092</v>
      </c>
      <c r="Q1283" s="5">
        <v>0.0</v>
      </c>
      <c r="R1283" s="5">
        <v>0.0</v>
      </c>
      <c r="S1283" s="5">
        <v>0.0</v>
      </c>
    </row>
    <row r="1284">
      <c r="A1284" s="5">
        <v>1282.0</v>
      </c>
      <c r="B1284" s="6">
        <v>45500.0</v>
      </c>
      <c r="C1284" s="5">
        <v>192.763392323469</v>
      </c>
      <c r="D1284" s="5">
        <v>172.964272415578</v>
      </c>
      <c r="E1284" s="5">
        <v>245.376187376136</v>
      </c>
      <c r="F1284" s="5">
        <v>192.137523763311</v>
      </c>
      <c r="G1284" s="5">
        <v>193.075922631926</v>
      </c>
      <c r="H1284" s="5">
        <v>16.8673981207058</v>
      </c>
      <c r="I1284" s="5">
        <v>16.8673981207058</v>
      </c>
      <c r="J1284" s="5">
        <v>16.8673981207058</v>
      </c>
      <c r="K1284" s="5">
        <v>10.8955803301304</v>
      </c>
      <c r="L1284" s="5">
        <v>10.8955803301304</v>
      </c>
      <c r="M1284" s="5">
        <v>10.8955803301304</v>
      </c>
      <c r="N1284" s="5">
        <v>5.97181779057541</v>
      </c>
      <c r="O1284" s="5">
        <v>5.97181779057541</v>
      </c>
      <c r="P1284" s="5">
        <v>5.97181779057541</v>
      </c>
      <c r="Q1284" s="5">
        <v>0.0</v>
      </c>
      <c r="R1284" s="5">
        <v>0.0</v>
      </c>
      <c r="S1284" s="5">
        <v>0.0</v>
      </c>
    </row>
    <row r="1285">
      <c r="A1285" s="5">
        <v>1283.0</v>
      </c>
      <c r="B1285" s="6">
        <v>45501.0</v>
      </c>
      <c r="C1285" s="5">
        <v>192.642060384637</v>
      </c>
      <c r="D1285" s="5">
        <v>174.377305954011</v>
      </c>
      <c r="E1285" s="5">
        <v>243.02199373094</v>
      </c>
      <c r="F1285" s="5">
        <v>191.929997511583</v>
      </c>
      <c r="G1285" s="5">
        <v>193.003641423886</v>
      </c>
      <c r="H1285" s="5">
        <v>16.8907567936114</v>
      </c>
      <c r="I1285" s="5">
        <v>16.8907567936114</v>
      </c>
      <c r="J1285" s="5">
        <v>16.8907567936114</v>
      </c>
      <c r="K1285" s="5">
        <v>10.8955865279978</v>
      </c>
      <c r="L1285" s="5">
        <v>10.8955865279978</v>
      </c>
      <c r="M1285" s="5">
        <v>10.8955865279978</v>
      </c>
      <c r="N1285" s="5">
        <v>5.99517026561359</v>
      </c>
      <c r="O1285" s="5">
        <v>5.99517026561359</v>
      </c>
      <c r="P1285" s="5">
        <v>5.99517026561359</v>
      </c>
      <c r="Q1285" s="5">
        <v>0.0</v>
      </c>
      <c r="R1285" s="5">
        <v>0.0</v>
      </c>
      <c r="S1285" s="5">
        <v>0.0</v>
      </c>
    </row>
    <row r="1286">
      <c r="A1286" s="5">
        <v>1284.0</v>
      </c>
      <c r="B1286" s="6">
        <v>45502.0</v>
      </c>
      <c r="C1286" s="5">
        <v>192.520728445806</v>
      </c>
      <c r="D1286" s="5">
        <v>159.583574663621</v>
      </c>
      <c r="E1286" s="5">
        <v>230.715812404469</v>
      </c>
      <c r="F1286" s="5">
        <v>191.730341815627</v>
      </c>
      <c r="G1286" s="5">
        <v>192.946195215168</v>
      </c>
      <c r="H1286" s="5">
        <v>2.55962256177411</v>
      </c>
      <c r="I1286" s="5">
        <v>2.55962256177411</v>
      </c>
      <c r="J1286" s="5">
        <v>2.55962256177411</v>
      </c>
      <c r="K1286" s="5">
        <v>-3.47492792380239</v>
      </c>
      <c r="L1286" s="5">
        <v>-3.47492792380239</v>
      </c>
      <c r="M1286" s="5">
        <v>-3.47492792380239</v>
      </c>
      <c r="N1286" s="5">
        <v>6.0345504855765</v>
      </c>
      <c r="O1286" s="5">
        <v>6.0345504855765</v>
      </c>
      <c r="P1286" s="5">
        <v>6.0345504855765</v>
      </c>
      <c r="Q1286" s="5">
        <v>0.0</v>
      </c>
      <c r="R1286" s="5">
        <v>0.0</v>
      </c>
      <c r="S1286" s="5">
        <v>0.0</v>
      </c>
    </row>
    <row r="1287">
      <c r="A1287" s="5">
        <v>1285.0</v>
      </c>
      <c r="B1287" s="6">
        <v>45503.0</v>
      </c>
      <c r="C1287" s="5">
        <v>192.399396506974</v>
      </c>
      <c r="D1287" s="5">
        <v>158.813108739996</v>
      </c>
      <c r="E1287" s="5">
        <v>229.453332104177</v>
      </c>
      <c r="F1287" s="5">
        <v>191.526054040073</v>
      </c>
      <c r="G1287" s="5">
        <v>192.882699219258</v>
      </c>
      <c r="H1287" s="5">
        <v>1.92745936699194</v>
      </c>
      <c r="I1287" s="5">
        <v>1.92745936699194</v>
      </c>
      <c r="J1287" s="5">
        <v>1.92745936699194</v>
      </c>
      <c r="K1287" s="5">
        <v>-4.16603470012628</v>
      </c>
      <c r="L1287" s="5">
        <v>-4.16603470012628</v>
      </c>
      <c r="M1287" s="5">
        <v>-4.16603470012628</v>
      </c>
      <c r="N1287" s="5">
        <v>6.09349406711823</v>
      </c>
      <c r="O1287" s="5">
        <v>6.09349406711823</v>
      </c>
      <c r="P1287" s="5">
        <v>6.09349406711823</v>
      </c>
      <c r="Q1287" s="5">
        <v>0.0</v>
      </c>
      <c r="R1287" s="5">
        <v>0.0</v>
      </c>
      <c r="S1287" s="5">
        <v>0.0</v>
      </c>
    </row>
    <row r="1288">
      <c r="A1288" s="5">
        <v>1286.0</v>
      </c>
      <c r="B1288" s="6">
        <v>45504.0</v>
      </c>
      <c r="C1288" s="5">
        <v>192.278064568143</v>
      </c>
      <c r="D1288" s="5">
        <v>160.777129764884</v>
      </c>
      <c r="E1288" s="5">
        <v>233.065064117676</v>
      </c>
      <c r="F1288" s="5">
        <v>191.273586533285</v>
      </c>
      <c r="G1288" s="5">
        <v>192.801053767834</v>
      </c>
      <c r="H1288" s="5">
        <v>2.22684692118223</v>
      </c>
      <c r="I1288" s="5">
        <v>2.22684692118223</v>
      </c>
      <c r="J1288" s="5">
        <v>2.22684692118223</v>
      </c>
      <c r="K1288" s="5">
        <v>-3.94745955477423</v>
      </c>
      <c r="L1288" s="5">
        <v>-3.94745955477423</v>
      </c>
      <c r="M1288" s="5">
        <v>-3.94745955477423</v>
      </c>
      <c r="N1288" s="5">
        <v>6.17430647595647</v>
      </c>
      <c r="O1288" s="5">
        <v>6.17430647595647</v>
      </c>
      <c r="P1288" s="5">
        <v>6.17430647595647</v>
      </c>
      <c r="Q1288" s="5">
        <v>0.0</v>
      </c>
      <c r="R1288" s="5">
        <v>0.0</v>
      </c>
      <c r="S1288" s="5">
        <v>0.0</v>
      </c>
    </row>
    <row r="1289">
      <c r="A1289" s="5">
        <v>1287.0</v>
      </c>
      <c r="B1289" s="6">
        <v>45505.0</v>
      </c>
      <c r="C1289" s="5">
        <v>192.156732629311</v>
      </c>
      <c r="D1289" s="5">
        <v>158.860325494727</v>
      </c>
      <c r="E1289" s="5">
        <v>229.050976969245</v>
      </c>
      <c r="F1289" s="5">
        <v>191.105312235146</v>
      </c>
      <c r="G1289" s="5">
        <v>192.736139017028</v>
      </c>
      <c r="H1289" s="5">
        <v>1.38227685415327</v>
      </c>
      <c r="I1289" s="5">
        <v>1.38227685415327</v>
      </c>
      <c r="J1289" s="5">
        <v>1.38227685415327</v>
      </c>
      <c r="K1289" s="5">
        <v>-4.8957838576452</v>
      </c>
      <c r="L1289" s="5">
        <v>-4.8957838576452</v>
      </c>
      <c r="M1289" s="5">
        <v>-4.8957838576452</v>
      </c>
      <c r="N1289" s="5">
        <v>6.27806071179848</v>
      </c>
      <c r="O1289" s="5">
        <v>6.27806071179848</v>
      </c>
      <c r="P1289" s="5">
        <v>6.27806071179848</v>
      </c>
      <c r="Q1289" s="5">
        <v>0.0</v>
      </c>
      <c r="R1289" s="5">
        <v>0.0</v>
      </c>
      <c r="S1289" s="5">
        <v>0.0</v>
      </c>
    </row>
  </sheetData>
  <drawing r:id="rId1"/>
</worksheet>
</file>