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yirp\Desktop\DataAnalysis\Excel\Projects\"/>
    </mc:Choice>
  </mc:AlternateContent>
  <xr:revisionPtr revIDLastSave="0" documentId="13_ncr:1_{BC364526-B6F6-4ADF-A2F4-1C900B3F434D}" xr6:coauthVersionLast="47" xr6:coauthVersionMax="47" xr10:uidLastSave="{00000000-0000-0000-0000-000000000000}"/>
  <bookViews>
    <workbookView xWindow="-96" yWindow="-96" windowWidth="23232" windowHeight="12432" xr2:uid="{26D4546B-D2A1-4444-8EAF-A6228F96F0C1}"/>
  </bookViews>
  <sheets>
    <sheet name="Data" sheetId="1" r:id="rId1"/>
    <sheet name="Descriptive statistics" sheetId="2" r:id="rId2"/>
    <sheet name="EDA" sheetId="3" r:id="rId3"/>
    <sheet name="SalesByCountry" sheetId="4" r:id="rId4"/>
    <sheet name="SalesByCountryPivots" sheetId="5" r:id="rId5"/>
    <sheet name="Top5PdtsperUnit  " sheetId="7" r:id="rId6"/>
    <sheet name="AnomalyinData" sheetId="8" r:id="rId7"/>
    <sheet name="Best Sales Person By Country" sheetId="9" r:id="rId8"/>
    <sheet name="Profit Analysis" sheetId="10" r:id="rId9"/>
    <sheet name="Dynamic Sales Report byCountry " sheetId="11" r:id="rId10"/>
  </sheets>
  <definedNames>
    <definedName name="_xlnm._FilterDatabase" localSheetId="0" hidden="1">Data!$C$11:$G$11</definedName>
    <definedName name="_xlnm._FilterDatabase" localSheetId="9" hidden="1">'Dynamic Sales Report byCountry '!$I$12:$K$22</definedName>
    <definedName name="_xlchart.v1.0" hidden="1">AnomalyinData!$O$8</definedName>
    <definedName name="_xlchart.v1.1" hidden="1">AnomalyinData!$O$9:$O$308</definedName>
    <definedName name="_xlchart.v1.2" hidden="1">AnomalyinData!$Q$8</definedName>
    <definedName name="_xlchart.v1.3" hidden="1">AnomalyinData!$Q$9:$Q$308</definedName>
    <definedName name="_xlcn.WorksheetConnection_beginnerDAcourseblank.xlsxData1" hidden="1">Data[]</definedName>
    <definedName name="Slicer_Geography">#N/A</definedName>
    <definedName name="Slicer_Sales_Person">#N/A</definedName>
  </definedNames>
  <calcPr calcId="181029"/>
  <pivotCaches>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7" i="11" l="1"/>
  <c r="L18" i="11"/>
  <c r="L19" i="11"/>
  <c r="L20" i="11"/>
  <c r="L21" i="11"/>
  <c r="K14" i="11"/>
  <c r="K15" i="11"/>
  <c r="K16" i="11"/>
  <c r="K17" i="11"/>
  <c r="K18" i="11"/>
  <c r="K19" i="11"/>
  <c r="K20" i="11"/>
  <c r="K21" i="11"/>
  <c r="K22" i="11"/>
  <c r="K13" i="11"/>
  <c r="J13" i="11"/>
  <c r="L13" i="11" s="1"/>
  <c r="J14" i="11"/>
  <c r="L14" i="11" s="1"/>
  <c r="J15" i="11"/>
  <c r="L15" i="11" s="1"/>
  <c r="J16" i="11"/>
  <c r="L16" i="11" s="1"/>
  <c r="J17" i="11"/>
  <c r="J18" i="11"/>
  <c r="J19" i="11"/>
  <c r="J20" i="11"/>
  <c r="J21" i="11"/>
  <c r="J22" i="11"/>
  <c r="L22" i="11" s="1"/>
  <c r="F17" i="11"/>
  <c r="F16" i="11"/>
  <c r="F15" i="11"/>
  <c r="E15" i="11"/>
  <c r="E17" i="11"/>
  <c r="E16" i="1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E14" i="11"/>
  <c r="F14" i="11"/>
  <c r="E9" i="11"/>
  <c r="I25" i="1"/>
  <c r="I31" i="1"/>
  <c r="I33" i="1"/>
  <c r="I47" i="1"/>
  <c r="I55" i="1"/>
  <c r="I63" i="1"/>
  <c r="I71" i="1"/>
  <c r="I111" i="1"/>
  <c r="I127" i="1"/>
  <c r="I175" i="1"/>
  <c r="I239" i="1"/>
  <c r="I303" i="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H26" i="1"/>
  <c r="I26" i="1" s="1"/>
  <c r="H27" i="1"/>
  <c r="I27" i="1" s="1"/>
  <c r="H28" i="1"/>
  <c r="I28" i="1" s="1"/>
  <c r="H29" i="1"/>
  <c r="I29" i="1" s="1"/>
  <c r="H30" i="1"/>
  <c r="I30" i="1" s="1"/>
  <c r="H31" i="1"/>
  <c r="H32" i="1"/>
  <c r="I32" i="1" s="1"/>
  <c r="H33" i="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H48" i="1"/>
  <c r="I48" i="1" s="1"/>
  <c r="H49" i="1"/>
  <c r="I49" i="1" s="1"/>
  <c r="H50" i="1"/>
  <c r="I50" i="1" s="1"/>
  <c r="H51" i="1"/>
  <c r="I51" i="1" s="1"/>
  <c r="H52" i="1"/>
  <c r="I52" i="1" s="1"/>
  <c r="H53" i="1"/>
  <c r="I53" i="1" s="1"/>
  <c r="H54" i="1"/>
  <c r="I54" i="1" s="1"/>
  <c r="H55" i="1"/>
  <c r="H56" i="1"/>
  <c r="I56" i="1" s="1"/>
  <c r="H57" i="1"/>
  <c r="I57" i="1" s="1"/>
  <c r="H58" i="1"/>
  <c r="I58" i="1" s="1"/>
  <c r="H59" i="1"/>
  <c r="I59" i="1" s="1"/>
  <c r="H60" i="1"/>
  <c r="I60" i="1" s="1"/>
  <c r="H61" i="1"/>
  <c r="I61" i="1" s="1"/>
  <c r="H62" i="1"/>
  <c r="I62" i="1" s="1"/>
  <c r="H63" i="1"/>
  <c r="H64" i="1"/>
  <c r="I64" i="1" s="1"/>
  <c r="H65" i="1"/>
  <c r="I65" i="1" s="1"/>
  <c r="H66" i="1"/>
  <c r="I66" i="1" s="1"/>
  <c r="H67" i="1"/>
  <c r="I67" i="1" s="1"/>
  <c r="H68" i="1"/>
  <c r="I68" i="1" s="1"/>
  <c r="H69" i="1"/>
  <c r="I69" i="1" s="1"/>
  <c r="H70" i="1"/>
  <c r="I70" i="1" s="1"/>
  <c r="H71" i="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H304" i="1"/>
  <c r="I304" i="1" s="1"/>
  <c r="H305" i="1"/>
  <c r="I305" i="1" s="1"/>
  <c r="H306" i="1"/>
  <c r="I306" i="1" s="1"/>
  <c r="H307" i="1"/>
  <c r="I307" i="1" s="1"/>
  <c r="H308" i="1"/>
  <c r="I308" i="1" s="1"/>
  <c r="H309" i="1"/>
  <c r="I309" i="1" s="1"/>
  <c r="H310" i="1"/>
  <c r="I310" i="1" s="1"/>
  <c r="H311" i="1"/>
  <c r="I311" i="1" s="1"/>
  <c r="AA34" i="1"/>
  <c r="O10" i="4"/>
  <c r="N10" i="4"/>
  <c r="O9" i="4"/>
  <c r="N9" i="4"/>
  <c r="O8" i="4"/>
  <c r="N8" i="4"/>
  <c r="O7" i="4"/>
  <c r="N7" i="4"/>
  <c r="O6" i="4"/>
  <c r="N6" i="4"/>
  <c r="O5" i="4"/>
  <c r="N5" i="4"/>
  <c r="F8" i="4"/>
  <c r="F6" i="4"/>
  <c r="F9" i="4"/>
  <c r="F10" i="4"/>
  <c r="F5" i="4"/>
  <c r="F7" i="4"/>
  <c r="D8" i="4"/>
  <c r="E8" i="4" s="1"/>
  <c r="D6" i="4"/>
  <c r="E6" i="4" s="1"/>
  <c r="D9" i="4"/>
  <c r="E9" i="4" s="1"/>
  <c r="D10" i="4"/>
  <c r="E10" i="4" s="1"/>
  <c r="D5" i="4"/>
  <c r="E5" i="4" s="1"/>
  <c r="D7" i="4"/>
  <c r="E7" i="4" s="1"/>
  <c r="H10" i="3"/>
  <c r="D9" i="2" l="1"/>
  <c r="D8" i="2"/>
  <c r="C9" i="2"/>
  <c r="C8" i="2"/>
  <c r="C6" i="2"/>
  <c r="C5" i="2"/>
  <c r="D4" i="2"/>
  <c r="C4" i="2"/>
  <c r="D3" i="2"/>
  <c r="C3" i="2"/>
  <c r="C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0AEC1A-ACCC-4C5C-A4E0-BBCC9F0B10F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A21BB20-C61C-44FD-AD65-A2B61E4A85C5}" name="WorksheetConnection_beginner-DA-course-blank.xlsx!Data" type="102" refreshedVersion="7"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<sst xmlns="http://schemas.openxmlformats.org/spreadsheetml/2006/main" count="2899" uniqueCount="86">
  <si>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</si>
  <si>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</si>
  <si>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</si>
  <si>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</si>
  <si>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</si>
  <si>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</si>
  <si>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</si>
  <si>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</si>
  <si>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</si>
  <si>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</si>
  <si>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</si>
  <si>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</si>
  <si>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</si>
  <si>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</si>
  <si>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</si>
  <si>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</si>
  <si>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</si>
  <si>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</si>
  <si>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</si>
  <si>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</si>
  <si>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</si>
  <si>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</si>
  <si>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</si>
  <si>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</si>
  <si>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</si>
  <si>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</si>
  <si>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</si>
  <si>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</si>
  <si>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</si>
  <si>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</si>
  <si>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</si>
  <si>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</si>
  <si>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</si>
  <si>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</si>
  <si>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</si>
  <si>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</si>
  <si>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</si>
  <si>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</si>
  <si>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</si>
  <si>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</si>
  <si>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</si>
  <si>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</si>
  <si>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</si>
  <si>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</si>
  <si>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</si>
  <si>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</si>
  <si>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</si>
  <si>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</si>
  <si>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</si>
  <si>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</si>
  <si>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Profits by product (using products table) - See column Y</t>
  </si>
  <si>
    <t>Exploratory Data Analysis (EDA) with CF</t>
  </si>
  <si>
    <t>Top 5 products by $ per unit</t>
  </si>
  <si>
    <t>Are there any anomalies in the data?</t>
  </si>
  <si>
    <t>Average</t>
  </si>
  <si>
    <t>Median</t>
  </si>
  <si>
    <t>Min</t>
  </si>
  <si>
    <t>Max</t>
  </si>
  <si>
    <t>Range</t>
  </si>
  <si>
    <t xml:space="preserve">First Q </t>
  </si>
  <si>
    <t>Third Q</t>
  </si>
  <si>
    <t>Distinct count of products</t>
  </si>
  <si>
    <t>count(unique(data[Products]))</t>
  </si>
  <si>
    <t>Country</t>
  </si>
  <si>
    <t xml:space="preserve">  </t>
  </si>
  <si>
    <t xml:space="preserve"> </t>
  </si>
  <si>
    <t>Row Labels</t>
  </si>
  <si>
    <t>Grand Total</t>
  </si>
  <si>
    <t>Sum of Amount</t>
  </si>
  <si>
    <t>Sum of Units</t>
  </si>
  <si>
    <t xml:space="preserve">                                                  </t>
  </si>
  <si>
    <t>Sales Per Unit</t>
  </si>
  <si>
    <t>Top Sales Person</t>
  </si>
  <si>
    <t>Bottom sales person</t>
  </si>
  <si>
    <t>Cost Per Unit</t>
  </si>
  <si>
    <t>Total</t>
  </si>
  <si>
    <t>Cost</t>
  </si>
  <si>
    <t>Total Profit</t>
  </si>
  <si>
    <t>Pick a country</t>
  </si>
  <si>
    <t xml:space="preserve">Number Of Transactions </t>
  </si>
  <si>
    <t>Quick Summary</t>
  </si>
  <si>
    <t>Sales</t>
  </si>
  <si>
    <t>Profit</t>
  </si>
  <si>
    <t>Quantity</t>
  </si>
  <si>
    <t>By Sales Person</t>
  </si>
  <si>
    <t>Awesome Chocolates - Excel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</si>
</sst>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64" formatCode="&quot;$&quot;#,##0"/>
    <numFmt numFmtId="165" formatCode="\$#,##0.00;\(\$#,##0.00\);\$#,##0.00"/>
    <numFmt numFmtId="166" formatCode="\$#,##0;\(\$#,##0\);\$#,##0"/>
  </numFmts>
  <fonts count="5" x14ac:knownFonts="1">
    <font>
      <sz val="11"/>
      <color theme="1"/>
      <name val="Calibri"/>
      <family val="2"/>
      <scheme val="minor"/>
    </font>
    <font>
      <sz val="28"/>
      <color theme="1"/>
      <name val="Segoe UI Light"/>
      <family val="2"/>
    </font>
    <font>
      <b/>
      <sz val="11"/>
      <color theme="1"/>
      <name val="Calibri"/>
      <family val="2"/>
      <scheme val="minor"/>
    </font>
    <font>
      <b/>
      <sz val="11"/>
      <color theme="1" tint="4.9989318521683403E-2"/>
      <name val="Calibri"/>
      <family val="2"/>
      <scheme val="minor"/>
    </font>
    <font>
      <sz val="11"/>
      <color theme="2" tint="-0.249977111117893"/>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79998168889431442"/>
        <bgColor indexed="64"/>
      </patternFill>
    </fill>
  </fills>
  <borders count="7">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1">
    <xf numFmtId="0" fontId="0" fillId="0" borderId="0"/>
  </cellStyleXfs>
  <cellXfs count="3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2" xfId="0" applyFill="1" applyBorder="1"/>
    <xf numFmtId="0" fontId="0" fillId="4" borderId="3" xfId="0" applyFill="1" applyBorder="1"/>
    <xf numFmtId="0" fontId="0" fillId="0" borderId="2" xfId="0" applyBorder="1"/>
    <xf numFmtId="0" fontId="0" fillId="0" borderId="3" xfId="0" applyBorder="1"/>
    <xf numFmtId="164" fontId="0" fillId="0" borderId="0" xfId="0" applyNumberFormat="1"/>
    <xf numFmtId="0" fontId="0" fillId="5" borderId="5" xfId="0" applyFill="1" applyBorder="1"/>
    <xf numFmtId="164" fontId="0" fillId="5" borderId="5" xfId="0" applyNumberFormat="1" applyFill="1" applyBorder="1"/>
    <xf numFmtId="3" fontId="0" fillId="5" borderId="4" xfId="0" applyNumberFormat="1" applyFill="1" applyBorder="1"/>
    <xf numFmtId="3" fontId="0" fillId="5" borderId="5" xfId="0" applyNumberFormat="1" applyFill="1" applyBorder="1"/>
    <xf numFmtId="0" fontId="0" fillId="5" borderId="6" xfId="0" applyFill="1" applyBorder="1"/>
    <xf numFmtId="164" fontId="0" fillId="5" borderId="6" xfId="0" applyNumberFormat="1" applyFill="1" applyBorder="1"/>
    <xf numFmtId="3" fontId="0" fillId="5" borderId="6" xfId="0" applyNumberFormat="1" applyFill="1" applyBorder="1"/>
    <xf numFmtId="0" fontId="3" fillId="6" borderId="4" xfId="0" applyFont="1" applyFill="1" applyBorder="1"/>
    <xf numFmtId="0" fontId="3" fillId="6" borderId="4" xfId="0" applyFont="1" applyFill="1" applyBorder="1" applyAlignment="1">
      <alignment horizontal="center"/>
    </xf>
    <xf numFmtId="3" fontId="4" fillId="5" borderId="5" xfId="0" applyNumberFormat="1" applyFont="1" applyFill="1" applyBorder="1"/>
    <xf numFmtId="3" fontId="4" fillId="5" borderId="6" xfId="0" applyNumberFormat="1" applyFont="1" applyFill="1" applyBorder="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2" fillId="7" borderId="0" xfId="0" applyFont="1" applyFill="1"/>
    <xf numFmtId="166" fontId="0" fillId="0" borderId="0" xfId="0" applyNumberFormat="1"/>
    <xf numFmtId="0" fontId="0" fillId="8" borderId="0" xfId="0" applyFill="1"/>
    <xf numFmtId="0" fontId="0" fillId="9" borderId="0" xfId="0" applyFill="1"/>
    <xf numFmtId="0" fontId="2" fillId="8" borderId="0" xfId="0" applyFont="1" applyFill="1"/>
    <xf numFmtId="0" fontId="2" fillId="9" borderId="0" xfId="0" applyFont="1" applyFill="1"/>
  </cellXfs>
  <cellStyles count="1">
    <cellStyle name="Normal" xfId="0" builtinId="0"/>
  </cellStyles>
  <dxfs count="26">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color theme="2" tint="-0.249977111117893"/>
        <name val="Calibri"/>
        <family val="2"/>
        <scheme val="minor"/>
      </font>
      <numFmt numFmtId="3" formatCode="#,##0"/>
      <fill>
        <patternFill patternType="solid">
          <fgColor indexed="64"/>
          <bgColor theme="0"/>
        </patternFill>
      </fill>
      <border diagonalUp="0" diagonalDown="0" outline="0">
        <left/>
        <right/>
        <top style="medium">
          <color auto="1"/>
        </top>
        <bottom style="medium">
          <color auto="1"/>
        </bottom>
      </border>
    </dxf>
    <dxf>
      <numFmt numFmtId="3" formatCode="#,##0"/>
      <fill>
        <patternFill patternType="solid">
          <fgColor indexed="64"/>
          <bgColor theme="0"/>
        </patternFill>
      </fill>
      <border diagonalUp="0" diagonalDown="0" outline="0">
        <left/>
        <right/>
        <top style="medium">
          <color auto="1"/>
        </top>
        <bottom style="medium">
          <color auto="1"/>
        </bottom>
      </border>
    </dxf>
    <dxf>
      <numFmt numFmtId="164" formatCode="&quot;$&quot;#,##0"/>
      <fill>
        <patternFill patternType="solid">
          <fgColor indexed="64"/>
          <bgColor theme="0"/>
        </patternFill>
      </fill>
      <border diagonalUp="0" diagonalDown="0" outline="0">
        <left/>
        <right/>
        <top style="medium">
          <color auto="1"/>
        </top>
        <bottom style="medium">
          <color auto="1"/>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medium">
          <color auto="1"/>
        </top>
        <bottom style="medium">
          <color auto="1"/>
        </bottom>
      </border>
    </dxf>
    <dxf>
      <border>
        <top style="medium">
          <color auto="1"/>
        </top>
      </border>
    </dxf>
    <dxf>
      <border diagonalUp="0" diagonalDown="0">
        <left/>
        <right/>
        <top/>
        <bottom/>
      </border>
    </dxf>
    <dxf>
      <fill>
        <patternFill patternType="solid">
          <fgColor indexed="64"/>
          <bgColor theme="0"/>
        </patternFill>
      </fill>
    </dxf>
    <dxf>
      <border>
        <bottom style="medium">
          <color auto="1"/>
        </bottom>
      </border>
    </dxf>
    <dxf>
      <font>
        <b/>
        <i val="0"/>
        <strike val="0"/>
        <condense val="0"/>
        <extend val="0"/>
        <outline val="0"/>
        <shadow val="0"/>
        <u val="none"/>
        <vertAlign val="baseline"/>
        <sz val="11"/>
        <color theme="1" tint="4.9989318521683403E-2"/>
        <name val="Calibri"/>
        <family val="2"/>
        <scheme val="minor"/>
      </font>
      <fill>
        <patternFill patternType="solid">
          <fgColor indexed="64"/>
          <bgColor theme="4" tint="0.59999389629810485"/>
        </patternFill>
      </fill>
    </dxf>
    <dxf>
      <numFmt numFmtId="3" formatCode="#,##0"/>
    </dxf>
    <dxf>
      <numFmt numFmtId="10" formatCode="&quot;$&quot;#,##0_);[Red]\(&quot;$&quot;#,##0\)"/>
    </dxf>
    <dxf>
      <font>
        <color auto="1"/>
      </font>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0" formatCode="&quot;$&quot;#,##0_);[Red]\(&quot;$&quot;#,##0\)"/>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AnomalyinData!$R$8</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AnomalyinData!$Q$9:$Q$308</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AnomalyinData!$R$9:$R$308</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7A21-4D03-BA41-45B3DEC37F45}"/>
            </c:ext>
          </c:extLst>
        </c:ser>
        <c:dLbls>
          <c:showLegendKey val="0"/>
          <c:showVal val="0"/>
          <c:showCatName val="0"/>
          <c:showSerName val="0"/>
          <c:showPercent val="0"/>
          <c:showBubbleSize val="0"/>
        </c:dLbls>
        <c:axId val="91513456"/>
        <c:axId val="91515952"/>
      </c:scatterChart>
      <c:valAx>
        <c:axId val="9151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5952"/>
        <c:crosses val="autoZero"/>
        <c:crossBetween val="midCat"/>
      </c:valAx>
      <c:valAx>
        <c:axId val="91515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3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_xlchart.v1.3</cx:f>
      </cx:numDim>
    </cx:data>
    <cx:data id="1">
      <cx:strDim type="cat">
        <cx:f>_xlchart.v1.1</cx:f>
      </cx:strDim>
      <cx:numDim type="val">
        <cx:f>_xlchart.v1.1</cx:f>
      </cx:numDim>
    </cx:data>
    <cx:data id="2">
      <cx:strDim type="cat">
        <cx:f>_xlchart.v1.1</cx:f>
      </cx:strDim>
      <cx:numDim type="val">
        <cx:f>_xlchart.v1.3</cx:f>
      </cx:numDim>
    </cx:data>
  </cx:chartData>
  <cx:chart>
    <cx:title pos="t" align="ctr" overlay="0"/>
    <cx:plotArea>
      <cx:plotAreaRegion>
        <cx:series layoutId="boxWhisker" uniqueId="{19B2AAE7-48BA-4CFC-930F-84FAA13EBA74}">
          <cx:tx>
            <cx:txData>
              <cx:f>_xlchart.v1.2</cx:f>
              <cx:v>Amount</cx:v>
            </cx:txData>
          </cx:tx>
          <cx:dataId val="0"/>
          <cx:layoutPr>
            <cx:visibility meanLine="0" meanMarker="1" nonoutliers="0" outliers="1"/>
            <cx:statistics quartileMethod="exclusive"/>
          </cx:layoutPr>
        </cx:series>
        <cx:series layoutId="boxWhisker" uniqueId="{EFD49295-1F32-4DBD-9C4E-55B36078656F}">
          <cx:tx>
            <cx:txData>
              <cx:f>_xlchart.v1.0</cx:f>
              <cx:v>Geography</cx:v>
            </cx:txData>
          </cx:tx>
          <cx:dataId val="1"/>
          <cx:layoutPr>
            <cx:visibility meanLine="0" meanMarker="1" nonoutliers="0" outliers="1"/>
            <cx:statistics quartileMethod="exclusive"/>
          </cx:layoutPr>
        </cx:series>
        <cx:series layoutId="boxWhisker" uniqueId="{F05014B8-5447-4BEF-8A1F-4EE5A791ECD9}">
          <cx:tx>
            <cx:txData>
              <cx:f>_xlchart.v1.2</cx:f>
              <cx:v>Amount</cx:v>
            </cx:txData>
          </cx:tx>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49530</xdr:colOff>
      <xdr:row>5</xdr:row>
      <xdr:rowOff>163831</xdr:rowOff>
    </xdr:from>
    <xdr:to>
      <xdr:col>12</xdr:col>
      <xdr:colOff>632460</xdr:colOff>
      <xdr:row>14</xdr:row>
      <xdr:rowOff>140971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3A2013B2-9CE9-45BF-86D1-341556A19EB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831330" y="1078231"/>
              <a:ext cx="314325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181841</xdr:rowOff>
    </xdr:from>
    <xdr:to>
      <xdr:col>2</xdr:col>
      <xdr:colOff>164524</xdr:colOff>
      <xdr:row>19</xdr:row>
      <xdr:rowOff>171450</xdr:rowOff>
    </xdr:to>
    <xdr:graphicFrame macro="">
      <xdr:nvGraphicFramePr>
        <xdr:cNvPr id="3" name="Chart 2">
          <a:extLst>
            <a:ext uri="{FF2B5EF4-FFF2-40B4-BE49-F238E27FC236}">
              <a16:creationId xmlns:a16="http://schemas.microsoft.com/office/drawing/2014/main" id="{C9343689-C47A-4726-8BF2-F789131A2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299604</xdr:colOff>
      <xdr:row>2</xdr:row>
      <xdr:rowOff>164523</xdr:rowOff>
    </xdr:from>
    <xdr:to>
      <xdr:col>11</xdr:col>
      <xdr:colOff>386195</xdr:colOff>
      <xdr:row>17</xdr:row>
      <xdr:rowOff>154132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229F28C-9C2C-40AA-92BA-3D9D85E0A7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859924" y="530283"/>
              <a:ext cx="4567151" cy="27328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348532</xdr:colOff>
      <xdr:row>3</xdr:row>
      <xdr:rowOff>18553</xdr:rowOff>
    </xdr:from>
    <xdr:to>
      <xdr:col>9</xdr:col>
      <xdr:colOff>189506</xdr:colOff>
      <xdr:row>16</xdr:row>
      <xdr:rowOff>173852</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D922406D-3D51-430A-BEFF-A930ABBE3338}"/>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003358" y="56520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evi Priya P" refreshedDate="45084.267827662035" createdVersion="7" refreshedVersion="7" minRefreshableVersion="3" recordCount="300" xr:uid="{38859DA9-602D-4C98-A900-EF7A82EB6BE6}">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6427780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evi Priya P" refreshedDate="45085.26847476852" backgroundQuery="1" createdVersion="7" refreshedVersion="7" minRefreshableVersion="3" recordCount="0" supportSubquery="1" supportAdvancedDrill="1" xr:uid="{E2C96785-ECCB-4534-BBFD-1446CB7098E9}">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evi Priya P" refreshedDate="45085.268473611111" backgroundQuery="1" createdVersion="7" refreshedVersion="7" minRefreshableVersion="3" recordCount="0" supportSubquery="1" supportAdvancedDrill="1" xr:uid="{9C201D7B-F123-4648-8168-902C174AC07E}">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Carla Molina"/>
        <s v="Brien Boise"/>
        <s v="Oby Sorrel"/>
        <s v="Barr Faughny"/>
      </sharedItems>
    </cacheField>
    <cacheField name="[Measures].[Sum of Amount]" caption="Sum of Amount" numFmtId="0" hierarchy="7" level="32767"/>
  </cacheFields>
  <cacheHierarchies count="14">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evi Priya P" refreshedDate="45085.274832754629" backgroundQuery="1" createdVersion="7" refreshedVersion="7" minRefreshableVersion="3" recordCount="0" supportSubquery="1" supportAdvancedDrill="1" xr:uid="{0AE58CCF-5BCA-411C-A4D0-F7A47AB400A8}">
  <cacheSource type="external" connectionId="1"/>
  <cacheFields count="3">
    <cacheField name="[Data].[Product].[Product]" caption="Product" numFmtId="0" hierarchy="2" level="1">
      <sharedItems count="18">
        <s v="50% Dark Bites"/>
        <s v="70% Dark Bites"/>
        <s v="85% Dark Bars"/>
        <s v="After Nines"/>
        <s v="Baker's Choco Chips"/>
        <s v="Caramel Stuffed Bars"/>
        <s v="Drinking Coco"/>
        <s v="Eclairs"/>
        <s v="Fruit &amp; Nut Bars"/>
        <s v="Manuka Honey Choco"/>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evi Priya P" refreshedDate="45085.270326388891" backgroundQuery="1" createdVersion="3" refreshedVersion="7" minRefreshableVersion="3" recordCount="0" supportSubquery="1" supportAdvancedDrill="1" xr:uid="{89643A7C-2684-448F-91DF-1D9AE932AE56}">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8834468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6F3474-9704-4FD2-BEE0-27B18F6CF33A}" name="PivotTable1"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C7:F13" firstHeaderRow="0" firstDataRow="1" firstDataCol="1"/>
  <pivotFields count="5">
    <pivotField showAll="0">
      <items count="11">
        <item h="1" x="7"/>
        <item h="1" x="1"/>
        <item h="1" x="3"/>
        <item h="1" x="5"/>
        <item h="1" x="4"/>
        <item x="6"/>
        <item h="1" x="8"/>
        <item h="1" x="2"/>
        <item h="1" x="9"/>
        <item h="1" x="0"/>
        <item t="default"/>
      </items>
    </pivotField>
    <pivotField axis="axisRow" showAll="0">
      <items count="7">
        <item x="4"/>
        <item x="2"/>
        <item x="5"/>
        <item x="0"/>
        <item x="3"/>
        <item x="1"/>
        <item t="default"/>
      </items>
    </pivotField>
    <pivotField showAll="0"/>
    <pivotField dataField="1" numFmtId="6" showAll="0"/>
    <pivotField dataField="1" numFmtId="3" showAll="0"/>
  </pivotFields>
  <rowFields count="1">
    <field x="1"/>
  </rowFields>
  <rowItems count="6">
    <i>
      <x/>
    </i>
    <i>
      <x v="1"/>
    </i>
    <i>
      <x v="2"/>
    </i>
    <i>
      <x v="3"/>
    </i>
    <i>
      <x v="4"/>
    </i>
    <i>
      <x v="5"/>
    </i>
  </rowItems>
  <colFields count="1">
    <field x="-2"/>
  </colFields>
  <colItems count="3">
    <i>
      <x/>
    </i>
    <i i="1">
      <x v="1"/>
    </i>
    <i i="2">
      <x v="2"/>
    </i>
  </colItems>
  <dataFields count="3">
    <dataField name="Sum of Amount" fld="3" baseField="0" baseItem="0" numFmtId="164"/>
    <dataField name="                                                  " fld="3" baseField="1" baseItem="0"/>
    <dataField name="Sum of Units" fld="4" baseField="0" baseItem="0" numFmtId="3"/>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AB249-285D-4267-BEC8-0877D1FE9593}"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4:D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513080-8D82-45A1-B5F5-69B16AC46429}"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5:I18"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v="1"/>
    </i>
    <i>
      <x v="2"/>
    </i>
    <i r="1">
      <x v="1"/>
    </i>
    <i>
      <x v="3"/>
    </i>
    <i r="1">
      <x v="2"/>
    </i>
    <i>
      <x v="4"/>
    </i>
    <i r="1">
      <x/>
    </i>
    <i>
      <x v="5"/>
    </i>
    <i r="1">
      <x v="3"/>
    </i>
    <i t="grand">
      <x/>
    </i>
  </rowItems>
  <colItems count="1">
    <i/>
  </colItems>
  <dataFields count="1">
    <dataField name="Sum of Amount" fld="2"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7">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3EECDD-E0CD-45EE-8F24-B5B0EEB54AC0}"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D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E94EAD-38EA-4EEF-AA91-49880A111616}"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24" firstHeaderRow="1" firstDataRow="1" firstDataCol="1"/>
  <pivotFields count="3">
    <pivotField axis="axisRow" allDrilled="1" subtotalTop="0" showAll="0" defaultSubtotal="0" defaultAttributeDrillState="1">
      <items count="18">
        <item x="1"/>
        <item x="3"/>
        <item x="4"/>
        <item x="5"/>
        <item x="7"/>
        <item x="8"/>
        <item x="9"/>
        <item x="10"/>
        <item x="12"/>
        <item x="13"/>
        <item x="15"/>
        <item x="16"/>
        <item x="17"/>
        <item x="0"/>
        <item x="2"/>
        <item x="11"/>
        <item x="14"/>
        <item x="6"/>
      </items>
    </pivotField>
    <pivotField dataField="1" subtotalTop="0" showAll="0" defaultSubtotal="0"/>
    <pivotField allDrilled="1" subtotalTop="0" showAll="0" dataSourceSort="1" defaultSubtotal="0" defaultAttributeDrillState="1"/>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fld="1" subtotal="count" baseField="0" baseItem="0"/>
  </dataFields>
  <pivotHierarchies count="14">
    <pivotHierarchy dragToData="1"/>
    <pivotHierarchy multipleItemSelectionAllowed="1" dragToData="1">
      <members count="1" level="1">
        <member name="[Data].[Geography].&amp;[UK]"/>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9C4FC1B-043F-49F0-9E80-1BAD2A86650A}" sourceName="Sales Person">
  <pivotTables>
    <pivotTable tabId="5" name="PivotTable1"/>
  </pivotTables>
  <data>
    <tabular pivotCacheId="1642778006">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DAAE80DA-DCE1-4483-9DF3-9373890F2798}" sourceName="[Data].[Geography]">
  <pivotTables>
    <pivotTable tabId="10" name="PivotTable5"/>
  </pivotTables>
  <data>
    <olap pivotCacheId="158834468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K]"/>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DADBC34-C915-4133-9F1E-00D15007DB5F}"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E07A7AE3-0E6F-4874-A04A-03ACFD24F041}"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4" totalsRowCount="1">
  <autoFilter ref="Z11:AA33" xr:uid="{6DAC1E92-D947-4232-891E-65555AD7A47E}"/>
  <tableColumns count="2">
    <tableColumn id="1" xr3:uid="{1B8963D1-E60F-4400-A175-651A513B826F}" name="Product" totalsRowLabel="Total"/>
    <tableColumn id="2" xr3:uid="{1798A7DA-FB9F-46D3-AA0A-B6BCA4A81AC3}" name="Cost Per Unit" totalsRowFunction="sum" dataDxfId="25" totalsRow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967D88-163B-4EF6-8AC0-56A4B70F9966}" name="Data" displayName="Data" ref="C11:J311" totalsRowShown="0" headerRowDxfId="23">
  <tableColumns count="8">
    <tableColumn id="1" xr3:uid="{1D383DF0-5B66-434F-8A8F-04B3D5EC2FA7}" name="Sales Person"/>
    <tableColumn id="2" xr3:uid="{8B05E9BE-4ABE-4334-B403-7D7C111D8210}" name="Geography"/>
    <tableColumn id="3" xr3:uid="{AF4DFAC7-4240-4BB7-A289-982E74CE6AC6}" name="Product"/>
    <tableColumn id="4" xr3:uid="{AA583B19-948D-410D-96C9-1BA01EA27B44}" name="Amount" dataDxfId="22"/>
    <tableColumn id="5" xr3:uid="{2EB6A9E3-68ED-4CE1-ACA0-2E4403AF1020}" name="Units" dataDxfId="21"/>
    <tableColumn id="6" xr3:uid="{08E20E83-0D79-4B7D-A017-57228C78E19B}" name="Cost Per Unit" dataDxfId="20">
      <calculatedColumnFormula>INDEX(products[#All],MATCH(Data[[#This Row],[Product]],products[[#All],[Product]],0), MATCH(Data[[#Headers],[Cost Per Unit]],products[#Headers],0))</calculatedColumnFormula>
    </tableColumn>
    <tableColumn id="7" xr3:uid="{2662C65E-7BE4-495B-AB2E-0F2DE8F7B2D5}" name="Cost" dataDxfId="19">
      <calculatedColumnFormula>Data[[#This Row],[Cost Per Unit]] * Data[[#This Row],[Units]]</calculatedColumnFormula>
    </tableColumn>
    <tableColumn id="8" xr3:uid="{0BF0155B-C3C2-4894-93E1-83A92AADEF07}" name="Profit" dataDxfId="18">
      <calculatedColumnFormula>Data[[#This Row],[Amount]] - Data[[#This Row],[Cost]]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D132EB-BF73-4729-A208-35193D34B0EC}" name="Data4" displayName="Data4" ref="B3:F303" totalsRowShown="0" headerRowDxfId="15">
  <sortState xmlns:xlrd2="http://schemas.microsoft.com/office/spreadsheetml/2017/richdata2" ref="B4:F303">
    <sortCondition sortBy="fontColor" ref="E3:E303" dxfId="14"/>
  </sortState>
  <tableColumns count="5">
    <tableColumn id="1" xr3:uid="{60927539-2EF7-4533-AE0B-B14A82F19CC3}" name="Sales Person"/>
    <tableColumn id="2" xr3:uid="{F5D4550F-CBC6-42BE-A73B-46C10C8115E8}" name="Geography"/>
    <tableColumn id="3" xr3:uid="{FD1DD1A7-B6D4-443B-89BE-D36E44BACA6B}" name="Product"/>
    <tableColumn id="4" xr3:uid="{FC7A9812-9E75-47D8-A3CE-15298F6331BE}" name="Amount" dataDxfId="13"/>
    <tableColumn id="5" xr3:uid="{381F2B6E-D2E0-4CC4-AC47-7EB1B45BAC68}" name="Units"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22931BB-CD74-4580-84E1-2157D69E4B84}" name="Table4" displayName="Table4" ref="C4:F10" totalsRowShown="0" headerRowDxfId="11" dataDxfId="9" headerRowBorderDxfId="10" tableBorderDxfId="8" totalsRowBorderDxfId="7">
  <sortState xmlns:xlrd2="http://schemas.microsoft.com/office/spreadsheetml/2017/richdata2" ref="C5:E10">
    <sortCondition descending="1" ref="D4:D10"/>
  </sortState>
  <tableColumns count="4">
    <tableColumn id="1" xr3:uid="{5CBBF49D-5881-4677-B6EE-9FED28E910BA}" name="Country" dataDxfId="6"/>
    <tableColumn id="2" xr3:uid="{BF120AD0-4710-44BF-B818-1587A17AF53A}" name="Amount" dataDxfId="5">
      <calculatedColumnFormula>SUMIFS(Data[Amount],Data[Geography],C5)</calculatedColumnFormula>
    </tableColumn>
    <tableColumn id="3" xr3:uid="{91320B13-645B-4BF4-8DAA-99C111E814B9}" name="  " dataDxfId="4">
      <calculatedColumnFormula>Table4[[#This Row],[Amount]]</calculatedColumnFormula>
    </tableColumn>
    <tableColumn id="4" xr3:uid="{EE53D891-2B75-4579-A4D7-EA1FC41A85BF}" name="Units" dataDxfId="3">
      <calculatedColumnFormula>SUMIFS(Data[Units],Data[Geography],C5)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253B9A-4050-4E80-940C-D90880E65149}" name="Data7" displayName="Data7" ref="N8:R308" totalsRowShown="0" headerRowDxfId="2">
  <tableColumns count="5">
    <tableColumn id="1" xr3:uid="{A6425CDE-E383-4011-9392-300E6DB48B83}" name="Sales Person"/>
    <tableColumn id="2" xr3:uid="{5F0F10AA-C544-43A0-A9A3-4BD8738394BB}" name="Geography"/>
    <tableColumn id="3" xr3:uid="{C06C3983-152F-456A-83EB-8C362DE37A60}" name="Product"/>
    <tableColumn id="4" xr3:uid="{670824A9-F7FE-4D99-AF0B-C4F97ACE767F}" name="Amount" dataDxfId="1"/>
    <tableColumn id="5" xr3:uid="{08F0DA60-24C1-422F-AB7A-F6B710FEAA1E}"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zoomScale="99" zoomScaleNormal="99" workbookViewId="0">
      <selection activeCell="C1" sqref="C1"/>
    </sheetView>
  </sheetViews>
  <sheetFormatPr defaultRowHeight="14.4" x14ac:dyDescent="0.55000000000000004"/>
  <cols>
    <col min="1" max="1" width="1.68359375" customWidth="1"/>
    <col min="2" max="2" width="3.68359375" customWidth="1"/>
    <col min="3" max="3" width="19.578125" customWidth="1"/>
    <col min="4" max="4" width="14.68359375" customWidth="1"/>
    <col min="5" max="5" width="21.83984375" bestFit="1" customWidth="1"/>
    <col min="6" max="6" width="16" customWidth="1"/>
    <col min="7" max="7" width="11.68359375" customWidth="1"/>
    <col min="8" max="8" width="12.83984375" customWidth="1"/>
    <col min="9" max="10" width="11.41796875" customWidth="1"/>
    <col min="11" max="11" width="10" customWidth="1"/>
    <col min="12" max="12" width="53.83984375" customWidth="1"/>
    <col min="26" max="26" width="21.83984375" bestFit="1" customWidth="1"/>
    <col min="27" max="27" width="14.41796875" customWidth="1"/>
    <col min="32" max="32" width="21.83984375" customWidth="1"/>
  </cols>
  <sheetData>
    <row r="1" spans="1:27" s="2" customFormat="1" ht="52.5" customHeight="1" x14ac:dyDescent="0.55000000000000004">
      <c r="A1" s="1"/>
      <c r="C1" s="3" t="s">
        <v>85</v>
      </c>
    </row>
    <row r="11" spans="1:27" x14ac:dyDescent="0.55000000000000004">
      <c r="C11" s="6" t="s">
        <v>11</v>
      </c>
      <c r="D11" s="6" t="s">
        <v>12</v>
      </c>
      <c r="E11" s="6" t="s">
        <v>0</v>
      </c>
      <c r="F11" s="10" t="s">
        <v>1</v>
      </c>
      <c r="G11" s="10" t="s">
        <v>49</v>
      </c>
      <c r="H11" s="6" t="s">
        <v>74</v>
      </c>
      <c r="I11" s="6" t="s">
        <v>76</v>
      </c>
      <c r="J11" s="6" t="s">
        <v>82</v>
      </c>
      <c r="K11" s="9" t="s">
        <v>42</v>
      </c>
      <c r="L11" s="2"/>
      <c r="Z11" t="s">
        <v>0</v>
      </c>
      <c r="AA11" t="s">
        <v>74</v>
      </c>
    </row>
    <row r="12" spans="1:27" x14ac:dyDescent="0.55000000000000004">
      <c r="C12" t="s">
        <v>40</v>
      </c>
      <c r="D12" t="s">
        <v>37</v>
      </c>
      <c r="E12" t="s">
        <v>30</v>
      </c>
      <c r="F12" s="4">
        <v>1624</v>
      </c>
      <c r="G12" s="5">
        <v>114</v>
      </c>
      <c r="H12">
        <f>INDEX(products[#All],MATCH(Data[[#This Row],[Product]],products[[#All],[Product]],0), MATCH(Data[[#Headers],[Cost Per Unit]],products[#Headers],0))</f>
        <v>14.49</v>
      </c>
      <c r="I12">
        <f>Data[[#This Row],[Cost Per Unit]] * Data[[#This Row],[Units]]</f>
        <v>1651.8600000000001</v>
      </c>
      <c r="J12" s="4">
        <f>Data[[#This Row],[Amount]] - Data[[#This Row],[Cost]]</f>
        <v>-27.860000000000127</v>
      </c>
      <c r="K12" s="7">
        <v>1</v>
      </c>
      <c r="L12" s="8" t="s">
        <v>43</v>
      </c>
      <c r="Z12" t="s">
        <v>13</v>
      </c>
      <c r="AA12" s="11">
        <v>9.33</v>
      </c>
    </row>
    <row r="13" spans="1:27" x14ac:dyDescent="0.55000000000000004">
      <c r="C13" t="s">
        <v>8</v>
      </c>
      <c r="D13" t="s">
        <v>35</v>
      </c>
      <c r="E13" t="s">
        <v>32</v>
      </c>
      <c r="F13" s="4">
        <v>6706</v>
      </c>
      <c r="G13" s="5">
        <v>459</v>
      </c>
      <c r="H13">
        <f>INDEX(products[#All],MATCH(Data[[#This Row],[Product]],products[[#All],[Product]],0), MATCH(Data[[#Headers],[Cost Per Unit]],products[#Headers],0))</f>
        <v>8.65</v>
      </c>
      <c r="I13">
        <f>Data[[#This Row],[Cost Per Unit]] * Data[[#This Row],[Units]]</f>
        <v>3970.3500000000004</v>
      </c>
      <c r="J13" s="4">
        <f>Data[[#This Row],[Amount]] - Data[[#This Row],[Cost]]</f>
        <v>2735.6499999999996</v>
      </c>
      <c r="K13" s="7">
        <v>2</v>
      </c>
      <c r="L13" s="8" t="s">
        <v>51</v>
      </c>
      <c r="Z13" t="s">
        <v>14</v>
      </c>
      <c r="AA13" s="11">
        <v>11.7</v>
      </c>
    </row>
    <row r="14" spans="1:27" x14ac:dyDescent="0.55000000000000004">
      <c r="C14" t="s">
        <v>9</v>
      </c>
      <c r="D14" t="s">
        <v>35</v>
      </c>
      <c r="E14" t="s">
        <v>4</v>
      </c>
      <c r="F14" s="4">
        <v>959</v>
      </c>
      <c r="G14" s="5">
        <v>147</v>
      </c>
      <c r="H14">
        <f>INDEX(products[#All],MATCH(Data[[#This Row],[Product]],products[[#All],[Product]],0), MATCH(Data[[#Headers],[Cost Per Unit]],products[#Headers],0))</f>
        <v>11.88</v>
      </c>
      <c r="I14">
        <f>Data[[#This Row],[Cost Per Unit]] * Data[[#This Row],[Units]]</f>
        <v>1746.3600000000001</v>
      </c>
      <c r="J14" s="4">
        <f>Data[[#This Row],[Amount]] - Data[[#This Row],[Cost]]</f>
        <v>-787.36000000000013</v>
      </c>
      <c r="K14" s="7">
        <v>3</v>
      </c>
      <c r="L14" s="8" t="s">
        <v>44</v>
      </c>
      <c r="Z14" t="s">
        <v>4</v>
      </c>
      <c r="AA14" s="11">
        <v>11.88</v>
      </c>
    </row>
    <row r="15" spans="1:27" x14ac:dyDescent="0.55000000000000004">
      <c r="C15" t="s">
        <v>41</v>
      </c>
      <c r="D15" t="s">
        <v>36</v>
      </c>
      <c r="E15" t="s">
        <v>18</v>
      </c>
      <c r="F15" s="4">
        <v>9632</v>
      </c>
      <c r="G15" s="5">
        <v>288</v>
      </c>
      <c r="H15">
        <f>INDEX(products[#All],MATCH(Data[[#This Row],[Product]],products[[#All],[Product]],0), MATCH(Data[[#Headers],[Cost Per Unit]],products[#Headers],0))</f>
        <v>6.47</v>
      </c>
      <c r="I15">
        <f>Data[[#This Row],[Cost Per Unit]] * Data[[#This Row],[Units]]</f>
        <v>1863.36</v>
      </c>
      <c r="J15" s="4">
        <f>Data[[#This Row],[Amount]] - Data[[#This Row],[Cost]]</f>
        <v>7768.64</v>
      </c>
      <c r="K15" s="7">
        <v>4</v>
      </c>
      <c r="L15" s="8" t="s">
        <v>45</v>
      </c>
      <c r="Z15" t="s">
        <v>15</v>
      </c>
      <c r="AA15" s="11">
        <v>11.73</v>
      </c>
    </row>
    <row r="16" spans="1:27" x14ac:dyDescent="0.55000000000000004">
      <c r="C16" t="s">
        <v>6</v>
      </c>
      <c r="D16" t="s">
        <v>39</v>
      </c>
      <c r="E16" t="s">
        <v>25</v>
      </c>
      <c r="F16" s="4">
        <v>2100</v>
      </c>
      <c r="G16" s="5">
        <v>414</v>
      </c>
      <c r="H16">
        <f>INDEX(products[#All],MATCH(Data[[#This Row],[Product]],products[[#All],[Product]],0), MATCH(Data[[#Headers],[Cost Per Unit]],products[#Headers],0))</f>
        <v>13.15</v>
      </c>
      <c r="I16">
        <f>Data[[#This Row],[Cost Per Unit]] * Data[[#This Row],[Units]]</f>
        <v>5444.1</v>
      </c>
      <c r="J16" s="4">
        <f>Data[[#This Row],[Amount]] - Data[[#This Row],[Cost]]</f>
        <v>-3344.1000000000004</v>
      </c>
      <c r="K16" s="7">
        <v>5</v>
      </c>
      <c r="L16" s="8" t="s">
        <v>52</v>
      </c>
      <c r="Z16" t="s">
        <v>16</v>
      </c>
      <c r="AA16" s="11">
        <v>8.7899999999999991</v>
      </c>
    </row>
    <row r="17" spans="3:27" x14ac:dyDescent="0.55000000000000004">
      <c r="C17" t="s">
        <v>40</v>
      </c>
      <c r="D17" t="s">
        <v>35</v>
      </c>
      <c r="E17" t="s">
        <v>33</v>
      </c>
      <c r="F17" s="4">
        <v>8869</v>
      </c>
      <c r="G17" s="5">
        <v>432</v>
      </c>
      <c r="H17">
        <f>INDEX(products[#All],MATCH(Data[[#This Row],[Product]],products[[#All],[Product]],0), MATCH(Data[[#Headers],[Cost Per Unit]],products[#Headers],0))</f>
        <v>12.37</v>
      </c>
      <c r="I17">
        <f>Data[[#This Row],[Cost Per Unit]] * Data[[#This Row],[Units]]</f>
        <v>5343.8399999999992</v>
      </c>
      <c r="J17" s="4">
        <f>Data[[#This Row],[Amount]] - Data[[#This Row],[Cost]]</f>
        <v>3525.1600000000008</v>
      </c>
      <c r="K17" s="7">
        <v>6</v>
      </c>
      <c r="L17" s="8" t="s">
        <v>53</v>
      </c>
      <c r="Z17" t="s">
        <v>17</v>
      </c>
      <c r="AA17" s="11">
        <v>3.11</v>
      </c>
    </row>
    <row r="18" spans="3:27" x14ac:dyDescent="0.55000000000000004">
      <c r="C18" t="s">
        <v>6</v>
      </c>
      <c r="D18" t="s">
        <v>38</v>
      </c>
      <c r="E18" t="s">
        <v>31</v>
      </c>
      <c r="F18" s="4">
        <v>2681</v>
      </c>
      <c r="G18" s="5">
        <v>54</v>
      </c>
      <c r="H18">
        <f>INDEX(products[#All],MATCH(Data[[#This Row],[Product]],products[[#All],[Product]],0), MATCH(Data[[#Headers],[Cost Per Unit]],products[#Headers],0))</f>
        <v>5.79</v>
      </c>
      <c r="I18">
        <f>Data[[#This Row],[Cost Per Unit]] * Data[[#This Row],[Units]]</f>
        <v>312.66000000000003</v>
      </c>
      <c r="J18" s="4">
        <f>Data[[#This Row],[Amount]] - Data[[#This Row],[Cost]]</f>
        <v>2368.34</v>
      </c>
      <c r="K18" s="7">
        <v>7</v>
      </c>
      <c r="L18" s="8" t="s">
        <v>48</v>
      </c>
      <c r="Z18" t="s">
        <v>18</v>
      </c>
      <c r="AA18" s="11">
        <v>6.47</v>
      </c>
    </row>
    <row r="19" spans="3:27" x14ac:dyDescent="0.55000000000000004">
      <c r="C19" t="s">
        <v>8</v>
      </c>
      <c r="D19" t="s">
        <v>35</v>
      </c>
      <c r="E19" t="s">
        <v>22</v>
      </c>
      <c r="F19" s="4">
        <v>5012</v>
      </c>
      <c r="G19" s="5">
        <v>210</v>
      </c>
      <c r="H19">
        <f>INDEX(products[#All],MATCH(Data[[#This Row],[Product]],products[[#All],[Product]],0), MATCH(Data[[#Headers],[Cost Per Unit]],products[#Headers],0))</f>
        <v>9.77</v>
      </c>
      <c r="I19">
        <f>Data[[#This Row],[Cost Per Unit]] * Data[[#This Row],[Units]]</f>
        <v>2051.6999999999998</v>
      </c>
      <c r="J19" s="4">
        <f>Data[[#This Row],[Amount]] - Data[[#This Row],[Cost]]</f>
        <v>2960.3</v>
      </c>
      <c r="K19" s="7">
        <v>8</v>
      </c>
      <c r="L19" s="8" t="s">
        <v>50</v>
      </c>
      <c r="Z19" t="s">
        <v>19</v>
      </c>
      <c r="AA19" s="11">
        <v>7.64</v>
      </c>
    </row>
    <row r="20" spans="3:27" x14ac:dyDescent="0.55000000000000004">
      <c r="C20" t="s">
        <v>7</v>
      </c>
      <c r="D20" t="s">
        <v>38</v>
      </c>
      <c r="E20" t="s">
        <v>14</v>
      </c>
      <c r="F20" s="4">
        <v>1281</v>
      </c>
      <c r="G20" s="5">
        <v>75</v>
      </c>
      <c r="H20">
        <f>INDEX(products[#All],MATCH(Data[[#This Row],[Product]],products[[#All],[Product]],0), MATCH(Data[[#Headers],[Cost Per Unit]],products[#Headers],0))</f>
        <v>11.7</v>
      </c>
      <c r="I20">
        <f>Data[[#This Row],[Cost Per Unit]] * Data[[#This Row],[Units]]</f>
        <v>877.5</v>
      </c>
      <c r="J20" s="4">
        <f>Data[[#This Row],[Amount]] - Data[[#This Row],[Cost]]</f>
        <v>403.5</v>
      </c>
      <c r="K20" s="7">
        <v>9</v>
      </c>
      <c r="L20" s="8" t="s">
        <v>46</v>
      </c>
      <c r="Z20" t="s">
        <v>20</v>
      </c>
      <c r="AA20" s="11">
        <v>10.62</v>
      </c>
    </row>
    <row r="21" spans="3:27" x14ac:dyDescent="0.55000000000000004">
      <c r="C21" t="s">
        <v>5</v>
      </c>
      <c r="D21" t="s">
        <v>37</v>
      </c>
      <c r="E21" t="s">
        <v>14</v>
      </c>
      <c r="F21" s="4">
        <v>4991</v>
      </c>
      <c r="G21" s="5">
        <v>12</v>
      </c>
      <c r="H21">
        <f>INDEX(products[#All],MATCH(Data[[#This Row],[Product]],products[[#All],[Product]],0), MATCH(Data[[#Headers],[Cost Per Unit]],products[#Headers],0))</f>
        <v>11.7</v>
      </c>
      <c r="I21">
        <f>Data[[#This Row],[Cost Per Unit]] * Data[[#This Row],[Units]]</f>
        <v>140.39999999999998</v>
      </c>
      <c r="J21" s="4">
        <f>Data[[#This Row],[Amount]] - Data[[#This Row],[Cost]]</f>
        <v>4850.6000000000004</v>
      </c>
      <c r="K21" s="7">
        <v>10</v>
      </c>
      <c r="L21" s="8" t="s">
        <v>47</v>
      </c>
      <c r="Z21" t="s">
        <v>21</v>
      </c>
      <c r="AA21" s="11">
        <v>9</v>
      </c>
    </row>
    <row r="22" spans="3:27" x14ac:dyDescent="0.55000000000000004">
      <c r="C22" t="s">
        <v>2</v>
      </c>
      <c r="D22" t="s">
        <v>39</v>
      </c>
      <c r="E22" t="s">
        <v>25</v>
      </c>
      <c r="F22" s="4">
        <v>1785</v>
      </c>
      <c r="G22" s="5">
        <v>462</v>
      </c>
      <c r="H22">
        <f>INDEX(products[#All],MATCH(Data[[#This Row],[Product]],products[[#All],[Product]],0), MATCH(Data[[#Headers],[Cost Per Unit]],products[#Headers],0))</f>
        <v>13.15</v>
      </c>
      <c r="I22">
        <f>Data[[#This Row],[Cost Per Unit]] * Data[[#This Row],[Units]]</f>
        <v>6075.3</v>
      </c>
      <c r="J22" s="4">
        <f>Data[[#This Row],[Amount]] - Data[[#This Row],[Cost]]</f>
        <v>-4290.3</v>
      </c>
      <c r="Z22" t="s">
        <v>22</v>
      </c>
      <c r="AA22" s="11">
        <v>9.77</v>
      </c>
    </row>
    <row r="23" spans="3:27" x14ac:dyDescent="0.55000000000000004">
      <c r="C23" t="s">
        <v>3</v>
      </c>
      <c r="D23" t="s">
        <v>37</v>
      </c>
      <c r="E23" t="s">
        <v>17</v>
      </c>
      <c r="F23" s="4">
        <v>3983</v>
      </c>
      <c r="G23" s="5">
        <v>144</v>
      </c>
      <c r="H23">
        <f>INDEX(products[#All],MATCH(Data[[#This Row],[Product]],products[[#All],[Product]],0), MATCH(Data[[#Headers],[Cost Per Unit]],products[#Headers],0))</f>
        <v>3.11</v>
      </c>
      <c r="I23">
        <f>Data[[#This Row],[Cost Per Unit]] * Data[[#This Row],[Units]]</f>
        <v>447.84</v>
      </c>
      <c r="J23" s="4">
        <f>Data[[#This Row],[Amount]] - Data[[#This Row],[Cost]]</f>
        <v>3535.16</v>
      </c>
      <c r="Z23" t="s">
        <v>23</v>
      </c>
      <c r="AA23" s="11">
        <v>6.49</v>
      </c>
    </row>
    <row r="24" spans="3:27" x14ac:dyDescent="0.55000000000000004">
      <c r="C24" t="s">
        <v>9</v>
      </c>
      <c r="D24" t="s">
        <v>38</v>
      </c>
      <c r="E24" t="s">
        <v>16</v>
      </c>
      <c r="F24" s="4">
        <v>2646</v>
      </c>
      <c r="G24" s="5">
        <v>120</v>
      </c>
      <c r="H24">
        <f>INDEX(products[#All],MATCH(Data[[#This Row],[Product]],products[[#All],[Product]],0), MATCH(Data[[#Headers],[Cost Per Unit]],products[#Headers],0))</f>
        <v>8.7899999999999991</v>
      </c>
      <c r="I24">
        <f>Data[[#This Row],[Cost Per Unit]] * Data[[#This Row],[Units]]</f>
        <v>1054.8</v>
      </c>
      <c r="J24" s="4">
        <f>Data[[#This Row],[Amount]] - Data[[#This Row],[Cost]]</f>
        <v>1591.2</v>
      </c>
      <c r="Z24" t="s">
        <v>24</v>
      </c>
      <c r="AA24" s="11">
        <v>4.97</v>
      </c>
    </row>
    <row r="25" spans="3:27" x14ac:dyDescent="0.55000000000000004">
      <c r="C25" t="s">
        <v>2</v>
      </c>
      <c r="D25" t="s">
        <v>34</v>
      </c>
      <c r="E25" t="s">
        <v>13</v>
      </c>
      <c r="F25" s="4">
        <v>252</v>
      </c>
      <c r="G25" s="5">
        <v>54</v>
      </c>
      <c r="H25">
        <f>INDEX(products[#All],MATCH(Data[[#This Row],[Product]],products[[#All],[Product]],0), MATCH(Data[[#Headers],[Cost Per Unit]],products[#Headers],0))</f>
        <v>9.33</v>
      </c>
      <c r="I25">
        <f>Data[[#This Row],[Cost Per Unit]] * Data[[#This Row],[Units]]</f>
        <v>503.82</v>
      </c>
      <c r="J25" s="4">
        <f>Data[[#This Row],[Amount]] - Data[[#This Row],[Cost]]</f>
        <v>-251.82</v>
      </c>
      <c r="Z25" t="s">
        <v>25</v>
      </c>
      <c r="AA25" s="11">
        <v>13.15</v>
      </c>
    </row>
    <row r="26" spans="3:27" x14ac:dyDescent="0.55000000000000004">
      <c r="C26" t="s">
        <v>3</v>
      </c>
      <c r="D26" t="s">
        <v>35</v>
      </c>
      <c r="E26" t="s">
        <v>25</v>
      </c>
      <c r="F26" s="4">
        <v>2464</v>
      </c>
      <c r="G26" s="5">
        <v>234</v>
      </c>
      <c r="H26">
        <f>INDEX(products[#All],MATCH(Data[[#This Row],[Product]],products[[#All],[Product]],0), MATCH(Data[[#Headers],[Cost Per Unit]],products[#Headers],0))</f>
        <v>13.15</v>
      </c>
      <c r="I26">
        <f>Data[[#This Row],[Cost Per Unit]] * Data[[#This Row],[Units]]</f>
        <v>3077.1</v>
      </c>
      <c r="J26" s="4">
        <f>Data[[#This Row],[Amount]] - Data[[#This Row],[Cost]]</f>
        <v>-613.09999999999991</v>
      </c>
      <c r="Z26" t="s">
        <v>26</v>
      </c>
      <c r="AA26" s="11">
        <v>5.6</v>
      </c>
    </row>
    <row r="27" spans="3:27" x14ac:dyDescent="0.55000000000000004">
      <c r="C27" t="s">
        <v>3</v>
      </c>
      <c r="D27" t="s">
        <v>35</v>
      </c>
      <c r="E27" t="s">
        <v>29</v>
      </c>
      <c r="F27" s="4">
        <v>2114</v>
      </c>
      <c r="G27" s="5">
        <v>66</v>
      </c>
      <c r="H27">
        <f>INDEX(products[#All],MATCH(Data[[#This Row],[Product]],products[[#All],[Product]],0), MATCH(Data[[#Headers],[Cost Per Unit]],products[#Headers],0))</f>
        <v>7.16</v>
      </c>
      <c r="I27">
        <f>Data[[#This Row],[Cost Per Unit]] * Data[[#This Row],[Units]]</f>
        <v>472.56</v>
      </c>
      <c r="J27" s="4">
        <f>Data[[#This Row],[Amount]] - Data[[#This Row],[Cost]]</f>
        <v>1641.44</v>
      </c>
      <c r="Z27" t="s">
        <v>27</v>
      </c>
      <c r="AA27" s="11">
        <v>16.73</v>
      </c>
    </row>
    <row r="28" spans="3:27" x14ac:dyDescent="0.55000000000000004">
      <c r="C28" t="s">
        <v>6</v>
      </c>
      <c r="D28" t="s">
        <v>37</v>
      </c>
      <c r="E28" t="s">
        <v>31</v>
      </c>
      <c r="F28" s="4">
        <v>7693</v>
      </c>
      <c r="G28" s="5">
        <v>87</v>
      </c>
      <c r="H28">
        <f>INDEX(products[#All],MATCH(Data[[#This Row],[Product]],products[[#All],[Product]],0), MATCH(Data[[#Headers],[Cost Per Unit]],products[#Headers],0))</f>
        <v>5.79</v>
      </c>
      <c r="I28">
        <f>Data[[#This Row],[Cost Per Unit]] * Data[[#This Row],[Units]]</f>
        <v>503.73</v>
      </c>
      <c r="J28" s="4">
        <f>Data[[#This Row],[Amount]] - Data[[#This Row],[Cost]]</f>
        <v>7189.27</v>
      </c>
      <c r="Z28" t="s">
        <v>28</v>
      </c>
      <c r="AA28" s="11">
        <v>10.38</v>
      </c>
    </row>
    <row r="29" spans="3:27" x14ac:dyDescent="0.55000000000000004">
      <c r="C29" t="s">
        <v>5</v>
      </c>
      <c r="D29" t="s">
        <v>34</v>
      </c>
      <c r="E29" t="s">
        <v>20</v>
      </c>
      <c r="F29" s="4">
        <v>15610</v>
      </c>
      <c r="G29" s="5">
        <v>339</v>
      </c>
      <c r="H29">
        <f>INDEX(products[#All],MATCH(Data[[#This Row],[Product]],products[[#All],[Product]],0), MATCH(Data[[#Headers],[Cost Per Unit]],products[#Headers],0))</f>
        <v>10.62</v>
      </c>
      <c r="I29">
        <f>Data[[#This Row],[Cost Per Unit]] * Data[[#This Row],[Units]]</f>
        <v>3600.18</v>
      </c>
      <c r="J29" s="4">
        <f>Data[[#This Row],[Amount]] - Data[[#This Row],[Cost]]</f>
        <v>12009.82</v>
      </c>
      <c r="Z29" t="s">
        <v>29</v>
      </c>
      <c r="AA29" s="11">
        <v>7.16</v>
      </c>
    </row>
    <row r="30" spans="3:27" x14ac:dyDescent="0.55000000000000004">
      <c r="C30" t="s">
        <v>41</v>
      </c>
      <c r="D30" t="s">
        <v>34</v>
      </c>
      <c r="E30" t="s">
        <v>22</v>
      </c>
      <c r="F30" s="4">
        <v>336</v>
      </c>
      <c r="G30" s="5">
        <v>144</v>
      </c>
      <c r="H30">
        <f>INDEX(products[#All],MATCH(Data[[#This Row],[Product]],products[[#All],[Product]],0), MATCH(Data[[#Headers],[Cost Per Unit]],products[#Headers],0))</f>
        <v>9.77</v>
      </c>
      <c r="I30">
        <f>Data[[#This Row],[Cost Per Unit]] * Data[[#This Row],[Units]]</f>
        <v>1406.8799999999999</v>
      </c>
      <c r="J30" s="4">
        <f>Data[[#This Row],[Amount]] - Data[[#This Row],[Cost]]</f>
        <v>-1070.8799999999999</v>
      </c>
      <c r="Z30" t="s">
        <v>30</v>
      </c>
      <c r="AA30" s="11">
        <v>14.49</v>
      </c>
    </row>
    <row r="31" spans="3:27" x14ac:dyDescent="0.55000000000000004">
      <c r="C31" t="s">
        <v>2</v>
      </c>
      <c r="D31" t="s">
        <v>39</v>
      </c>
      <c r="E31" t="s">
        <v>20</v>
      </c>
      <c r="F31" s="4">
        <v>9443</v>
      </c>
      <c r="G31" s="5">
        <v>162</v>
      </c>
      <c r="H31">
        <f>INDEX(products[#All],MATCH(Data[[#This Row],[Product]],products[[#All],[Product]],0), MATCH(Data[[#Headers],[Cost Per Unit]],products[#Headers],0))</f>
        <v>10.62</v>
      </c>
      <c r="I31">
        <f>Data[[#This Row],[Cost Per Unit]] * Data[[#This Row],[Units]]</f>
        <v>1720.4399999999998</v>
      </c>
      <c r="J31" s="4">
        <f>Data[[#This Row],[Amount]] - Data[[#This Row],[Cost]]</f>
        <v>7722.56</v>
      </c>
      <c r="Z31" t="s">
        <v>31</v>
      </c>
      <c r="AA31" s="11">
        <v>5.79</v>
      </c>
    </row>
    <row r="32" spans="3:27" x14ac:dyDescent="0.55000000000000004">
      <c r="C32" t="s">
        <v>9</v>
      </c>
      <c r="D32" t="s">
        <v>34</v>
      </c>
      <c r="E32" t="s">
        <v>23</v>
      </c>
      <c r="F32" s="4">
        <v>8155</v>
      </c>
      <c r="G32" s="5">
        <v>90</v>
      </c>
      <c r="H32">
        <f>INDEX(products[#All],MATCH(Data[[#This Row],[Product]],products[[#All],[Product]],0), MATCH(Data[[#Headers],[Cost Per Unit]],products[#Headers],0))</f>
        <v>6.49</v>
      </c>
      <c r="I32">
        <f>Data[[#This Row],[Cost Per Unit]] * Data[[#This Row],[Units]]</f>
        <v>584.1</v>
      </c>
      <c r="J32" s="4">
        <f>Data[[#This Row],[Amount]] - Data[[#This Row],[Cost]]</f>
        <v>7570.9</v>
      </c>
      <c r="Z32" t="s">
        <v>32</v>
      </c>
      <c r="AA32" s="11">
        <v>8.65</v>
      </c>
    </row>
    <row r="33" spans="3:27" x14ac:dyDescent="0.55000000000000004">
      <c r="C33" t="s">
        <v>8</v>
      </c>
      <c r="D33" t="s">
        <v>38</v>
      </c>
      <c r="E33" t="s">
        <v>23</v>
      </c>
      <c r="F33" s="4">
        <v>1701</v>
      </c>
      <c r="G33" s="5">
        <v>234</v>
      </c>
      <c r="H33">
        <f>INDEX(products[#All],MATCH(Data[[#This Row],[Product]],products[[#All],[Product]],0), MATCH(Data[[#Headers],[Cost Per Unit]],products[#Headers],0))</f>
        <v>6.49</v>
      </c>
      <c r="I33">
        <f>Data[[#This Row],[Cost Per Unit]] * Data[[#This Row],[Units]]</f>
        <v>1518.66</v>
      </c>
      <c r="J33" s="4">
        <f>Data[[#This Row],[Amount]] - Data[[#This Row],[Cost]]</f>
        <v>182.33999999999992</v>
      </c>
      <c r="Z33" t="s">
        <v>33</v>
      </c>
      <c r="AA33" s="11">
        <v>12.37</v>
      </c>
    </row>
    <row r="34" spans="3:27" x14ac:dyDescent="0.55000000000000004">
      <c r="C34" t="s">
        <v>10</v>
      </c>
      <c r="D34" t="s">
        <v>38</v>
      </c>
      <c r="E34" t="s">
        <v>22</v>
      </c>
      <c r="F34" s="4">
        <v>2205</v>
      </c>
      <c r="G34" s="5">
        <v>141</v>
      </c>
      <c r="H34">
        <f>INDEX(products[#All],MATCH(Data[[#This Row],[Product]],products[[#All],[Product]],0), MATCH(Data[[#Headers],[Cost Per Unit]],products[#Headers],0))</f>
        <v>9.77</v>
      </c>
      <c r="I34">
        <f>Data[[#This Row],[Cost Per Unit]] * Data[[#This Row],[Units]]</f>
        <v>1377.57</v>
      </c>
      <c r="J34" s="4">
        <f>Data[[#This Row],[Amount]] - Data[[#This Row],[Cost]]</f>
        <v>827.43000000000006</v>
      </c>
      <c r="Z34" t="s">
        <v>75</v>
      </c>
      <c r="AA34" s="11">
        <f>SUBTOTAL(109,products[Cost Per Unit])</f>
        <v>205.82</v>
      </c>
    </row>
    <row r="35" spans="3:27" x14ac:dyDescent="0.55000000000000004">
      <c r="C35" t="s">
        <v>8</v>
      </c>
      <c r="D35" t="s">
        <v>37</v>
      </c>
      <c r="E35" t="s">
        <v>19</v>
      </c>
      <c r="F35" s="4">
        <v>1771</v>
      </c>
      <c r="G35" s="5">
        <v>204</v>
      </c>
      <c r="H35">
        <f>INDEX(products[#All],MATCH(Data[[#This Row],[Product]],products[[#All],[Product]],0), MATCH(Data[[#Headers],[Cost Per Unit]],products[#Headers],0))</f>
        <v>7.64</v>
      </c>
      <c r="I35">
        <f>Data[[#This Row],[Cost Per Unit]] * Data[[#This Row],[Units]]</f>
        <v>1558.56</v>
      </c>
      <c r="J35" s="4">
        <f>Data[[#This Row],[Amount]] - Data[[#This Row],[Cost]]</f>
        <v>212.44000000000005</v>
      </c>
    </row>
    <row r="36" spans="3:27" x14ac:dyDescent="0.55000000000000004">
      <c r="C36" t="s">
        <v>41</v>
      </c>
      <c r="D36" t="s">
        <v>35</v>
      </c>
      <c r="E36" t="s">
        <v>15</v>
      </c>
      <c r="F36" s="4">
        <v>2114</v>
      </c>
      <c r="G36" s="5">
        <v>186</v>
      </c>
      <c r="H36">
        <f>INDEX(products[#All],MATCH(Data[[#This Row],[Product]],products[[#All],[Product]],0), MATCH(Data[[#Headers],[Cost Per Unit]],products[#Headers],0))</f>
        <v>11.73</v>
      </c>
      <c r="I36">
        <f>Data[[#This Row],[Cost Per Unit]] * Data[[#This Row],[Units]]</f>
        <v>2181.7800000000002</v>
      </c>
      <c r="J36" s="4">
        <f>Data[[#This Row],[Amount]] - Data[[#This Row],[Cost]]</f>
        <v>-67.7800000000002</v>
      </c>
    </row>
    <row r="37" spans="3:27" x14ac:dyDescent="0.55000000000000004">
      <c r="C37" t="s">
        <v>41</v>
      </c>
      <c r="D37" t="s">
        <v>36</v>
      </c>
      <c r="E37" t="s">
        <v>13</v>
      </c>
      <c r="F37" s="4">
        <v>10311</v>
      </c>
      <c r="G37" s="5">
        <v>231</v>
      </c>
      <c r="H37">
        <f>INDEX(products[#All],MATCH(Data[[#This Row],[Product]],products[[#All],[Product]],0), MATCH(Data[[#Headers],[Cost Per Unit]],products[#Headers],0))</f>
        <v>9.33</v>
      </c>
      <c r="I37">
        <f>Data[[#This Row],[Cost Per Unit]] * Data[[#This Row],[Units]]</f>
        <v>2155.23</v>
      </c>
      <c r="J37" s="4">
        <f>Data[[#This Row],[Amount]] - Data[[#This Row],[Cost]]</f>
        <v>8155.77</v>
      </c>
    </row>
    <row r="38" spans="3:27" x14ac:dyDescent="0.55000000000000004">
      <c r="C38" t="s">
        <v>3</v>
      </c>
      <c r="D38" t="s">
        <v>39</v>
      </c>
      <c r="E38" t="s">
        <v>16</v>
      </c>
      <c r="F38" s="4">
        <v>21</v>
      </c>
      <c r="G38" s="5">
        <v>168</v>
      </c>
      <c r="H38">
        <f>INDEX(products[#All],MATCH(Data[[#This Row],[Product]],products[[#All],[Product]],0), MATCH(Data[[#Headers],[Cost Per Unit]],products[#Headers],0))</f>
        <v>8.7899999999999991</v>
      </c>
      <c r="I38">
        <f>Data[[#This Row],[Cost Per Unit]] * Data[[#This Row],[Units]]</f>
        <v>1476.7199999999998</v>
      </c>
      <c r="J38" s="4">
        <f>Data[[#This Row],[Amount]] - Data[[#This Row],[Cost]]</f>
        <v>-1455.7199999999998</v>
      </c>
    </row>
    <row r="39" spans="3:27" x14ac:dyDescent="0.55000000000000004">
      <c r="C39" t="s">
        <v>10</v>
      </c>
      <c r="D39" t="s">
        <v>35</v>
      </c>
      <c r="E39" t="s">
        <v>20</v>
      </c>
      <c r="F39" s="4">
        <v>1974</v>
      </c>
      <c r="G39" s="5">
        <v>195</v>
      </c>
      <c r="H39">
        <f>INDEX(products[#All],MATCH(Data[[#This Row],[Product]],products[[#All],[Product]],0), MATCH(Data[[#Headers],[Cost Per Unit]],products[#Headers],0))</f>
        <v>10.62</v>
      </c>
      <c r="I39">
        <f>Data[[#This Row],[Cost Per Unit]] * Data[[#This Row],[Units]]</f>
        <v>2070.8999999999996</v>
      </c>
      <c r="J39" s="4">
        <f>Data[[#This Row],[Amount]] - Data[[#This Row],[Cost]]</f>
        <v>-96.899999999999636</v>
      </c>
    </row>
    <row r="40" spans="3:27" x14ac:dyDescent="0.55000000000000004">
      <c r="C40" t="s">
        <v>5</v>
      </c>
      <c r="D40" t="s">
        <v>36</v>
      </c>
      <c r="E40" t="s">
        <v>23</v>
      </c>
      <c r="F40" s="4">
        <v>6314</v>
      </c>
      <c r="G40" s="5">
        <v>15</v>
      </c>
      <c r="H40">
        <f>INDEX(products[#All],MATCH(Data[[#This Row],[Product]],products[[#All],[Product]],0), MATCH(Data[[#Headers],[Cost Per Unit]],products[#Headers],0))</f>
        <v>6.49</v>
      </c>
      <c r="I40">
        <f>Data[[#This Row],[Cost Per Unit]] * Data[[#This Row],[Units]]</f>
        <v>97.350000000000009</v>
      </c>
      <c r="J40" s="4">
        <f>Data[[#This Row],[Amount]] - Data[[#This Row],[Cost]]</f>
        <v>6216.65</v>
      </c>
    </row>
    <row r="41" spans="3:27" x14ac:dyDescent="0.55000000000000004">
      <c r="C41" t="s">
        <v>10</v>
      </c>
      <c r="D41" t="s">
        <v>37</v>
      </c>
      <c r="E41" t="s">
        <v>23</v>
      </c>
      <c r="F41" s="4">
        <v>4683</v>
      </c>
      <c r="G41" s="5">
        <v>30</v>
      </c>
      <c r="H41">
        <f>INDEX(products[#All],MATCH(Data[[#This Row],[Product]],products[[#All],[Product]],0), MATCH(Data[[#Headers],[Cost Per Unit]],products[#Headers],0))</f>
        <v>6.49</v>
      </c>
      <c r="I41">
        <f>Data[[#This Row],[Cost Per Unit]] * Data[[#This Row],[Units]]</f>
        <v>194.70000000000002</v>
      </c>
      <c r="J41" s="4">
        <f>Data[[#This Row],[Amount]] - Data[[#This Row],[Cost]]</f>
        <v>4488.3</v>
      </c>
    </row>
    <row r="42" spans="3:27" x14ac:dyDescent="0.55000000000000004">
      <c r="C42" t="s">
        <v>41</v>
      </c>
      <c r="D42" t="s">
        <v>37</v>
      </c>
      <c r="E42" t="s">
        <v>24</v>
      </c>
      <c r="F42" s="4">
        <v>6398</v>
      </c>
      <c r="G42" s="5">
        <v>102</v>
      </c>
      <c r="H42">
        <f>INDEX(products[#All],MATCH(Data[[#This Row],[Product]],products[[#All],[Product]],0), MATCH(Data[[#Headers],[Cost Per Unit]],products[#Headers],0))</f>
        <v>4.97</v>
      </c>
      <c r="I42">
        <f>Data[[#This Row],[Cost Per Unit]] * Data[[#This Row],[Units]]</f>
        <v>506.94</v>
      </c>
      <c r="J42" s="4">
        <f>Data[[#This Row],[Amount]] - Data[[#This Row],[Cost]]</f>
        <v>5891.06</v>
      </c>
    </row>
    <row r="43" spans="3:27" x14ac:dyDescent="0.55000000000000004">
      <c r="C43" t="s">
        <v>2</v>
      </c>
      <c r="D43" t="s">
        <v>35</v>
      </c>
      <c r="E43" t="s">
        <v>19</v>
      </c>
      <c r="F43" s="4">
        <v>553</v>
      </c>
      <c r="G43" s="5">
        <v>15</v>
      </c>
      <c r="H43">
        <f>INDEX(products[#All],MATCH(Data[[#This Row],[Product]],products[[#All],[Product]],0), MATCH(Data[[#Headers],[Cost Per Unit]],products[#Headers],0))</f>
        <v>7.64</v>
      </c>
      <c r="I43">
        <f>Data[[#This Row],[Cost Per Unit]] * Data[[#This Row],[Units]]</f>
        <v>114.6</v>
      </c>
      <c r="J43" s="4">
        <f>Data[[#This Row],[Amount]] - Data[[#This Row],[Cost]]</f>
        <v>438.4</v>
      </c>
    </row>
    <row r="44" spans="3:27" x14ac:dyDescent="0.55000000000000004">
      <c r="C44" t="s">
        <v>8</v>
      </c>
      <c r="D44" t="s">
        <v>39</v>
      </c>
      <c r="E44" t="s">
        <v>30</v>
      </c>
      <c r="F44" s="4">
        <v>7021</v>
      </c>
      <c r="G44" s="5">
        <v>183</v>
      </c>
      <c r="H44">
        <f>INDEX(products[#All],MATCH(Data[[#This Row],[Product]],products[[#All],[Product]],0), MATCH(Data[[#Headers],[Cost Per Unit]],products[#Headers],0))</f>
        <v>14.49</v>
      </c>
      <c r="I44">
        <f>Data[[#This Row],[Cost Per Unit]] * Data[[#This Row],[Units]]</f>
        <v>2651.67</v>
      </c>
      <c r="J44" s="4">
        <f>Data[[#This Row],[Amount]] - Data[[#This Row],[Cost]]</f>
        <v>4369.33</v>
      </c>
    </row>
    <row r="45" spans="3:27" x14ac:dyDescent="0.55000000000000004">
      <c r="C45" t="s">
        <v>40</v>
      </c>
      <c r="D45" t="s">
        <v>39</v>
      </c>
      <c r="E45" t="s">
        <v>22</v>
      </c>
      <c r="F45" s="4">
        <v>5817</v>
      </c>
      <c r="G45" s="5">
        <v>12</v>
      </c>
      <c r="H45">
        <f>INDEX(products[#All],MATCH(Data[[#This Row],[Product]],products[[#All],[Product]],0), MATCH(Data[[#Headers],[Cost Per Unit]],products[#Headers],0))</f>
        <v>9.77</v>
      </c>
      <c r="I45">
        <f>Data[[#This Row],[Cost Per Unit]] * Data[[#This Row],[Units]]</f>
        <v>117.24</v>
      </c>
      <c r="J45" s="4">
        <f>Data[[#This Row],[Amount]] - Data[[#This Row],[Cost]]</f>
        <v>5699.76</v>
      </c>
    </row>
    <row r="46" spans="3:27" x14ac:dyDescent="0.55000000000000004">
      <c r="C46" t="s">
        <v>41</v>
      </c>
      <c r="D46" t="s">
        <v>39</v>
      </c>
      <c r="E46" t="s">
        <v>14</v>
      </c>
      <c r="F46" s="4">
        <v>3976</v>
      </c>
      <c r="G46" s="5">
        <v>72</v>
      </c>
      <c r="H46">
        <f>INDEX(products[#All],MATCH(Data[[#This Row],[Product]],products[[#All],[Product]],0), MATCH(Data[[#Headers],[Cost Per Unit]],products[#Headers],0))</f>
        <v>11.7</v>
      </c>
      <c r="I46">
        <f>Data[[#This Row],[Cost Per Unit]] * Data[[#This Row],[Units]]</f>
        <v>842.4</v>
      </c>
      <c r="J46" s="4">
        <f>Data[[#This Row],[Amount]] - Data[[#This Row],[Cost]]</f>
        <v>3133.6</v>
      </c>
    </row>
    <row r="47" spans="3:27" x14ac:dyDescent="0.55000000000000004">
      <c r="C47" t="s">
        <v>6</v>
      </c>
      <c r="D47" t="s">
        <v>38</v>
      </c>
      <c r="E47" t="s">
        <v>27</v>
      </c>
      <c r="F47" s="4">
        <v>1134</v>
      </c>
      <c r="G47" s="5">
        <v>282</v>
      </c>
      <c r="H47">
        <f>INDEX(products[#All],MATCH(Data[[#This Row],[Product]],products[[#All],[Product]],0), MATCH(Data[[#Headers],[Cost Per Unit]],products[#Headers],0))</f>
        <v>16.73</v>
      </c>
      <c r="I47">
        <f>Data[[#This Row],[Cost Per Unit]] * Data[[#This Row],[Units]]</f>
        <v>4717.8599999999997</v>
      </c>
      <c r="J47" s="4">
        <f>Data[[#This Row],[Amount]] - Data[[#This Row],[Cost]]</f>
        <v>-3583.8599999999997</v>
      </c>
    </row>
    <row r="48" spans="3:27" x14ac:dyDescent="0.55000000000000004">
      <c r="C48" t="s">
        <v>2</v>
      </c>
      <c r="D48" t="s">
        <v>39</v>
      </c>
      <c r="E48" t="s">
        <v>28</v>
      </c>
      <c r="F48" s="4">
        <v>6027</v>
      </c>
      <c r="G48" s="5">
        <v>144</v>
      </c>
      <c r="H48">
        <f>INDEX(products[#All],MATCH(Data[[#This Row],[Product]],products[[#All],[Product]],0), MATCH(Data[[#Headers],[Cost Per Unit]],products[#Headers],0))</f>
        <v>10.38</v>
      </c>
      <c r="I48">
        <f>Data[[#This Row],[Cost Per Unit]] * Data[[#This Row],[Units]]</f>
        <v>1494.72</v>
      </c>
      <c r="J48" s="4">
        <f>Data[[#This Row],[Amount]] - Data[[#This Row],[Cost]]</f>
        <v>4532.28</v>
      </c>
    </row>
    <row r="49" spans="3:10" x14ac:dyDescent="0.55000000000000004">
      <c r="C49" t="s">
        <v>6</v>
      </c>
      <c r="D49" t="s">
        <v>37</v>
      </c>
      <c r="E49" t="s">
        <v>16</v>
      </c>
      <c r="F49" s="4">
        <v>1904</v>
      </c>
      <c r="G49" s="5">
        <v>405</v>
      </c>
      <c r="H49">
        <f>INDEX(products[#All],MATCH(Data[[#This Row],[Product]],products[[#All],[Product]],0), MATCH(Data[[#Headers],[Cost Per Unit]],products[#Headers],0))</f>
        <v>8.7899999999999991</v>
      </c>
      <c r="I49">
        <f>Data[[#This Row],[Cost Per Unit]] * Data[[#This Row],[Units]]</f>
        <v>3559.95</v>
      </c>
      <c r="J49" s="4">
        <f>Data[[#This Row],[Amount]] - Data[[#This Row],[Cost]]</f>
        <v>-1655.9499999999998</v>
      </c>
    </row>
    <row r="50" spans="3:10" x14ac:dyDescent="0.55000000000000004">
      <c r="C50" t="s">
        <v>7</v>
      </c>
      <c r="D50" t="s">
        <v>34</v>
      </c>
      <c r="E50" t="s">
        <v>32</v>
      </c>
      <c r="F50" s="4">
        <v>3262</v>
      </c>
      <c r="G50" s="5">
        <v>75</v>
      </c>
      <c r="H50">
        <f>INDEX(products[#All],MATCH(Data[[#This Row],[Product]],products[[#All],[Product]],0), MATCH(Data[[#Headers],[Cost Per Unit]],products[#Headers],0))</f>
        <v>8.65</v>
      </c>
      <c r="I50">
        <f>Data[[#This Row],[Cost Per Unit]] * Data[[#This Row],[Units]]</f>
        <v>648.75</v>
      </c>
      <c r="J50" s="4">
        <f>Data[[#This Row],[Amount]] - Data[[#This Row],[Cost]]</f>
        <v>2613.25</v>
      </c>
    </row>
    <row r="51" spans="3:10" x14ac:dyDescent="0.55000000000000004">
      <c r="C51" t="s">
        <v>40</v>
      </c>
      <c r="D51" t="s">
        <v>34</v>
      </c>
      <c r="E51" t="s">
        <v>27</v>
      </c>
      <c r="F51" s="4">
        <v>2289</v>
      </c>
      <c r="G51" s="5">
        <v>135</v>
      </c>
      <c r="H51">
        <f>INDEX(products[#All],MATCH(Data[[#This Row],[Product]],products[[#All],[Product]],0), MATCH(Data[[#Headers],[Cost Per Unit]],products[#Headers],0))</f>
        <v>16.73</v>
      </c>
      <c r="I51">
        <f>Data[[#This Row],[Cost Per Unit]] * Data[[#This Row],[Units]]</f>
        <v>2258.5500000000002</v>
      </c>
      <c r="J51" s="4">
        <f>Data[[#This Row],[Amount]] - Data[[#This Row],[Cost]]</f>
        <v>30.449999999999818</v>
      </c>
    </row>
    <row r="52" spans="3:10" x14ac:dyDescent="0.55000000000000004">
      <c r="C52" t="s">
        <v>5</v>
      </c>
      <c r="D52" t="s">
        <v>34</v>
      </c>
      <c r="E52" t="s">
        <v>27</v>
      </c>
      <c r="F52" s="4">
        <v>6986</v>
      </c>
      <c r="G52" s="5">
        <v>21</v>
      </c>
      <c r="H52">
        <f>INDEX(products[#All],MATCH(Data[[#This Row],[Product]],products[[#All],[Product]],0), MATCH(Data[[#Headers],[Cost Per Unit]],products[#Headers],0))</f>
        <v>16.73</v>
      </c>
      <c r="I52">
        <f>Data[[#This Row],[Cost Per Unit]] * Data[[#This Row],[Units]]</f>
        <v>351.33</v>
      </c>
      <c r="J52" s="4">
        <f>Data[[#This Row],[Amount]] - Data[[#This Row],[Cost]]</f>
        <v>6634.67</v>
      </c>
    </row>
    <row r="53" spans="3:10" x14ac:dyDescent="0.55000000000000004">
      <c r="C53" t="s">
        <v>2</v>
      </c>
      <c r="D53" t="s">
        <v>38</v>
      </c>
      <c r="E53" t="s">
        <v>23</v>
      </c>
      <c r="F53" s="4">
        <v>4417</v>
      </c>
      <c r="G53" s="5">
        <v>153</v>
      </c>
      <c r="H53">
        <f>INDEX(products[#All],MATCH(Data[[#This Row],[Product]],products[[#All],[Product]],0), MATCH(Data[[#Headers],[Cost Per Unit]],products[#Headers],0))</f>
        <v>6.49</v>
      </c>
      <c r="I53">
        <f>Data[[#This Row],[Cost Per Unit]] * Data[[#This Row],[Units]]</f>
        <v>992.97</v>
      </c>
      <c r="J53" s="4">
        <f>Data[[#This Row],[Amount]] - Data[[#This Row],[Cost]]</f>
        <v>3424.0299999999997</v>
      </c>
    </row>
    <row r="54" spans="3:10" x14ac:dyDescent="0.55000000000000004">
      <c r="C54" t="s">
        <v>6</v>
      </c>
      <c r="D54" t="s">
        <v>34</v>
      </c>
      <c r="E54" t="s">
        <v>15</v>
      </c>
      <c r="F54" s="4">
        <v>1442</v>
      </c>
      <c r="G54" s="5">
        <v>15</v>
      </c>
      <c r="H54">
        <f>INDEX(products[#All],MATCH(Data[[#This Row],[Product]],products[[#All],[Product]],0), MATCH(Data[[#Headers],[Cost Per Unit]],products[#Headers],0))</f>
        <v>11.73</v>
      </c>
      <c r="I54">
        <f>Data[[#This Row],[Cost Per Unit]] * Data[[#This Row],[Units]]</f>
        <v>175.95000000000002</v>
      </c>
      <c r="J54" s="4">
        <f>Data[[#This Row],[Amount]] - Data[[#This Row],[Cost]]</f>
        <v>1266.05</v>
      </c>
    </row>
    <row r="55" spans="3:10" x14ac:dyDescent="0.55000000000000004">
      <c r="C55" t="s">
        <v>3</v>
      </c>
      <c r="D55" t="s">
        <v>35</v>
      </c>
      <c r="E55" t="s">
        <v>14</v>
      </c>
      <c r="F55" s="4">
        <v>2415</v>
      </c>
      <c r="G55" s="5">
        <v>255</v>
      </c>
      <c r="H55">
        <f>INDEX(products[#All],MATCH(Data[[#This Row],[Product]],products[[#All],[Product]],0), MATCH(Data[[#Headers],[Cost Per Unit]],products[#Headers],0))</f>
        <v>11.7</v>
      </c>
      <c r="I55">
        <f>Data[[#This Row],[Cost Per Unit]] * Data[[#This Row],[Units]]</f>
        <v>2983.5</v>
      </c>
      <c r="J55" s="4">
        <f>Data[[#This Row],[Amount]] - Data[[#This Row],[Cost]]</f>
        <v>-568.5</v>
      </c>
    </row>
    <row r="56" spans="3:10" x14ac:dyDescent="0.55000000000000004">
      <c r="C56" t="s">
        <v>2</v>
      </c>
      <c r="D56" t="s">
        <v>37</v>
      </c>
      <c r="E56" t="s">
        <v>19</v>
      </c>
      <c r="F56" s="4">
        <v>238</v>
      </c>
      <c r="G56" s="5">
        <v>18</v>
      </c>
      <c r="H56">
        <f>INDEX(products[#All],MATCH(Data[[#This Row],[Product]],products[[#All],[Product]],0), MATCH(Data[[#Headers],[Cost Per Unit]],products[#Headers],0))</f>
        <v>7.64</v>
      </c>
      <c r="I56">
        <f>Data[[#This Row],[Cost Per Unit]] * Data[[#This Row],[Units]]</f>
        <v>137.51999999999998</v>
      </c>
      <c r="J56" s="4">
        <f>Data[[#This Row],[Amount]] - Data[[#This Row],[Cost]]</f>
        <v>100.48000000000002</v>
      </c>
    </row>
    <row r="57" spans="3:10" x14ac:dyDescent="0.55000000000000004">
      <c r="C57" t="s">
        <v>6</v>
      </c>
      <c r="D57" t="s">
        <v>37</v>
      </c>
      <c r="E57" t="s">
        <v>23</v>
      </c>
      <c r="F57" s="4">
        <v>4949</v>
      </c>
      <c r="G57" s="5">
        <v>189</v>
      </c>
      <c r="H57">
        <f>INDEX(products[#All],MATCH(Data[[#This Row],[Product]],products[[#All],[Product]],0), MATCH(Data[[#Headers],[Cost Per Unit]],products[#Headers],0))</f>
        <v>6.49</v>
      </c>
      <c r="I57">
        <f>Data[[#This Row],[Cost Per Unit]] * Data[[#This Row],[Units]]</f>
        <v>1226.6100000000001</v>
      </c>
      <c r="J57" s="4">
        <f>Data[[#This Row],[Amount]] - Data[[#This Row],[Cost]]</f>
        <v>3722.39</v>
      </c>
    </row>
    <row r="58" spans="3:10" x14ac:dyDescent="0.55000000000000004">
      <c r="C58" t="s">
        <v>5</v>
      </c>
      <c r="D58" t="s">
        <v>38</v>
      </c>
      <c r="E58" t="s">
        <v>32</v>
      </c>
      <c r="F58" s="4">
        <v>5075</v>
      </c>
      <c r="G58" s="5">
        <v>21</v>
      </c>
      <c r="H58">
        <f>INDEX(products[#All],MATCH(Data[[#This Row],[Product]],products[[#All],[Product]],0), MATCH(Data[[#Headers],[Cost Per Unit]],products[#Headers],0))</f>
        <v>8.65</v>
      </c>
      <c r="I58">
        <f>Data[[#This Row],[Cost Per Unit]] * Data[[#This Row],[Units]]</f>
        <v>181.65</v>
      </c>
      <c r="J58" s="4">
        <f>Data[[#This Row],[Amount]] - Data[[#This Row],[Cost]]</f>
        <v>4893.3500000000004</v>
      </c>
    </row>
    <row r="59" spans="3:10" x14ac:dyDescent="0.55000000000000004">
      <c r="C59" t="s">
        <v>3</v>
      </c>
      <c r="D59" t="s">
        <v>36</v>
      </c>
      <c r="E59" t="s">
        <v>16</v>
      </c>
      <c r="F59" s="4">
        <v>9198</v>
      </c>
      <c r="G59" s="5">
        <v>36</v>
      </c>
      <c r="H59">
        <f>INDEX(products[#All],MATCH(Data[[#This Row],[Product]],products[[#All],[Product]],0), MATCH(Data[[#Headers],[Cost Per Unit]],products[#Headers],0))</f>
        <v>8.7899999999999991</v>
      </c>
      <c r="I59">
        <f>Data[[#This Row],[Cost Per Unit]] * Data[[#This Row],[Units]]</f>
        <v>316.43999999999994</v>
      </c>
      <c r="J59" s="4">
        <f>Data[[#This Row],[Amount]] - Data[[#This Row],[Cost]]</f>
        <v>8881.56</v>
      </c>
    </row>
    <row r="60" spans="3:10" x14ac:dyDescent="0.55000000000000004">
      <c r="C60" t="s">
        <v>6</v>
      </c>
      <c r="D60" t="s">
        <v>34</v>
      </c>
      <c r="E60" t="s">
        <v>29</v>
      </c>
      <c r="F60" s="4">
        <v>3339</v>
      </c>
      <c r="G60" s="5">
        <v>75</v>
      </c>
      <c r="H60">
        <f>INDEX(products[#All],MATCH(Data[[#This Row],[Product]],products[[#All],[Product]],0), MATCH(Data[[#Headers],[Cost Per Unit]],products[#Headers],0))</f>
        <v>7.16</v>
      </c>
      <c r="I60">
        <f>Data[[#This Row],[Cost Per Unit]] * Data[[#This Row],[Units]]</f>
        <v>537</v>
      </c>
      <c r="J60" s="4">
        <f>Data[[#This Row],[Amount]] - Data[[#This Row],[Cost]]</f>
        <v>2802</v>
      </c>
    </row>
    <row r="61" spans="3:10" x14ac:dyDescent="0.55000000000000004">
      <c r="C61" t="s">
        <v>40</v>
      </c>
      <c r="D61" t="s">
        <v>34</v>
      </c>
      <c r="E61" t="s">
        <v>17</v>
      </c>
      <c r="F61" s="4">
        <v>5019</v>
      </c>
      <c r="G61" s="5">
        <v>156</v>
      </c>
      <c r="H61">
        <f>INDEX(products[#All],MATCH(Data[[#This Row],[Product]],products[[#All],[Product]],0), MATCH(Data[[#Headers],[Cost Per Unit]],products[#Headers],0))</f>
        <v>3.11</v>
      </c>
      <c r="I61">
        <f>Data[[#This Row],[Cost Per Unit]] * Data[[#This Row],[Units]]</f>
        <v>485.15999999999997</v>
      </c>
      <c r="J61" s="4">
        <f>Data[[#This Row],[Amount]] - Data[[#This Row],[Cost]]</f>
        <v>4533.84</v>
      </c>
    </row>
    <row r="62" spans="3:10" x14ac:dyDescent="0.55000000000000004">
      <c r="C62" t="s">
        <v>5</v>
      </c>
      <c r="D62" t="s">
        <v>36</v>
      </c>
      <c r="E62" t="s">
        <v>16</v>
      </c>
      <c r="F62" s="4">
        <v>16184</v>
      </c>
      <c r="G62" s="5">
        <v>39</v>
      </c>
      <c r="H62">
        <f>INDEX(products[#All],MATCH(Data[[#This Row],[Product]],products[[#All],[Product]],0), MATCH(Data[[#Headers],[Cost Per Unit]],products[#Headers],0))</f>
        <v>8.7899999999999991</v>
      </c>
      <c r="I62">
        <f>Data[[#This Row],[Cost Per Unit]] * Data[[#This Row],[Units]]</f>
        <v>342.80999999999995</v>
      </c>
      <c r="J62" s="4">
        <f>Data[[#This Row],[Amount]] - Data[[#This Row],[Cost]]</f>
        <v>15841.19</v>
      </c>
    </row>
    <row r="63" spans="3:10" x14ac:dyDescent="0.55000000000000004">
      <c r="C63" t="s">
        <v>6</v>
      </c>
      <c r="D63" t="s">
        <v>36</v>
      </c>
      <c r="E63" t="s">
        <v>21</v>
      </c>
      <c r="F63" s="4">
        <v>497</v>
      </c>
      <c r="G63" s="5">
        <v>63</v>
      </c>
      <c r="H63">
        <f>INDEX(products[#All],MATCH(Data[[#This Row],[Product]],products[[#All],[Product]],0), MATCH(Data[[#Headers],[Cost Per Unit]],products[#Headers],0))</f>
        <v>9</v>
      </c>
      <c r="I63">
        <f>Data[[#This Row],[Cost Per Unit]] * Data[[#This Row],[Units]]</f>
        <v>567</v>
      </c>
      <c r="J63" s="4">
        <f>Data[[#This Row],[Amount]] - Data[[#This Row],[Cost]]</f>
        <v>-70</v>
      </c>
    </row>
    <row r="64" spans="3:10" x14ac:dyDescent="0.55000000000000004">
      <c r="C64" t="s">
        <v>2</v>
      </c>
      <c r="D64" t="s">
        <v>36</v>
      </c>
      <c r="E64" t="s">
        <v>29</v>
      </c>
      <c r="F64" s="4">
        <v>8211</v>
      </c>
      <c r="G64" s="5">
        <v>75</v>
      </c>
      <c r="H64">
        <f>INDEX(products[#All],MATCH(Data[[#This Row],[Product]],products[[#All],[Product]],0), MATCH(Data[[#Headers],[Cost Per Unit]],products[#Headers],0))</f>
        <v>7.16</v>
      </c>
      <c r="I64">
        <f>Data[[#This Row],[Cost Per Unit]] * Data[[#This Row],[Units]]</f>
        <v>537</v>
      </c>
      <c r="J64" s="4">
        <f>Data[[#This Row],[Amount]] - Data[[#This Row],[Cost]]</f>
        <v>7674</v>
      </c>
    </row>
    <row r="65" spans="3:10" x14ac:dyDescent="0.55000000000000004">
      <c r="C65" t="s">
        <v>2</v>
      </c>
      <c r="D65" t="s">
        <v>38</v>
      </c>
      <c r="E65" t="s">
        <v>28</v>
      </c>
      <c r="F65" s="4">
        <v>6580</v>
      </c>
      <c r="G65" s="5">
        <v>183</v>
      </c>
      <c r="H65">
        <f>INDEX(products[#All],MATCH(Data[[#This Row],[Product]],products[[#All],[Product]],0), MATCH(Data[[#Headers],[Cost Per Unit]],products[#Headers],0))</f>
        <v>10.38</v>
      </c>
      <c r="I65">
        <f>Data[[#This Row],[Cost Per Unit]] * Data[[#This Row],[Units]]</f>
        <v>1899.5400000000002</v>
      </c>
      <c r="J65" s="4">
        <f>Data[[#This Row],[Amount]] - Data[[#This Row],[Cost]]</f>
        <v>4680.46</v>
      </c>
    </row>
    <row r="66" spans="3:10" x14ac:dyDescent="0.55000000000000004">
      <c r="C66" t="s">
        <v>41</v>
      </c>
      <c r="D66" t="s">
        <v>35</v>
      </c>
      <c r="E66" t="s">
        <v>13</v>
      </c>
      <c r="F66" s="4">
        <v>4760</v>
      </c>
      <c r="G66" s="5">
        <v>69</v>
      </c>
      <c r="H66">
        <f>INDEX(products[#All],MATCH(Data[[#This Row],[Product]],products[[#All],[Product]],0), MATCH(Data[[#Headers],[Cost Per Unit]],products[#Headers],0))</f>
        <v>9.33</v>
      </c>
      <c r="I66">
        <f>Data[[#This Row],[Cost Per Unit]] * Data[[#This Row],[Units]]</f>
        <v>643.77</v>
      </c>
      <c r="J66" s="4">
        <f>Data[[#This Row],[Amount]] - Data[[#This Row],[Cost]]</f>
        <v>4116.2299999999996</v>
      </c>
    </row>
    <row r="67" spans="3:10" x14ac:dyDescent="0.55000000000000004">
      <c r="C67" t="s">
        <v>40</v>
      </c>
      <c r="D67" t="s">
        <v>36</v>
      </c>
      <c r="E67" t="s">
        <v>25</v>
      </c>
      <c r="F67" s="4">
        <v>5439</v>
      </c>
      <c r="G67" s="5">
        <v>30</v>
      </c>
      <c r="H67">
        <f>INDEX(products[#All],MATCH(Data[[#This Row],[Product]],products[[#All],[Product]],0), MATCH(Data[[#Headers],[Cost Per Unit]],products[#Headers],0))</f>
        <v>13.15</v>
      </c>
      <c r="I67">
        <f>Data[[#This Row],[Cost Per Unit]] * Data[[#This Row],[Units]]</f>
        <v>394.5</v>
      </c>
      <c r="J67" s="4">
        <f>Data[[#This Row],[Amount]] - Data[[#This Row],[Cost]]</f>
        <v>5044.5</v>
      </c>
    </row>
    <row r="68" spans="3:10" x14ac:dyDescent="0.55000000000000004">
      <c r="C68" t="s">
        <v>41</v>
      </c>
      <c r="D68" t="s">
        <v>34</v>
      </c>
      <c r="E68" t="s">
        <v>17</v>
      </c>
      <c r="F68" s="4">
        <v>1463</v>
      </c>
      <c r="G68" s="5">
        <v>39</v>
      </c>
      <c r="H68">
        <f>INDEX(products[#All],MATCH(Data[[#This Row],[Product]],products[[#All],[Product]],0), MATCH(Data[[#Headers],[Cost Per Unit]],products[#Headers],0))</f>
        <v>3.11</v>
      </c>
      <c r="I68">
        <f>Data[[#This Row],[Cost Per Unit]] * Data[[#This Row],[Units]]</f>
        <v>121.28999999999999</v>
      </c>
      <c r="J68" s="4">
        <f>Data[[#This Row],[Amount]] - Data[[#This Row],[Cost]]</f>
        <v>1341.71</v>
      </c>
    </row>
    <row r="69" spans="3:10" x14ac:dyDescent="0.55000000000000004">
      <c r="C69" t="s">
        <v>3</v>
      </c>
      <c r="D69" t="s">
        <v>34</v>
      </c>
      <c r="E69" t="s">
        <v>32</v>
      </c>
      <c r="F69" s="4">
        <v>7777</v>
      </c>
      <c r="G69" s="5">
        <v>504</v>
      </c>
      <c r="H69">
        <f>INDEX(products[#All],MATCH(Data[[#This Row],[Product]],products[[#All],[Product]],0), MATCH(Data[[#Headers],[Cost Per Unit]],products[#Headers],0))</f>
        <v>8.65</v>
      </c>
      <c r="I69">
        <f>Data[[#This Row],[Cost Per Unit]] * Data[[#This Row],[Units]]</f>
        <v>4359.6000000000004</v>
      </c>
      <c r="J69" s="4">
        <f>Data[[#This Row],[Amount]] - Data[[#This Row],[Cost]]</f>
        <v>3417.3999999999996</v>
      </c>
    </row>
    <row r="70" spans="3:10" x14ac:dyDescent="0.55000000000000004">
      <c r="C70" t="s">
        <v>9</v>
      </c>
      <c r="D70" t="s">
        <v>37</v>
      </c>
      <c r="E70" t="s">
        <v>29</v>
      </c>
      <c r="F70" s="4">
        <v>1085</v>
      </c>
      <c r="G70" s="5">
        <v>273</v>
      </c>
      <c r="H70">
        <f>INDEX(products[#All],MATCH(Data[[#This Row],[Product]],products[[#All],[Product]],0), MATCH(Data[[#Headers],[Cost Per Unit]],products[#Headers],0))</f>
        <v>7.16</v>
      </c>
      <c r="I70">
        <f>Data[[#This Row],[Cost Per Unit]] * Data[[#This Row],[Units]]</f>
        <v>1954.68</v>
      </c>
      <c r="J70" s="4">
        <f>Data[[#This Row],[Amount]] - Data[[#This Row],[Cost]]</f>
        <v>-869.68000000000006</v>
      </c>
    </row>
    <row r="71" spans="3:10" x14ac:dyDescent="0.55000000000000004">
      <c r="C71" t="s">
        <v>5</v>
      </c>
      <c r="D71" t="s">
        <v>37</v>
      </c>
      <c r="E71" t="s">
        <v>31</v>
      </c>
      <c r="F71" s="4">
        <v>182</v>
      </c>
      <c r="G71" s="5">
        <v>48</v>
      </c>
      <c r="H71">
        <f>INDEX(products[#All],MATCH(Data[[#This Row],[Product]],products[[#All],[Product]],0), MATCH(Data[[#Headers],[Cost Per Unit]],products[#Headers],0))</f>
        <v>5.79</v>
      </c>
      <c r="I71">
        <f>Data[[#This Row],[Cost Per Unit]] * Data[[#This Row],[Units]]</f>
        <v>277.92</v>
      </c>
      <c r="J71" s="4">
        <f>Data[[#This Row],[Amount]] - Data[[#This Row],[Cost]]</f>
        <v>-95.920000000000016</v>
      </c>
    </row>
    <row r="72" spans="3:10" x14ac:dyDescent="0.55000000000000004">
      <c r="C72" t="s">
        <v>6</v>
      </c>
      <c r="D72" t="s">
        <v>34</v>
      </c>
      <c r="E72" t="s">
        <v>27</v>
      </c>
      <c r="F72" s="4">
        <v>4242</v>
      </c>
      <c r="G72" s="5">
        <v>207</v>
      </c>
      <c r="H72">
        <f>INDEX(products[#All],MATCH(Data[[#This Row],[Product]],products[[#All],[Product]],0), MATCH(Data[[#Headers],[Cost Per Unit]],products[#Headers],0))</f>
        <v>16.73</v>
      </c>
      <c r="I72">
        <f>Data[[#This Row],[Cost Per Unit]] * Data[[#This Row],[Units]]</f>
        <v>3463.11</v>
      </c>
      <c r="J72" s="4">
        <f>Data[[#This Row],[Amount]] - Data[[#This Row],[Cost]]</f>
        <v>778.88999999999987</v>
      </c>
    </row>
    <row r="73" spans="3:10" x14ac:dyDescent="0.55000000000000004">
      <c r="C73" t="s">
        <v>6</v>
      </c>
      <c r="D73" t="s">
        <v>36</v>
      </c>
      <c r="E73" t="s">
        <v>32</v>
      </c>
      <c r="F73" s="4">
        <v>6118</v>
      </c>
      <c r="G73" s="5">
        <v>9</v>
      </c>
      <c r="H73">
        <f>INDEX(products[#All],MATCH(Data[[#This Row],[Product]],products[[#All],[Product]],0), MATCH(Data[[#Headers],[Cost Per Unit]],products[#Headers],0))</f>
        <v>8.65</v>
      </c>
      <c r="I73">
        <f>Data[[#This Row],[Cost Per Unit]] * Data[[#This Row],[Units]]</f>
        <v>77.850000000000009</v>
      </c>
      <c r="J73" s="4">
        <f>Data[[#This Row],[Amount]] - Data[[#This Row],[Cost]]</f>
        <v>6040.15</v>
      </c>
    </row>
    <row r="74" spans="3:10" x14ac:dyDescent="0.55000000000000004">
      <c r="C74" t="s">
        <v>10</v>
      </c>
      <c r="D74" t="s">
        <v>36</v>
      </c>
      <c r="E74" t="s">
        <v>23</v>
      </c>
      <c r="F74" s="4">
        <v>2317</v>
      </c>
      <c r="G74" s="5">
        <v>261</v>
      </c>
      <c r="H74">
        <f>INDEX(products[#All],MATCH(Data[[#This Row],[Product]],products[[#All],[Product]],0), MATCH(Data[[#Headers],[Cost Per Unit]],products[#Headers],0))</f>
        <v>6.49</v>
      </c>
      <c r="I74">
        <f>Data[[#This Row],[Cost Per Unit]] * Data[[#This Row],[Units]]</f>
        <v>1693.89</v>
      </c>
      <c r="J74" s="4">
        <f>Data[[#This Row],[Amount]] - Data[[#This Row],[Cost]]</f>
        <v>623.1099999999999</v>
      </c>
    </row>
    <row r="75" spans="3:10" x14ac:dyDescent="0.55000000000000004">
      <c r="C75" t="s">
        <v>6</v>
      </c>
      <c r="D75" t="s">
        <v>38</v>
      </c>
      <c r="E75" t="s">
        <v>16</v>
      </c>
      <c r="F75" s="4">
        <v>938</v>
      </c>
      <c r="G75" s="5">
        <v>6</v>
      </c>
      <c r="H75">
        <f>INDEX(products[#All],MATCH(Data[[#This Row],[Product]],products[[#All],[Product]],0), MATCH(Data[[#Headers],[Cost Per Unit]],products[#Headers],0))</f>
        <v>8.7899999999999991</v>
      </c>
      <c r="I75">
        <f>Data[[#This Row],[Cost Per Unit]] * Data[[#This Row],[Units]]</f>
        <v>52.739999999999995</v>
      </c>
      <c r="J75" s="4">
        <f>Data[[#This Row],[Amount]] - Data[[#This Row],[Cost]]</f>
        <v>885.26</v>
      </c>
    </row>
    <row r="76" spans="3:10" x14ac:dyDescent="0.55000000000000004">
      <c r="C76" t="s">
        <v>8</v>
      </c>
      <c r="D76" t="s">
        <v>37</v>
      </c>
      <c r="E76" t="s">
        <v>15</v>
      </c>
      <c r="F76" s="4">
        <v>9709</v>
      </c>
      <c r="G76" s="5">
        <v>30</v>
      </c>
      <c r="H76">
        <f>INDEX(products[#All],MATCH(Data[[#This Row],[Product]],products[[#All],[Product]],0), MATCH(Data[[#Headers],[Cost Per Unit]],products[#Headers],0))</f>
        <v>11.73</v>
      </c>
      <c r="I76">
        <f>Data[[#This Row],[Cost Per Unit]] * Data[[#This Row],[Units]]</f>
        <v>351.90000000000003</v>
      </c>
      <c r="J76" s="4">
        <f>Data[[#This Row],[Amount]] - Data[[#This Row],[Cost]]</f>
        <v>9357.1</v>
      </c>
    </row>
    <row r="77" spans="3:10" x14ac:dyDescent="0.55000000000000004">
      <c r="C77" t="s">
        <v>7</v>
      </c>
      <c r="D77" t="s">
        <v>34</v>
      </c>
      <c r="E77" t="s">
        <v>20</v>
      </c>
      <c r="F77" s="4">
        <v>2205</v>
      </c>
      <c r="G77" s="5">
        <v>138</v>
      </c>
      <c r="H77">
        <f>INDEX(products[#All],MATCH(Data[[#This Row],[Product]],products[[#All],[Product]],0), MATCH(Data[[#Headers],[Cost Per Unit]],products[#Headers],0))</f>
        <v>10.62</v>
      </c>
      <c r="I77">
        <f>Data[[#This Row],[Cost Per Unit]] * Data[[#This Row],[Units]]</f>
        <v>1465.56</v>
      </c>
      <c r="J77" s="4">
        <f>Data[[#This Row],[Amount]] - Data[[#This Row],[Cost]]</f>
        <v>739.44</v>
      </c>
    </row>
    <row r="78" spans="3:10" x14ac:dyDescent="0.55000000000000004">
      <c r="C78" t="s">
        <v>7</v>
      </c>
      <c r="D78" t="s">
        <v>37</v>
      </c>
      <c r="E78" t="s">
        <v>17</v>
      </c>
      <c r="F78" s="4">
        <v>4487</v>
      </c>
      <c r="G78" s="5">
        <v>111</v>
      </c>
      <c r="H78">
        <f>INDEX(products[#All],MATCH(Data[[#This Row],[Product]],products[[#All],[Product]],0), MATCH(Data[[#Headers],[Cost Per Unit]],products[#Headers],0))</f>
        <v>3.11</v>
      </c>
      <c r="I78">
        <f>Data[[#This Row],[Cost Per Unit]] * Data[[#This Row],[Units]]</f>
        <v>345.21</v>
      </c>
      <c r="J78" s="4">
        <f>Data[[#This Row],[Amount]] - Data[[#This Row],[Cost]]</f>
        <v>4141.79</v>
      </c>
    </row>
    <row r="79" spans="3:10" x14ac:dyDescent="0.55000000000000004">
      <c r="C79" t="s">
        <v>5</v>
      </c>
      <c r="D79" t="s">
        <v>35</v>
      </c>
      <c r="E79" t="s">
        <v>18</v>
      </c>
      <c r="F79" s="4">
        <v>2415</v>
      </c>
      <c r="G79" s="5">
        <v>15</v>
      </c>
      <c r="H79">
        <f>INDEX(products[#All],MATCH(Data[[#This Row],[Product]],products[[#All],[Product]],0), MATCH(Data[[#Headers],[Cost Per Unit]],products[#Headers],0))</f>
        <v>6.47</v>
      </c>
      <c r="I79">
        <f>Data[[#This Row],[Cost Per Unit]] * Data[[#This Row],[Units]]</f>
        <v>97.05</v>
      </c>
      <c r="J79" s="4">
        <f>Data[[#This Row],[Amount]] - Data[[#This Row],[Cost]]</f>
        <v>2317.9499999999998</v>
      </c>
    </row>
    <row r="80" spans="3:10" x14ac:dyDescent="0.55000000000000004">
      <c r="C80" t="s">
        <v>40</v>
      </c>
      <c r="D80" t="s">
        <v>34</v>
      </c>
      <c r="E80" t="s">
        <v>19</v>
      </c>
      <c r="F80" s="4">
        <v>4018</v>
      </c>
      <c r="G80" s="5">
        <v>162</v>
      </c>
      <c r="H80">
        <f>INDEX(products[#All],MATCH(Data[[#This Row],[Product]],products[[#All],[Product]],0), MATCH(Data[[#Headers],[Cost Per Unit]],products[#Headers],0))</f>
        <v>7.64</v>
      </c>
      <c r="I80">
        <f>Data[[#This Row],[Cost Per Unit]] * Data[[#This Row],[Units]]</f>
        <v>1237.6799999999998</v>
      </c>
      <c r="J80" s="4">
        <f>Data[[#This Row],[Amount]] - Data[[#This Row],[Cost]]</f>
        <v>2780.32</v>
      </c>
    </row>
    <row r="81" spans="3:10" x14ac:dyDescent="0.55000000000000004">
      <c r="C81" t="s">
        <v>5</v>
      </c>
      <c r="D81" t="s">
        <v>34</v>
      </c>
      <c r="E81" t="s">
        <v>19</v>
      </c>
      <c r="F81" s="4">
        <v>861</v>
      </c>
      <c r="G81" s="5">
        <v>195</v>
      </c>
      <c r="H81">
        <f>INDEX(products[#All],MATCH(Data[[#This Row],[Product]],products[[#All],[Product]],0), MATCH(Data[[#Headers],[Cost Per Unit]],products[#Headers],0))</f>
        <v>7.64</v>
      </c>
      <c r="I81">
        <f>Data[[#This Row],[Cost Per Unit]] * Data[[#This Row],[Units]]</f>
        <v>1489.8</v>
      </c>
      <c r="J81" s="4">
        <f>Data[[#This Row],[Amount]] - Data[[#This Row],[Cost]]</f>
        <v>-628.79999999999995</v>
      </c>
    </row>
    <row r="82" spans="3:10" x14ac:dyDescent="0.55000000000000004">
      <c r="C82" t="s">
        <v>10</v>
      </c>
      <c r="D82" t="s">
        <v>38</v>
      </c>
      <c r="E82" t="s">
        <v>14</v>
      </c>
      <c r="F82" s="4">
        <v>5586</v>
      </c>
      <c r="G82" s="5">
        <v>525</v>
      </c>
      <c r="H82">
        <f>INDEX(products[#All],MATCH(Data[[#This Row],[Product]],products[[#All],[Product]],0), MATCH(Data[[#Headers],[Cost Per Unit]],products[#Headers],0))</f>
        <v>11.7</v>
      </c>
      <c r="I82">
        <f>Data[[#This Row],[Cost Per Unit]] * Data[[#This Row],[Units]]</f>
        <v>6142.5</v>
      </c>
      <c r="J82" s="4">
        <f>Data[[#This Row],[Amount]] - Data[[#This Row],[Cost]]</f>
        <v>-556.5</v>
      </c>
    </row>
    <row r="83" spans="3:10" x14ac:dyDescent="0.55000000000000004">
      <c r="C83" t="s">
        <v>7</v>
      </c>
      <c r="D83" t="s">
        <v>34</v>
      </c>
      <c r="E83" t="s">
        <v>33</v>
      </c>
      <c r="F83" s="4">
        <v>2226</v>
      </c>
      <c r="G83" s="5">
        <v>48</v>
      </c>
      <c r="H83">
        <f>INDEX(products[#All],MATCH(Data[[#This Row],[Product]],products[[#All],[Product]],0), MATCH(Data[[#Headers],[Cost Per Unit]],products[#Headers],0))</f>
        <v>12.37</v>
      </c>
      <c r="I83">
        <f>Data[[#This Row],[Cost Per Unit]] * Data[[#This Row],[Units]]</f>
        <v>593.76</v>
      </c>
      <c r="J83" s="4">
        <f>Data[[#This Row],[Amount]] - Data[[#This Row],[Cost]]</f>
        <v>1632.24</v>
      </c>
    </row>
    <row r="84" spans="3:10" x14ac:dyDescent="0.55000000000000004">
      <c r="C84" t="s">
        <v>9</v>
      </c>
      <c r="D84" t="s">
        <v>34</v>
      </c>
      <c r="E84" t="s">
        <v>28</v>
      </c>
      <c r="F84" s="4">
        <v>14329</v>
      </c>
      <c r="G84" s="5">
        <v>150</v>
      </c>
      <c r="H84">
        <f>INDEX(products[#All],MATCH(Data[[#This Row],[Product]],products[[#All],[Product]],0), MATCH(Data[[#Headers],[Cost Per Unit]],products[#Headers],0))</f>
        <v>10.38</v>
      </c>
      <c r="I84">
        <f>Data[[#This Row],[Cost Per Unit]] * Data[[#This Row],[Units]]</f>
        <v>1557.0000000000002</v>
      </c>
      <c r="J84" s="4">
        <f>Data[[#This Row],[Amount]] - Data[[#This Row],[Cost]]</f>
        <v>12772</v>
      </c>
    </row>
    <row r="85" spans="3:10" x14ac:dyDescent="0.55000000000000004">
      <c r="C85" t="s">
        <v>9</v>
      </c>
      <c r="D85" t="s">
        <v>34</v>
      </c>
      <c r="E85" t="s">
        <v>20</v>
      </c>
      <c r="F85" s="4">
        <v>8463</v>
      </c>
      <c r="G85" s="5">
        <v>492</v>
      </c>
      <c r="H85">
        <f>INDEX(products[#All],MATCH(Data[[#This Row],[Product]],products[[#All],[Product]],0), MATCH(Data[[#Headers],[Cost Per Unit]],products[#Headers],0))</f>
        <v>10.62</v>
      </c>
      <c r="I85">
        <f>Data[[#This Row],[Cost Per Unit]] * Data[[#This Row],[Units]]</f>
        <v>5225.04</v>
      </c>
      <c r="J85" s="4">
        <f>Data[[#This Row],[Amount]] - Data[[#This Row],[Cost]]</f>
        <v>3237.96</v>
      </c>
    </row>
    <row r="86" spans="3:10" x14ac:dyDescent="0.55000000000000004">
      <c r="C86" t="s">
        <v>5</v>
      </c>
      <c r="D86" t="s">
        <v>34</v>
      </c>
      <c r="E86" t="s">
        <v>29</v>
      </c>
      <c r="F86" s="4">
        <v>2891</v>
      </c>
      <c r="G86" s="5">
        <v>102</v>
      </c>
      <c r="H86">
        <f>INDEX(products[#All],MATCH(Data[[#This Row],[Product]],products[[#All],[Product]],0), MATCH(Data[[#Headers],[Cost Per Unit]],products[#Headers],0))</f>
        <v>7.16</v>
      </c>
      <c r="I86">
        <f>Data[[#This Row],[Cost Per Unit]] * Data[[#This Row],[Units]]</f>
        <v>730.32</v>
      </c>
      <c r="J86" s="4">
        <f>Data[[#This Row],[Amount]] - Data[[#This Row],[Cost]]</f>
        <v>2160.6799999999998</v>
      </c>
    </row>
    <row r="87" spans="3:10" x14ac:dyDescent="0.55000000000000004">
      <c r="C87" t="s">
        <v>3</v>
      </c>
      <c r="D87" t="s">
        <v>36</v>
      </c>
      <c r="E87" t="s">
        <v>23</v>
      </c>
      <c r="F87" s="4">
        <v>3773</v>
      </c>
      <c r="G87" s="5">
        <v>165</v>
      </c>
      <c r="H87">
        <f>INDEX(products[#All],MATCH(Data[[#This Row],[Product]],products[[#All],[Product]],0), MATCH(Data[[#Headers],[Cost Per Unit]],products[#Headers],0))</f>
        <v>6.49</v>
      </c>
      <c r="I87">
        <f>Data[[#This Row],[Cost Per Unit]] * Data[[#This Row],[Units]]</f>
        <v>1070.8500000000001</v>
      </c>
      <c r="J87" s="4">
        <f>Data[[#This Row],[Amount]] - Data[[#This Row],[Cost]]</f>
        <v>2702.1499999999996</v>
      </c>
    </row>
    <row r="88" spans="3:10" x14ac:dyDescent="0.55000000000000004">
      <c r="C88" t="s">
        <v>41</v>
      </c>
      <c r="D88" t="s">
        <v>36</v>
      </c>
      <c r="E88" t="s">
        <v>28</v>
      </c>
      <c r="F88" s="4">
        <v>854</v>
      </c>
      <c r="G88" s="5">
        <v>309</v>
      </c>
      <c r="H88">
        <f>INDEX(products[#All],MATCH(Data[[#This Row],[Product]],products[[#All],[Product]],0), MATCH(Data[[#Headers],[Cost Per Unit]],products[#Headers],0))</f>
        <v>10.38</v>
      </c>
      <c r="I88">
        <f>Data[[#This Row],[Cost Per Unit]] * Data[[#This Row],[Units]]</f>
        <v>3207.42</v>
      </c>
      <c r="J88" s="4">
        <f>Data[[#This Row],[Amount]] - Data[[#This Row],[Cost]]</f>
        <v>-2353.42</v>
      </c>
    </row>
    <row r="89" spans="3:10" x14ac:dyDescent="0.55000000000000004">
      <c r="C89" t="s">
        <v>6</v>
      </c>
      <c r="D89" t="s">
        <v>36</v>
      </c>
      <c r="E89" t="s">
        <v>17</v>
      </c>
      <c r="F89" s="4">
        <v>4970</v>
      </c>
      <c r="G89" s="5">
        <v>156</v>
      </c>
      <c r="H89">
        <f>INDEX(products[#All],MATCH(Data[[#This Row],[Product]],products[[#All],[Product]],0), MATCH(Data[[#Headers],[Cost Per Unit]],products[#Headers],0))</f>
        <v>3.11</v>
      </c>
      <c r="I89">
        <f>Data[[#This Row],[Cost Per Unit]] * Data[[#This Row],[Units]]</f>
        <v>485.15999999999997</v>
      </c>
      <c r="J89" s="4">
        <f>Data[[#This Row],[Amount]] - Data[[#This Row],[Cost]]</f>
        <v>4484.84</v>
      </c>
    </row>
    <row r="90" spans="3:10" x14ac:dyDescent="0.55000000000000004">
      <c r="C90" t="s">
        <v>9</v>
      </c>
      <c r="D90" t="s">
        <v>35</v>
      </c>
      <c r="E90" t="s">
        <v>26</v>
      </c>
      <c r="F90" s="4">
        <v>98</v>
      </c>
      <c r="G90" s="5">
        <v>159</v>
      </c>
      <c r="H90">
        <f>INDEX(products[#All],MATCH(Data[[#This Row],[Product]],products[[#All],[Product]],0), MATCH(Data[[#Headers],[Cost Per Unit]],products[#Headers],0))</f>
        <v>5.6</v>
      </c>
      <c r="I90">
        <f>Data[[#This Row],[Cost Per Unit]] * Data[[#This Row],[Units]]</f>
        <v>890.4</v>
      </c>
      <c r="J90" s="4">
        <f>Data[[#This Row],[Amount]] - Data[[#This Row],[Cost]]</f>
        <v>-792.4</v>
      </c>
    </row>
    <row r="91" spans="3:10" x14ac:dyDescent="0.55000000000000004">
      <c r="C91" t="s">
        <v>5</v>
      </c>
      <c r="D91" t="s">
        <v>35</v>
      </c>
      <c r="E91" t="s">
        <v>15</v>
      </c>
      <c r="F91" s="4">
        <v>13391</v>
      </c>
      <c r="G91" s="5">
        <v>201</v>
      </c>
      <c r="H91">
        <f>INDEX(products[#All],MATCH(Data[[#This Row],[Product]],products[[#All],[Product]],0), MATCH(Data[[#Headers],[Cost Per Unit]],products[#Headers],0))</f>
        <v>11.73</v>
      </c>
      <c r="I91">
        <f>Data[[#This Row],[Cost Per Unit]] * Data[[#This Row],[Units]]</f>
        <v>2357.73</v>
      </c>
      <c r="J91" s="4">
        <f>Data[[#This Row],[Amount]] - Data[[#This Row],[Cost]]</f>
        <v>11033.27</v>
      </c>
    </row>
    <row r="92" spans="3:10" x14ac:dyDescent="0.55000000000000004">
      <c r="C92" t="s">
        <v>8</v>
      </c>
      <c r="D92" t="s">
        <v>39</v>
      </c>
      <c r="E92" t="s">
        <v>31</v>
      </c>
      <c r="F92" s="4">
        <v>8890</v>
      </c>
      <c r="G92" s="5">
        <v>210</v>
      </c>
      <c r="H92">
        <f>INDEX(products[#All],MATCH(Data[[#This Row],[Product]],products[[#All],[Product]],0), MATCH(Data[[#Headers],[Cost Per Unit]],products[#Headers],0))</f>
        <v>5.79</v>
      </c>
      <c r="I92">
        <f>Data[[#This Row],[Cost Per Unit]] * Data[[#This Row],[Units]]</f>
        <v>1215.9000000000001</v>
      </c>
      <c r="J92" s="4">
        <f>Data[[#This Row],[Amount]] - Data[[#This Row],[Cost]]</f>
        <v>7674.1</v>
      </c>
    </row>
    <row r="93" spans="3:10" x14ac:dyDescent="0.55000000000000004">
      <c r="C93" t="s">
        <v>2</v>
      </c>
      <c r="D93" t="s">
        <v>38</v>
      </c>
      <c r="E93" t="s">
        <v>13</v>
      </c>
      <c r="F93" s="4">
        <v>56</v>
      </c>
      <c r="G93" s="5">
        <v>51</v>
      </c>
      <c r="H93">
        <f>INDEX(products[#All],MATCH(Data[[#This Row],[Product]],products[[#All],[Product]],0), MATCH(Data[[#Headers],[Cost Per Unit]],products[#Headers],0))</f>
        <v>9.33</v>
      </c>
      <c r="I93">
        <f>Data[[#This Row],[Cost Per Unit]] * Data[[#This Row],[Units]]</f>
        <v>475.83</v>
      </c>
      <c r="J93" s="4">
        <f>Data[[#This Row],[Amount]] - Data[[#This Row],[Cost]]</f>
        <v>-419.83</v>
      </c>
    </row>
    <row r="94" spans="3:10" x14ac:dyDescent="0.55000000000000004">
      <c r="C94" t="s">
        <v>3</v>
      </c>
      <c r="D94" t="s">
        <v>36</v>
      </c>
      <c r="E94" t="s">
        <v>25</v>
      </c>
      <c r="F94" s="4">
        <v>3339</v>
      </c>
      <c r="G94" s="5">
        <v>39</v>
      </c>
      <c r="H94">
        <f>INDEX(products[#All],MATCH(Data[[#This Row],[Product]],products[[#All],[Product]],0), MATCH(Data[[#Headers],[Cost Per Unit]],products[#Headers],0))</f>
        <v>13.15</v>
      </c>
      <c r="I94">
        <f>Data[[#This Row],[Cost Per Unit]] * Data[[#This Row],[Units]]</f>
        <v>512.85</v>
      </c>
      <c r="J94" s="4">
        <f>Data[[#This Row],[Amount]] - Data[[#This Row],[Cost]]</f>
        <v>2826.15</v>
      </c>
    </row>
    <row r="95" spans="3:10" x14ac:dyDescent="0.55000000000000004">
      <c r="C95" t="s">
        <v>10</v>
      </c>
      <c r="D95" t="s">
        <v>35</v>
      </c>
      <c r="E95" t="s">
        <v>18</v>
      </c>
      <c r="F95" s="4">
        <v>3808</v>
      </c>
      <c r="G95" s="5">
        <v>279</v>
      </c>
      <c r="H95">
        <f>INDEX(products[#All],MATCH(Data[[#This Row],[Product]],products[[#All],[Product]],0), MATCH(Data[[#Headers],[Cost Per Unit]],products[#Headers],0))</f>
        <v>6.47</v>
      </c>
      <c r="I95">
        <f>Data[[#This Row],[Cost Per Unit]] * Data[[#This Row],[Units]]</f>
        <v>1805.1299999999999</v>
      </c>
      <c r="J95" s="4">
        <f>Data[[#This Row],[Amount]] - Data[[#This Row],[Cost]]</f>
        <v>2002.8700000000001</v>
      </c>
    </row>
    <row r="96" spans="3:10" x14ac:dyDescent="0.55000000000000004">
      <c r="C96" t="s">
        <v>10</v>
      </c>
      <c r="D96" t="s">
        <v>38</v>
      </c>
      <c r="E96" t="s">
        <v>13</v>
      </c>
      <c r="F96" s="4">
        <v>63</v>
      </c>
      <c r="G96" s="5">
        <v>123</v>
      </c>
      <c r="H96">
        <f>INDEX(products[#All],MATCH(Data[[#This Row],[Product]],products[[#All],[Product]],0), MATCH(Data[[#Headers],[Cost Per Unit]],products[#Headers],0))</f>
        <v>9.33</v>
      </c>
      <c r="I96">
        <f>Data[[#This Row],[Cost Per Unit]] * Data[[#This Row],[Units]]</f>
        <v>1147.5899999999999</v>
      </c>
      <c r="J96" s="4">
        <f>Data[[#This Row],[Amount]] - Data[[#This Row],[Cost]]</f>
        <v>-1084.5899999999999</v>
      </c>
    </row>
    <row r="97" spans="3:10" x14ac:dyDescent="0.55000000000000004">
      <c r="C97" t="s">
        <v>2</v>
      </c>
      <c r="D97" t="s">
        <v>39</v>
      </c>
      <c r="E97" t="s">
        <v>27</v>
      </c>
      <c r="F97" s="4">
        <v>7812</v>
      </c>
      <c r="G97" s="5">
        <v>81</v>
      </c>
      <c r="H97">
        <f>INDEX(products[#All],MATCH(Data[[#This Row],[Product]],products[[#All],[Product]],0), MATCH(Data[[#Headers],[Cost Per Unit]],products[#Headers],0))</f>
        <v>16.73</v>
      </c>
      <c r="I97">
        <f>Data[[#This Row],[Cost Per Unit]] * Data[[#This Row],[Units]]</f>
        <v>1355.13</v>
      </c>
      <c r="J97" s="4">
        <f>Data[[#This Row],[Amount]] - Data[[#This Row],[Cost]]</f>
        <v>6456.87</v>
      </c>
    </row>
    <row r="98" spans="3:10" x14ac:dyDescent="0.55000000000000004">
      <c r="C98" t="s">
        <v>40</v>
      </c>
      <c r="D98" t="s">
        <v>37</v>
      </c>
      <c r="E98" t="s">
        <v>19</v>
      </c>
      <c r="F98" s="4">
        <v>7693</v>
      </c>
      <c r="G98" s="5">
        <v>21</v>
      </c>
      <c r="H98">
        <f>INDEX(products[#All],MATCH(Data[[#This Row],[Product]],products[[#All],[Product]],0), MATCH(Data[[#Headers],[Cost Per Unit]],products[#Headers],0))</f>
        <v>7.64</v>
      </c>
      <c r="I98">
        <f>Data[[#This Row],[Cost Per Unit]] * Data[[#This Row],[Units]]</f>
        <v>160.44</v>
      </c>
      <c r="J98" s="4">
        <f>Data[[#This Row],[Amount]] - Data[[#This Row],[Cost]]</f>
        <v>7532.56</v>
      </c>
    </row>
    <row r="99" spans="3:10" x14ac:dyDescent="0.55000000000000004">
      <c r="C99" t="s">
        <v>3</v>
      </c>
      <c r="D99" t="s">
        <v>36</v>
      </c>
      <c r="E99" t="s">
        <v>28</v>
      </c>
      <c r="F99" s="4">
        <v>973</v>
      </c>
      <c r="G99" s="5">
        <v>162</v>
      </c>
      <c r="H99">
        <f>INDEX(products[#All],MATCH(Data[[#This Row],[Product]],products[[#All],[Product]],0), MATCH(Data[[#Headers],[Cost Per Unit]],products[#Headers],0))</f>
        <v>10.38</v>
      </c>
      <c r="I99">
        <f>Data[[#This Row],[Cost Per Unit]] * Data[[#This Row],[Units]]</f>
        <v>1681.5600000000002</v>
      </c>
      <c r="J99" s="4">
        <f>Data[[#This Row],[Amount]] - Data[[#This Row],[Cost]]</f>
        <v>-708.56000000000017</v>
      </c>
    </row>
    <row r="100" spans="3:10" x14ac:dyDescent="0.55000000000000004">
      <c r="C100" t="s">
        <v>10</v>
      </c>
      <c r="D100" t="s">
        <v>35</v>
      </c>
      <c r="E100" t="s">
        <v>21</v>
      </c>
      <c r="F100" s="4">
        <v>567</v>
      </c>
      <c r="G100" s="5">
        <v>228</v>
      </c>
      <c r="H100">
        <f>INDEX(products[#All],MATCH(Data[[#This Row],[Product]],products[[#All],[Product]],0), MATCH(Data[[#Headers],[Cost Per Unit]],products[#Headers],0))</f>
        <v>9</v>
      </c>
      <c r="I100">
        <f>Data[[#This Row],[Cost Per Unit]] * Data[[#This Row],[Units]]</f>
        <v>2052</v>
      </c>
      <c r="J100" s="4">
        <f>Data[[#This Row],[Amount]] - Data[[#This Row],[Cost]]</f>
        <v>-1485</v>
      </c>
    </row>
    <row r="101" spans="3:10" x14ac:dyDescent="0.55000000000000004">
      <c r="C101" t="s">
        <v>10</v>
      </c>
      <c r="D101" t="s">
        <v>36</v>
      </c>
      <c r="E101" t="s">
        <v>29</v>
      </c>
      <c r="F101" s="4">
        <v>2471</v>
      </c>
      <c r="G101" s="5">
        <v>342</v>
      </c>
      <c r="H101">
        <f>INDEX(products[#All],MATCH(Data[[#This Row],[Product]],products[[#All],[Product]],0), MATCH(Data[[#Headers],[Cost Per Unit]],products[#Headers],0))</f>
        <v>7.16</v>
      </c>
      <c r="I101">
        <f>Data[[#This Row],[Cost Per Unit]] * Data[[#This Row],[Units]]</f>
        <v>2448.7200000000003</v>
      </c>
      <c r="J101" s="4">
        <f>Data[[#This Row],[Amount]] - Data[[#This Row],[Cost]]</f>
        <v>22.279999999999745</v>
      </c>
    </row>
    <row r="102" spans="3:10" x14ac:dyDescent="0.55000000000000004">
      <c r="C102" t="s">
        <v>5</v>
      </c>
      <c r="D102" t="s">
        <v>38</v>
      </c>
      <c r="E102" t="s">
        <v>13</v>
      </c>
      <c r="F102" s="4">
        <v>7189</v>
      </c>
      <c r="G102" s="5">
        <v>54</v>
      </c>
      <c r="H102">
        <f>INDEX(products[#All],MATCH(Data[[#This Row],[Product]],products[[#All],[Product]],0), MATCH(Data[[#Headers],[Cost Per Unit]],products[#Headers],0))</f>
        <v>9.33</v>
      </c>
      <c r="I102">
        <f>Data[[#This Row],[Cost Per Unit]] * Data[[#This Row],[Units]]</f>
        <v>503.82</v>
      </c>
      <c r="J102" s="4">
        <f>Data[[#This Row],[Amount]] - Data[[#This Row],[Cost]]</f>
        <v>6685.18</v>
      </c>
    </row>
    <row r="103" spans="3:10" x14ac:dyDescent="0.55000000000000004">
      <c r="C103" t="s">
        <v>41</v>
      </c>
      <c r="D103" t="s">
        <v>35</v>
      </c>
      <c r="E103" t="s">
        <v>28</v>
      </c>
      <c r="F103" s="4">
        <v>7455</v>
      </c>
      <c r="G103" s="5">
        <v>216</v>
      </c>
      <c r="H103">
        <f>INDEX(products[#All],MATCH(Data[[#This Row],[Product]],products[[#All],[Product]],0), MATCH(Data[[#Headers],[Cost Per Unit]],products[#Headers],0))</f>
        <v>10.38</v>
      </c>
      <c r="I103">
        <f>Data[[#This Row],[Cost Per Unit]] * Data[[#This Row],[Units]]</f>
        <v>2242.0800000000004</v>
      </c>
      <c r="J103" s="4">
        <f>Data[[#This Row],[Amount]] - Data[[#This Row],[Cost]]</f>
        <v>5212.92</v>
      </c>
    </row>
    <row r="104" spans="3:10" x14ac:dyDescent="0.55000000000000004">
      <c r="C104" t="s">
        <v>3</v>
      </c>
      <c r="D104" t="s">
        <v>34</v>
      </c>
      <c r="E104" t="s">
        <v>26</v>
      </c>
      <c r="F104" s="4">
        <v>3108</v>
      </c>
      <c r="G104" s="5">
        <v>54</v>
      </c>
      <c r="H104">
        <f>INDEX(products[#All],MATCH(Data[[#This Row],[Product]],products[[#All],[Product]],0), MATCH(Data[[#Headers],[Cost Per Unit]],products[#Headers],0))</f>
        <v>5.6</v>
      </c>
      <c r="I104">
        <f>Data[[#This Row],[Cost Per Unit]] * Data[[#This Row],[Units]]</f>
        <v>302.39999999999998</v>
      </c>
      <c r="J104" s="4">
        <f>Data[[#This Row],[Amount]] - Data[[#This Row],[Cost]]</f>
        <v>2805.6</v>
      </c>
    </row>
    <row r="105" spans="3:10" x14ac:dyDescent="0.55000000000000004">
      <c r="C105" t="s">
        <v>6</v>
      </c>
      <c r="D105" t="s">
        <v>38</v>
      </c>
      <c r="E105" t="s">
        <v>25</v>
      </c>
      <c r="F105" s="4">
        <v>469</v>
      </c>
      <c r="G105" s="5">
        <v>75</v>
      </c>
      <c r="H105">
        <f>INDEX(products[#All],MATCH(Data[[#This Row],[Product]],products[[#All],[Product]],0), MATCH(Data[[#Headers],[Cost Per Unit]],products[#Headers],0))</f>
        <v>13.15</v>
      </c>
      <c r="I105">
        <f>Data[[#This Row],[Cost Per Unit]] * Data[[#This Row],[Units]]</f>
        <v>986.25</v>
      </c>
      <c r="J105" s="4">
        <f>Data[[#This Row],[Amount]] - Data[[#This Row],[Cost]]</f>
        <v>-517.25</v>
      </c>
    </row>
    <row r="106" spans="3:10" x14ac:dyDescent="0.55000000000000004">
      <c r="C106" t="s">
        <v>9</v>
      </c>
      <c r="D106" t="s">
        <v>37</v>
      </c>
      <c r="E106" t="s">
        <v>23</v>
      </c>
      <c r="F106" s="4">
        <v>2737</v>
      </c>
      <c r="G106" s="5">
        <v>93</v>
      </c>
      <c r="H106">
        <f>INDEX(products[#All],MATCH(Data[[#This Row],[Product]],products[[#All],[Product]],0), MATCH(Data[[#Headers],[Cost Per Unit]],products[#Headers],0))</f>
        <v>6.49</v>
      </c>
      <c r="I106">
        <f>Data[[#This Row],[Cost Per Unit]] * Data[[#This Row],[Units]]</f>
        <v>603.57000000000005</v>
      </c>
      <c r="J106" s="4">
        <f>Data[[#This Row],[Amount]] - Data[[#This Row],[Cost]]</f>
        <v>2133.4299999999998</v>
      </c>
    </row>
    <row r="107" spans="3:10" x14ac:dyDescent="0.55000000000000004">
      <c r="C107" t="s">
        <v>9</v>
      </c>
      <c r="D107" t="s">
        <v>37</v>
      </c>
      <c r="E107" t="s">
        <v>25</v>
      </c>
      <c r="F107" s="4">
        <v>4305</v>
      </c>
      <c r="G107" s="5">
        <v>156</v>
      </c>
      <c r="H107">
        <f>INDEX(products[#All],MATCH(Data[[#This Row],[Product]],products[[#All],[Product]],0), MATCH(Data[[#Headers],[Cost Per Unit]],products[#Headers],0))</f>
        <v>13.15</v>
      </c>
      <c r="I107">
        <f>Data[[#This Row],[Cost Per Unit]] * Data[[#This Row],[Units]]</f>
        <v>2051.4</v>
      </c>
      <c r="J107" s="4">
        <f>Data[[#This Row],[Amount]] - Data[[#This Row],[Cost]]</f>
        <v>2253.6</v>
      </c>
    </row>
    <row r="108" spans="3:10" x14ac:dyDescent="0.55000000000000004">
      <c r="C108" t="s">
        <v>9</v>
      </c>
      <c r="D108" t="s">
        <v>38</v>
      </c>
      <c r="E108" t="s">
        <v>17</v>
      </c>
      <c r="F108" s="4">
        <v>2408</v>
      </c>
      <c r="G108" s="5">
        <v>9</v>
      </c>
      <c r="H108">
        <f>INDEX(products[#All],MATCH(Data[[#This Row],[Product]],products[[#All],[Product]],0), MATCH(Data[[#Headers],[Cost Per Unit]],products[#Headers],0))</f>
        <v>3.11</v>
      </c>
      <c r="I108">
        <f>Data[[#This Row],[Cost Per Unit]] * Data[[#This Row],[Units]]</f>
        <v>27.99</v>
      </c>
      <c r="J108" s="4">
        <f>Data[[#This Row],[Amount]] - Data[[#This Row],[Cost]]</f>
        <v>2380.0100000000002</v>
      </c>
    </row>
    <row r="109" spans="3:10" x14ac:dyDescent="0.55000000000000004">
      <c r="C109" t="s">
        <v>3</v>
      </c>
      <c r="D109" t="s">
        <v>36</v>
      </c>
      <c r="E109" t="s">
        <v>19</v>
      </c>
      <c r="F109" s="4">
        <v>1281</v>
      </c>
      <c r="G109" s="5">
        <v>18</v>
      </c>
      <c r="H109">
        <f>INDEX(products[#All],MATCH(Data[[#This Row],[Product]],products[[#All],[Product]],0), MATCH(Data[[#Headers],[Cost Per Unit]],products[#Headers],0))</f>
        <v>7.64</v>
      </c>
      <c r="I109">
        <f>Data[[#This Row],[Cost Per Unit]] * Data[[#This Row],[Units]]</f>
        <v>137.51999999999998</v>
      </c>
      <c r="J109" s="4">
        <f>Data[[#This Row],[Amount]] - Data[[#This Row],[Cost]]</f>
        <v>1143.48</v>
      </c>
    </row>
    <row r="110" spans="3:10" x14ac:dyDescent="0.55000000000000004">
      <c r="C110" t="s">
        <v>40</v>
      </c>
      <c r="D110" t="s">
        <v>35</v>
      </c>
      <c r="E110" t="s">
        <v>32</v>
      </c>
      <c r="F110" s="4">
        <v>12348</v>
      </c>
      <c r="G110" s="5">
        <v>234</v>
      </c>
      <c r="H110">
        <f>INDEX(products[#All],MATCH(Data[[#This Row],[Product]],products[[#All],[Product]],0), MATCH(Data[[#Headers],[Cost Per Unit]],products[#Headers],0))</f>
        <v>8.65</v>
      </c>
      <c r="I110">
        <f>Data[[#This Row],[Cost Per Unit]] * Data[[#This Row],[Units]]</f>
        <v>2024.1000000000001</v>
      </c>
      <c r="J110" s="4">
        <f>Data[[#This Row],[Amount]] - Data[[#This Row],[Cost]]</f>
        <v>10323.9</v>
      </c>
    </row>
    <row r="111" spans="3:10" x14ac:dyDescent="0.55000000000000004">
      <c r="C111" t="s">
        <v>3</v>
      </c>
      <c r="D111" t="s">
        <v>34</v>
      </c>
      <c r="E111" t="s">
        <v>28</v>
      </c>
      <c r="F111" s="4">
        <v>3689</v>
      </c>
      <c r="G111" s="5">
        <v>312</v>
      </c>
      <c r="H111">
        <f>INDEX(products[#All],MATCH(Data[[#This Row],[Product]],products[[#All],[Product]],0), MATCH(Data[[#Headers],[Cost Per Unit]],products[#Headers],0))</f>
        <v>10.38</v>
      </c>
      <c r="I111">
        <f>Data[[#This Row],[Cost Per Unit]] * Data[[#This Row],[Units]]</f>
        <v>3238.5600000000004</v>
      </c>
      <c r="J111" s="4">
        <f>Data[[#This Row],[Amount]] - Data[[#This Row],[Cost]]</f>
        <v>450.4399999999996</v>
      </c>
    </row>
    <row r="112" spans="3:10" x14ac:dyDescent="0.55000000000000004">
      <c r="C112" t="s">
        <v>7</v>
      </c>
      <c r="D112" t="s">
        <v>36</v>
      </c>
      <c r="E112" t="s">
        <v>19</v>
      </c>
      <c r="F112" s="4">
        <v>2870</v>
      </c>
      <c r="G112" s="5">
        <v>300</v>
      </c>
      <c r="H112">
        <f>INDEX(products[#All],MATCH(Data[[#This Row],[Product]],products[[#All],[Product]],0), MATCH(Data[[#Headers],[Cost Per Unit]],products[#Headers],0))</f>
        <v>7.64</v>
      </c>
      <c r="I112">
        <f>Data[[#This Row],[Cost Per Unit]] * Data[[#This Row],[Units]]</f>
        <v>2292</v>
      </c>
      <c r="J112" s="4">
        <f>Data[[#This Row],[Amount]] - Data[[#This Row],[Cost]]</f>
        <v>578</v>
      </c>
    </row>
    <row r="113" spans="3:10" x14ac:dyDescent="0.55000000000000004">
      <c r="C113" t="s">
        <v>2</v>
      </c>
      <c r="D113" t="s">
        <v>36</v>
      </c>
      <c r="E113" t="s">
        <v>27</v>
      </c>
      <c r="F113" s="4">
        <v>798</v>
      </c>
      <c r="G113" s="5">
        <v>519</v>
      </c>
      <c r="H113">
        <f>INDEX(products[#All],MATCH(Data[[#This Row],[Product]],products[[#All],[Product]],0), MATCH(Data[[#Headers],[Cost Per Unit]],products[#Headers],0))</f>
        <v>16.73</v>
      </c>
      <c r="I113">
        <f>Data[[#This Row],[Cost Per Unit]] * Data[[#This Row],[Units]]</f>
        <v>8682.8700000000008</v>
      </c>
      <c r="J113" s="4">
        <f>Data[[#This Row],[Amount]] - Data[[#This Row],[Cost]]</f>
        <v>-7884.8700000000008</v>
      </c>
    </row>
    <row r="114" spans="3:10" x14ac:dyDescent="0.55000000000000004">
      <c r="C114" t="s">
        <v>41</v>
      </c>
      <c r="D114" t="s">
        <v>37</v>
      </c>
      <c r="E114" t="s">
        <v>21</v>
      </c>
      <c r="F114" s="4">
        <v>2933</v>
      </c>
      <c r="G114" s="5">
        <v>9</v>
      </c>
      <c r="H114">
        <f>INDEX(products[#All],MATCH(Data[[#This Row],[Product]],products[[#All],[Product]],0), MATCH(Data[[#Headers],[Cost Per Unit]],products[#Headers],0))</f>
        <v>9</v>
      </c>
      <c r="I114">
        <f>Data[[#This Row],[Cost Per Unit]] * Data[[#This Row],[Units]]</f>
        <v>81</v>
      </c>
      <c r="J114" s="4">
        <f>Data[[#This Row],[Amount]] - Data[[#This Row],[Cost]]</f>
        <v>2852</v>
      </c>
    </row>
    <row r="115" spans="3:10" x14ac:dyDescent="0.55000000000000004">
      <c r="C115" t="s">
        <v>5</v>
      </c>
      <c r="D115" t="s">
        <v>35</v>
      </c>
      <c r="E115" t="s">
        <v>4</v>
      </c>
      <c r="F115" s="4">
        <v>2744</v>
      </c>
      <c r="G115" s="5">
        <v>9</v>
      </c>
      <c r="H115">
        <f>INDEX(products[#All],MATCH(Data[[#This Row],[Product]],products[[#All],[Product]],0), MATCH(Data[[#Headers],[Cost Per Unit]],products[#Headers],0))</f>
        <v>11.88</v>
      </c>
      <c r="I115">
        <f>Data[[#This Row],[Cost Per Unit]] * Data[[#This Row],[Units]]</f>
        <v>106.92</v>
      </c>
      <c r="J115" s="4">
        <f>Data[[#This Row],[Amount]] - Data[[#This Row],[Cost]]</f>
        <v>2637.08</v>
      </c>
    </row>
    <row r="116" spans="3:10" x14ac:dyDescent="0.55000000000000004">
      <c r="C116" t="s">
        <v>40</v>
      </c>
      <c r="D116" t="s">
        <v>36</v>
      </c>
      <c r="E116" t="s">
        <v>33</v>
      </c>
      <c r="F116" s="4">
        <v>9772</v>
      </c>
      <c r="G116" s="5">
        <v>90</v>
      </c>
      <c r="H116">
        <f>INDEX(products[#All],MATCH(Data[[#This Row],[Product]],products[[#All],[Product]],0), MATCH(Data[[#Headers],[Cost Per Unit]],products[#Headers],0))</f>
        <v>12.37</v>
      </c>
      <c r="I116">
        <f>Data[[#This Row],[Cost Per Unit]] * Data[[#This Row],[Units]]</f>
        <v>1113.3</v>
      </c>
      <c r="J116" s="4">
        <f>Data[[#This Row],[Amount]] - Data[[#This Row],[Cost]]</f>
        <v>8658.7000000000007</v>
      </c>
    </row>
    <row r="117" spans="3:10" x14ac:dyDescent="0.55000000000000004">
      <c r="C117" t="s">
        <v>7</v>
      </c>
      <c r="D117" t="s">
        <v>34</v>
      </c>
      <c r="E117" t="s">
        <v>25</v>
      </c>
      <c r="F117" s="4">
        <v>1568</v>
      </c>
      <c r="G117" s="5">
        <v>96</v>
      </c>
      <c r="H117">
        <f>INDEX(products[#All],MATCH(Data[[#This Row],[Product]],products[[#All],[Product]],0), MATCH(Data[[#Headers],[Cost Per Unit]],products[#Headers],0))</f>
        <v>13.15</v>
      </c>
      <c r="I117">
        <f>Data[[#This Row],[Cost Per Unit]] * Data[[#This Row],[Units]]</f>
        <v>1262.4000000000001</v>
      </c>
      <c r="J117" s="4">
        <f>Data[[#This Row],[Amount]] - Data[[#This Row],[Cost]]</f>
        <v>305.59999999999991</v>
      </c>
    </row>
    <row r="118" spans="3:10" x14ac:dyDescent="0.55000000000000004">
      <c r="C118" t="s">
        <v>2</v>
      </c>
      <c r="D118" t="s">
        <v>36</v>
      </c>
      <c r="E118" t="s">
        <v>16</v>
      </c>
      <c r="F118" s="4">
        <v>11417</v>
      </c>
      <c r="G118" s="5">
        <v>21</v>
      </c>
      <c r="H118">
        <f>INDEX(products[#All],MATCH(Data[[#This Row],[Product]],products[[#All],[Product]],0), MATCH(Data[[#Headers],[Cost Per Unit]],products[#Headers],0))</f>
        <v>8.7899999999999991</v>
      </c>
      <c r="I118">
        <f>Data[[#This Row],[Cost Per Unit]] * Data[[#This Row],[Units]]</f>
        <v>184.58999999999997</v>
      </c>
      <c r="J118" s="4">
        <f>Data[[#This Row],[Amount]] - Data[[#This Row],[Cost]]</f>
        <v>11232.41</v>
      </c>
    </row>
    <row r="119" spans="3:10" x14ac:dyDescent="0.55000000000000004">
      <c r="C119" t="s">
        <v>40</v>
      </c>
      <c r="D119" t="s">
        <v>34</v>
      </c>
      <c r="E119" t="s">
        <v>26</v>
      </c>
      <c r="F119" s="4">
        <v>6748</v>
      </c>
      <c r="G119" s="5">
        <v>48</v>
      </c>
      <c r="H119">
        <f>INDEX(products[#All],MATCH(Data[[#This Row],[Product]],products[[#All],[Product]],0), MATCH(Data[[#Headers],[Cost Per Unit]],products[#Headers],0))</f>
        <v>5.6</v>
      </c>
      <c r="I119">
        <f>Data[[#This Row],[Cost Per Unit]] * Data[[#This Row],[Units]]</f>
        <v>268.79999999999995</v>
      </c>
      <c r="J119" s="4">
        <f>Data[[#This Row],[Amount]] - Data[[#This Row],[Cost]]</f>
        <v>6479.2</v>
      </c>
    </row>
    <row r="120" spans="3:10" x14ac:dyDescent="0.55000000000000004">
      <c r="C120" t="s">
        <v>10</v>
      </c>
      <c r="D120" t="s">
        <v>36</v>
      </c>
      <c r="E120" t="s">
        <v>27</v>
      </c>
      <c r="F120" s="4">
        <v>1407</v>
      </c>
      <c r="G120" s="5">
        <v>72</v>
      </c>
      <c r="H120">
        <f>INDEX(products[#All],MATCH(Data[[#This Row],[Product]],products[[#All],[Product]],0), MATCH(Data[[#Headers],[Cost Per Unit]],products[#Headers],0))</f>
        <v>16.73</v>
      </c>
      <c r="I120">
        <f>Data[[#This Row],[Cost Per Unit]] * Data[[#This Row],[Units]]</f>
        <v>1204.56</v>
      </c>
      <c r="J120" s="4">
        <f>Data[[#This Row],[Amount]] - Data[[#This Row],[Cost]]</f>
        <v>202.44000000000005</v>
      </c>
    </row>
    <row r="121" spans="3:10" x14ac:dyDescent="0.55000000000000004">
      <c r="C121" t="s">
        <v>8</v>
      </c>
      <c r="D121" t="s">
        <v>35</v>
      </c>
      <c r="E121" t="s">
        <v>29</v>
      </c>
      <c r="F121" s="4">
        <v>2023</v>
      </c>
      <c r="G121" s="5">
        <v>168</v>
      </c>
      <c r="H121">
        <f>INDEX(products[#All],MATCH(Data[[#This Row],[Product]],products[[#All],[Product]],0), MATCH(Data[[#Headers],[Cost Per Unit]],products[#Headers],0))</f>
        <v>7.16</v>
      </c>
      <c r="I121">
        <f>Data[[#This Row],[Cost Per Unit]] * Data[[#This Row],[Units]]</f>
        <v>1202.8800000000001</v>
      </c>
      <c r="J121" s="4">
        <f>Data[[#This Row],[Amount]] - Data[[#This Row],[Cost]]</f>
        <v>820.11999999999989</v>
      </c>
    </row>
    <row r="122" spans="3:10" x14ac:dyDescent="0.55000000000000004">
      <c r="C122" t="s">
        <v>5</v>
      </c>
      <c r="D122" t="s">
        <v>39</v>
      </c>
      <c r="E122" t="s">
        <v>26</v>
      </c>
      <c r="F122" s="4">
        <v>5236</v>
      </c>
      <c r="G122" s="5">
        <v>51</v>
      </c>
      <c r="H122">
        <f>INDEX(products[#All],MATCH(Data[[#This Row],[Product]],products[[#All],[Product]],0), MATCH(Data[[#Headers],[Cost Per Unit]],products[#Headers],0))</f>
        <v>5.6</v>
      </c>
      <c r="I122">
        <f>Data[[#This Row],[Cost Per Unit]] * Data[[#This Row],[Units]]</f>
        <v>285.59999999999997</v>
      </c>
      <c r="J122" s="4">
        <f>Data[[#This Row],[Amount]] - Data[[#This Row],[Cost]]</f>
        <v>4950.3999999999996</v>
      </c>
    </row>
    <row r="123" spans="3:10" x14ac:dyDescent="0.55000000000000004">
      <c r="C123" t="s">
        <v>41</v>
      </c>
      <c r="D123" t="s">
        <v>36</v>
      </c>
      <c r="E123" t="s">
        <v>19</v>
      </c>
      <c r="F123" s="4">
        <v>1925</v>
      </c>
      <c r="G123" s="5">
        <v>192</v>
      </c>
      <c r="H123">
        <f>INDEX(products[#All],MATCH(Data[[#This Row],[Product]],products[[#All],[Product]],0), MATCH(Data[[#Headers],[Cost Per Unit]],products[#Headers],0))</f>
        <v>7.64</v>
      </c>
      <c r="I123">
        <f>Data[[#This Row],[Cost Per Unit]] * Data[[#This Row],[Units]]</f>
        <v>1466.8799999999999</v>
      </c>
      <c r="J123" s="4">
        <f>Data[[#This Row],[Amount]] - Data[[#This Row],[Cost]]</f>
        <v>458.12000000000012</v>
      </c>
    </row>
    <row r="124" spans="3:10" x14ac:dyDescent="0.55000000000000004">
      <c r="C124" t="s">
        <v>7</v>
      </c>
      <c r="D124" t="s">
        <v>37</v>
      </c>
      <c r="E124" t="s">
        <v>14</v>
      </c>
      <c r="F124" s="4">
        <v>6608</v>
      </c>
      <c r="G124" s="5">
        <v>225</v>
      </c>
      <c r="H124">
        <f>INDEX(products[#All],MATCH(Data[[#This Row],[Product]],products[[#All],[Product]],0), MATCH(Data[[#Headers],[Cost Per Unit]],products[#Headers],0))</f>
        <v>11.7</v>
      </c>
      <c r="I124">
        <f>Data[[#This Row],[Cost Per Unit]] * Data[[#This Row],[Units]]</f>
        <v>2632.5</v>
      </c>
      <c r="J124" s="4">
        <f>Data[[#This Row],[Amount]] - Data[[#This Row],[Cost]]</f>
        <v>3975.5</v>
      </c>
    </row>
    <row r="125" spans="3:10" x14ac:dyDescent="0.55000000000000004">
      <c r="C125" t="s">
        <v>6</v>
      </c>
      <c r="D125" t="s">
        <v>34</v>
      </c>
      <c r="E125" t="s">
        <v>26</v>
      </c>
      <c r="F125" s="4">
        <v>8008</v>
      </c>
      <c r="G125" s="5">
        <v>456</v>
      </c>
      <c r="H125">
        <f>INDEX(products[#All],MATCH(Data[[#This Row],[Product]],products[[#All],[Product]],0), MATCH(Data[[#Headers],[Cost Per Unit]],products[#Headers],0))</f>
        <v>5.6</v>
      </c>
      <c r="I125">
        <f>Data[[#This Row],[Cost Per Unit]] * Data[[#This Row],[Units]]</f>
        <v>2553.6</v>
      </c>
      <c r="J125" s="4">
        <f>Data[[#This Row],[Amount]] - Data[[#This Row],[Cost]]</f>
        <v>5454.4</v>
      </c>
    </row>
    <row r="126" spans="3:10" x14ac:dyDescent="0.55000000000000004">
      <c r="C126" t="s">
        <v>10</v>
      </c>
      <c r="D126" t="s">
        <v>34</v>
      </c>
      <c r="E126" t="s">
        <v>25</v>
      </c>
      <c r="F126" s="4">
        <v>1428</v>
      </c>
      <c r="G126" s="5">
        <v>93</v>
      </c>
      <c r="H126">
        <f>INDEX(products[#All],MATCH(Data[[#This Row],[Product]],products[[#All],[Product]],0), MATCH(Data[[#Headers],[Cost Per Unit]],products[#Headers],0))</f>
        <v>13.15</v>
      </c>
      <c r="I126">
        <f>Data[[#This Row],[Cost Per Unit]] * Data[[#This Row],[Units]]</f>
        <v>1222.95</v>
      </c>
      <c r="J126" s="4">
        <f>Data[[#This Row],[Amount]] - Data[[#This Row],[Cost]]</f>
        <v>205.04999999999995</v>
      </c>
    </row>
    <row r="127" spans="3:10" x14ac:dyDescent="0.55000000000000004">
      <c r="C127" t="s">
        <v>6</v>
      </c>
      <c r="D127" t="s">
        <v>34</v>
      </c>
      <c r="E127" t="s">
        <v>4</v>
      </c>
      <c r="F127" s="4">
        <v>525</v>
      </c>
      <c r="G127" s="5">
        <v>48</v>
      </c>
      <c r="H127">
        <f>INDEX(products[#All],MATCH(Data[[#This Row],[Product]],products[[#All],[Product]],0), MATCH(Data[[#Headers],[Cost Per Unit]],products[#Headers],0))</f>
        <v>11.88</v>
      </c>
      <c r="I127">
        <f>Data[[#This Row],[Cost Per Unit]] * Data[[#This Row],[Units]]</f>
        <v>570.24</v>
      </c>
      <c r="J127" s="4">
        <f>Data[[#This Row],[Amount]] - Data[[#This Row],[Cost]]</f>
        <v>-45.240000000000009</v>
      </c>
    </row>
    <row r="128" spans="3:10" x14ac:dyDescent="0.55000000000000004">
      <c r="C128" t="s">
        <v>6</v>
      </c>
      <c r="D128" t="s">
        <v>37</v>
      </c>
      <c r="E128" t="s">
        <v>18</v>
      </c>
      <c r="F128" s="4">
        <v>1505</v>
      </c>
      <c r="G128" s="5">
        <v>102</v>
      </c>
      <c r="H128">
        <f>INDEX(products[#All],MATCH(Data[[#This Row],[Product]],products[[#All],[Product]],0), MATCH(Data[[#Headers],[Cost Per Unit]],products[#Headers],0))</f>
        <v>6.47</v>
      </c>
      <c r="I128">
        <f>Data[[#This Row],[Cost Per Unit]] * Data[[#This Row],[Units]]</f>
        <v>659.93999999999994</v>
      </c>
      <c r="J128" s="4">
        <f>Data[[#This Row],[Amount]] - Data[[#This Row],[Cost]]</f>
        <v>845.06000000000006</v>
      </c>
    </row>
    <row r="129" spans="3:10" x14ac:dyDescent="0.55000000000000004">
      <c r="C129" t="s">
        <v>7</v>
      </c>
      <c r="D129" t="s">
        <v>35</v>
      </c>
      <c r="E129" t="s">
        <v>30</v>
      </c>
      <c r="F129" s="4">
        <v>6755</v>
      </c>
      <c r="G129" s="5">
        <v>252</v>
      </c>
      <c r="H129">
        <f>INDEX(products[#All],MATCH(Data[[#This Row],[Product]],products[[#All],[Product]],0), MATCH(Data[[#Headers],[Cost Per Unit]],products[#Headers],0))</f>
        <v>14.49</v>
      </c>
      <c r="I129">
        <f>Data[[#This Row],[Cost Per Unit]] * Data[[#This Row],[Units]]</f>
        <v>3651.48</v>
      </c>
      <c r="J129" s="4">
        <f>Data[[#This Row],[Amount]] - Data[[#This Row],[Cost]]</f>
        <v>3103.52</v>
      </c>
    </row>
    <row r="130" spans="3:10" x14ac:dyDescent="0.55000000000000004">
      <c r="C130" t="s">
        <v>2</v>
      </c>
      <c r="D130" t="s">
        <v>37</v>
      </c>
      <c r="E130" t="s">
        <v>18</v>
      </c>
      <c r="F130" s="4">
        <v>11571</v>
      </c>
      <c r="G130" s="5">
        <v>138</v>
      </c>
      <c r="H130">
        <f>INDEX(products[#All],MATCH(Data[[#This Row],[Product]],products[[#All],[Product]],0), MATCH(Data[[#Headers],[Cost Per Unit]],products[#Headers],0))</f>
        <v>6.47</v>
      </c>
      <c r="I130">
        <f>Data[[#This Row],[Cost Per Unit]] * Data[[#This Row],[Units]]</f>
        <v>892.86</v>
      </c>
      <c r="J130" s="4">
        <f>Data[[#This Row],[Amount]] - Data[[#This Row],[Cost]]</f>
        <v>10678.14</v>
      </c>
    </row>
    <row r="131" spans="3:10" x14ac:dyDescent="0.55000000000000004">
      <c r="C131" t="s">
        <v>40</v>
      </c>
      <c r="D131" t="s">
        <v>38</v>
      </c>
      <c r="E131" t="s">
        <v>25</v>
      </c>
      <c r="F131" s="4">
        <v>2541</v>
      </c>
      <c r="G131" s="5">
        <v>90</v>
      </c>
      <c r="H131">
        <f>INDEX(products[#All],MATCH(Data[[#This Row],[Product]],products[[#All],[Product]],0), MATCH(Data[[#Headers],[Cost Per Unit]],products[#Headers],0))</f>
        <v>13.15</v>
      </c>
      <c r="I131">
        <f>Data[[#This Row],[Cost Per Unit]] * Data[[#This Row],[Units]]</f>
        <v>1183.5</v>
      </c>
      <c r="J131" s="4">
        <f>Data[[#This Row],[Amount]] - Data[[#This Row],[Cost]]</f>
        <v>1357.5</v>
      </c>
    </row>
    <row r="132" spans="3:10" x14ac:dyDescent="0.55000000000000004">
      <c r="C132" t="s">
        <v>41</v>
      </c>
      <c r="D132" t="s">
        <v>37</v>
      </c>
      <c r="E132" t="s">
        <v>30</v>
      </c>
      <c r="F132" s="4">
        <v>1526</v>
      </c>
      <c r="G132" s="5">
        <v>240</v>
      </c>
      <c r="H132">
        <f>INDEX(products[#All],MATCH(Data[[#This Row],[Product]],products[[#All],[Product]],0), MATCH(Data[[#Headers],[Cost Per Unit]],products[#Headers],0))</f>
        <v>14.49</v>
      </c>
      <c r="I132">
        <f>Data[[#This Row],[Cost Per Unit]] * Data[[#This Row],[Units]]</f>
        <v>3477.6</v>
      </c>
      <c r="J132" s="4">
        <f>Data[[#This Row],[Amount]] - Data[[#This Row],[Cost]]</f>
        <v>-1951.6</v>
      </c>
    </row>
    <row r="133" spans="3:10" x14ac:dyDescent="0.55000000000000004">
      <c r="C133" t="s">
        <v>40</v>
      </c>
      <c r="D133" t="s">
        <v>38</v>
      </c>
      <c r="E133" t="s">
        <v>4</v>
      </c>
      <c r="F133" s="4">
        <v>6125</v>
      </c>
      <c r="G133" s="5">
        <v>102</v>
      </c>
      <c r="H133">
        <f>INDEX(products[#All],MATCH(Data[[#This Row],[Product]],products[[#All],[Product]],0), MATCH(Data[[#Headers],[Cost Per Unit]],products[#Headers],0))</f>
        <v>11.88</v>
      </c>
      <c r="I133">
        <f>Data[[#This Row],[Cost Per Unit]] * Data[[#This Row],[Units]]</f>
        <v>1211.76</v>
      </c>
      <c r="J133" s="4">
        <f>Data[[#This Row],[Amount]] - Data[[#This Row],[Cost]]</f>
        <v>4913.24</v>
      </c>
    </row>
    <row r="134" spans="3:10" x14ac:dyDescent="0.55000000000000004">
      <c r="C134" t="s">
        <v>41</v>
      </c>
      <c r="D134" t="s">
        <v>35</v>
      </c>
      <c r="E134" t="s">
        <v>27</v>
      </c>
      <c r="F134" s="4">
        <v>847</v>
      </c>
      <c r="G134" s="5">
        <v>129</v>
      </c>
      <c r="H134">
        <f>INDEX(products[#All],MATCH(Data[[#This Row],[Product]],products[[#All],[Product]],0), MATCH(Data[[#Headers],[Cost Per Unit]],products[#Headers],0))</f>
        <v>16.73</v>
      </c>
      <c r="I134">
        <f>Data[[#This Row],[Cost Per Unit]] * Data[[#This Row],[Units]]</f>
        <v>2158.17</v>
      </c>
      <c r="J134" s="4">
        <f>Data[[#This Row],[Amount]] - Data[[#This Row],[Cost]]</f>
        <v>-1311.17</v>
      </c>
    </row>
    <row r="135" spans="3:10" x14ac:dyDescent="0.55000000000000004">
      <c r="C135" t="s">
        <v>8</v>
      </c>
      <c r="D135" t="s">
        <v>35</v>
      </c>
      <c r="E135" t="s">
        <v>27</v>
      </c>
      <c r="F135" s="4">
        <v>4753</v>
      </c>
      <c r="G135" s="5">
        <v>300</v>
      </c>
      <c r="H135">
        <f>INDEX(products[#All],MATCH(Data[[#This Row],[Product]],products[[#All],[Product]],0), MATCH(Data[[#Headers],[Cost Per Unit]],products[#Headers],0))</f>
        <v>16.73</v>
      </c>
      <c r="I135">
        <f>Data[[#This Row],[Cost Per Unit]] * Data[[#This Row],[Units]]</f>
        <v>5019</v>
      </c>
      <c r="J135" s="4">
        <f>Data[[#This Row],[Amount]] - Data[[#This Row],[Cost]]</f>
        <v>-266</v>
      </c>
    </row>
    <row r="136" spans="3:10" x14ac:dyDescent="0.55000000000000004">
      <c r="C136" t="s">
        <v>6</v>
      </c>
      <c r="D136" t="s">
        <v>38</v>
      </c>
      <c r="E136" t="s">
        <v>33</v>
      </c>
      <c r="F136" s="4">
        <v>959</v>
      </c>
      <c r="G136" s="5">
        <v>135</v>
      </c>
      <c r="H136">
        <f>INDEX(products[#All],MATCH(Data[[#This Row],[Product]],products[[#All],[Product]],0), MATCH(Data[[#Headers],[Cost Per Unit]],products[#Headers],0))</f>
        <v>12.37</v>
      </c>
      <c r="I136">
        <f>Data[[#This Row],[Cost Per Unit]] * Data[[#This Row],[Units]]</f>
        <v>1669.9499999999998</v>
      </c>
      <c r="J136" s="4">
        <f>Data[[#This Row],[Amount]] - Data[[#This Row],[Cost]]</f>
        <v>-710.94999999999982</v>
      </c>
    </row>
    <row r="137" spans="3:10" x14ac:dyDescent="0.55000000000000004">
      <c r="C137" t="s">
        <v>7</v>
      </c>
      <c r="D137" t="s">
        <v>35</v>
      </c>
      <c r="E137" t="s">
        <v>24</v>
      </c>
      <c r="F137" s="4">
        <v>2793</v>
      </c>
      <c r="G137" s="5">
        <v>114</v>
      </c>
      <c r="H137">
        <f>INDEX(products[#All],MATCH(Data[[#This Row],[Product]],products[[#All],[Product]],0), MATCH(Data[[#Headers],[Cost Per Unit]],products[#Headers],0))</f>
        <v>4.97</v>
      </c>
      <c r="I137">
        <f>Data[[#This Row],[Cost Per Unit]] * Data[[#This Row],[Units]]</f>
        <v>566.57999999999993</v>
      </c>
      <c r="J137" s="4">
        <f>Data[[#This Row],[Amount]] - Data[[#This Row],[Cost]]</f>
        <v>2226.42</v>
      </c>
    </row>
    <row r="138" spans="3:10" x14ac:dyDescent="0.55000000000000004">
      <c r="C138" t="s">
        <v>7</v>
      </c>
      <c r="D138" t="s">
        <v>35</v>
      </c>
      <c r="E138" t="s">
        <v>14</v>
      </c>
      <c r="F138" s="4">
        <v>4606</v>
      </c>
      <c r="G138" s="5">
        <v>63</v>
      </c>
      <c r="H138">
        <f>INDEX(products[#All],MATCH(Data[[#This Row],[Product]],products[[#All],[Product]],0), MATCH(Data[[#Headers],[Cost Per Unit]],products[#Headers],0))</f>
        <v>11.7</v>
      </c>
      <c r="I138">
        <f>Data[[#This Row],[Cost Per Unit]] * Data[[#This Row],[Units]]</f>
        <v>737.09999999999991</v>
      </c>
      <c r="J138" s="4">
        <f>Data[[#This Row],[Amount]] - Data[[#This Row],[Cost]]</f>
        <v>3868.9</v>
      </c>
    </row>
    <row r="139" spans="3:10" x14ac:dyDescent="0.55000000000000004">
      <c r="C139" t="s">
        <v>7</v>
      </c>
      <c r="D139" t="s">
        <v>36</v>
      </c>
      <c r="E139" t="s">
        <v>29</v>
      </c>
      <c r="F139" s="4">
        <v>5551</v>
      </c>
      <c r="G139" s="5">
        <v>252</v>
      </c>
      <c r="H139">
        <f>INDEX(products[#All],MATCH(Data[[#This Row],[Product]],products[[#All],[Product]],0), MATCH(Data[[#Headers],[Cost Per Unit]],products[#Headers],0))</f>
        <v>7.16</v>
      </c>
      <c r="I139">
        <f>Data[[#This Row],[Cost Per Unit]] * Data[[#This Row],[Units]]</f>
        <v>1804.32</v>
      </c>
      <c r="J139" s="4">
        <f>Data[[#This Row],[Amount]] - Data[[#This Row],[Cost]]</f>
        <v>3746.6800000000003</v>
      </c>
    </row>
    <row r="140" spans="3:10" x14ac:dyDescent="0.55000000000000004">
      <c r="C140" t="s">
        <v>10</v>
      </c>
      <c r="D140" t="s">
        <v>36</v>
      </c>
      <c r="E140" t="s">
        <v>32</v>
      </c>
      <c r="F140" s="4">
        <v>6657</v>
      </c>
      <c r="G140" s="5">
        <v>303</v>
      </c>
      <c r="H140">
        <f>INDEX(products[#All],MATCH(Data[[#This Row],[Product]],products[[#All],[Product]],0), MATCH(Data[[#Headers],[Cost Per Unit]],products[#Headers],0))</f>
        <v>8.65</v>
      </c>
      <c r="I140">
        <f>Data[[#This Row],[Cost Per Unit]] * Data[[#This Row],[Units]]</f>
        <v>2620.9500000000003</v>
      </c>
      <c r="J140" s="4">
        <f>Data[[#This Row],[Amount]] - Data[[#This Row],[Cost]]</f>
        <v>4036.0499999999997</v>
      </c>
    </row>
    <row r="141" spans="3:10" x14ac:dyDescent="0.55000000000000004">
      <c r="C141" t="s">
        <v>7</v>
      </c>
      <c r="D141" t="s">
        <v>39</v>
      </c>
      <c r="E141" t="s">
        <v>17</v>
      </c>
      <c r="F141" s="4">
        <v>4438</v>
      </c>
      <c r="G141" s="5">
        <v>246</v>
      </c>
      <c r="H141">
        <f>INDEX(products[#All],MATCH(Data[[#This Row],[Product]],products[[#All],[Product]],0), MATCH(Data[[#Headers],[Cost Per Unit]],products[#Headers],0))</f>
        <v>3.11</v>
      </c>
      <c r="I141">
        <f>Data[[#This Row],[Cost Per Unit]] * Data[[#This Row],[Units]]</f>
        <v>765.06</v>
      </c>
      <c r="J141" s="4">
        <f>Data[[#This Row],[Amount]] - Data[[#This Row],[Cost]]</f>
        <v>3672.94</v>
      </c>
    </row>
    <row r="142" spans="3:10" x14ac:dyDescent="0.55000000000000004">
      <c r="C142" t="s">
        <v>8</v>
      </c>
      <c r="D142" t="s">
        <v>38</v>
      </c>
      <c r="E142" t="s">
        <v>22</v>
      </c>
      <c r="F142" s="4">
        <v>168</v>
      </c>
      <c r="G142" s="5">
        <v>84</v>
      </c>
      <c r="H142">
        <f>INDEX(products[#All],MATCH(Data[[#This Row],[Product]],products[[#All],[Product]],0), MATCH(Data[[#Headers],[Cost Per Unit]],products[#Headers],0))</f>
        <v>9.77</v>
      </c>
      <c r="I142">
        <f>Data[[#This Row],[Cost Per Unit]] * Data[[#This Row],[Units]]</f>
        <v>820.68</v>
      </c>
      <c r="J142" s="4">
        <f>Data[[#This Row],[Amount]] - Data[[#This Row],[Cost]]</f>
        <v>-652.67999999999995</v>
      </c>
    </row>
    <row r="143" spans="3:10" x14ac:dyDescent="0.55000000000000004">
      <c r="C143" t="s">
        <v>7</v>
      </c>
      <c r="D143" t="s">
        <v>34</v>
      </c>
      <c r="E143" t="s">
        <v>17</v>
      </c>
      <c r="F143" s="4">
        <v>7777</v>
      </c>
      <c r="G143" s="5">
        <v>39</v>
      </c>
      <c r="H143">
        <f>INDEX(products[#All],MATCH(Data[[#This Row],[Product]],products[[#All],[Product]],0), MATCH(Data[[#Headers],[Cost Per Unit]],products[#Headers],0))</f>
        <v>3.11</v>
      </c>
      <c r="I143">
        <f>Data[[#This Row],[Cost Per Unit]] * Data[[#This Row],[Units]]</f>
        <v>121.28999999999999</v>
      </c>
      <c r="J143" s="4">
        <f>Data[[#This Row],[Amount]] - Data[[#This Row],[Cost]]</f>
        <v>7655.71</v>
      </c>
    </row>
    <row r="144" spans="3:10" x14ac:dyDescent="0.55000000000000004">
      <c r="C144" t="s">
        <v>5</v>
      </c>
      <c r="D144" t="s">
        <v>36</v>
      </c>
      <c r="E144" t="s">
        <v>17</v>
      </c>
      <c r="F144" s="4">
        <v>3339</v>
      </c>
      <c r="G144" s="5">
        <v>348</v>
      </c>
      <c r="H144">
        <f>INDEX(products[#All],MATCH(Data[[#This Row],[Product]],products[[#All],[Product]],0), MATCH(Data[[#Headers],[Cost Per Unit]],products[#Headers],0))</f>
        <v>3.11</v>
      </c>
      <c r="I144">
        <f>Data[[#This Row],[Cost Per Unit]] * Data[[#This Row],[Units]]</f>
        <v>1082.28</v>
      </c>
      <c r="J144" s="4">
        <f>Data[[#This Row],[Amount]] - Data[[#This Row],[Cost]]</f>
        <v>2256.7200000000003</v>
      </c>
    </row>
    <row r="145" spans="3:10" x14ac:dyDescent="0.55000000000000004">
      <c r="C145" t="s">
        <v>7</v>
      </c>
      <c r="D145" t="s">
        <v>37</v>
      </c>
      <c r="E145" t="s">
        <v>33</v>
      </c>
      <c r="F145" s="4">
        <v>6391</v>
      </c>
      <c r="G145" s="5">
        <v>48</v>
      </c>
      <c r="H145">
        <f>INDEX(products[#All],MATCH(Data[[#This Row],[Product]],products[[#All],[Product]],0), MATCH(Data[[#Headers],[Cost Per Unit]],products[#Headers],0))</f>
        <v>12.37</v>
      </c>
      <c r="I145">
        <f>Data[[#This Row],[Cost Per Unit]] * Data[[#This Row],[Units]]</f>
        <v>593.76</v>
      </c>
      <c r="J145" s="4">
        <f>Data[[#This Row],[Amount]] - Data[[#This Row],[Cost]]</f>
        <v>5797.24</v>
      </c>
    </row>
    <row r="146" spans="3:10" x14ac:dyDescent="0.55000000000000004">
      <c r="C146" t="s">
        <v>5</v>
      </c>
      <c r="D146" t="s">
        <v>37</v>
      </c>
      <c r="E146" t="s">
        <v>22</v>
      </c>
      <c r="F146" s="4">
        <v>518</v>
      </c>
      <c r="G146" s="5">
        <v>75</v>
      </c>
      <c r="H146">
        <f>INDEX(products[#All],MATCH(Data[[#This Row],[Product]],products[[#All],[Product]],0), MATCH(Data[[#Headers],[Cost Per Unit]],products[#Headers],0))</f>
        <v>9.77</v>
      </c>
      <c r="I146">
        <f>Data[[#This Row],[Cost Per Unit]] * Data[[#This Row],[Units]]</f>
        <v>732.75</v>
      </c>
      <c r="J146" s="4">
        <f>Data[[#This Row],[Amount]] - Data[[#This Row],[Cost]]</f>
        <v>-214.75</v>
      </c>
    </row>
    <row r="147" spans="3:10" x14ac:dyDescent="0.55000000000000004">
      <c r="C147" t="s">
        <v>7</v>
      </c>
      <c r="D147" t="s">
        <v>38</v>
      </c>
      <c r="E147" t="s">
        <v>28</v>
      </c>
      <c r="F147" s="4">
        <v>5677</v>
      </c>
      <c r="G147" s="5">
        <v>258</v>
      </c>
      <c r="H147">
        <f>INDEX(products[#All],MATCH(Data[[#This Row],[Product]],products[[#All],[Product]],0), MATCH(Data[[#Headers],[Cost Per Unit]],products[#Headers],0))</f>
        <v>10.38</v>
      </c>
      <c r="I147">
        <f>Data[[#This Row],[Cost Per Unit]] * Data[[#This Row],[Units]]</f>
        <v>2678.0400000000004</v>
      </c>
      <c r="J147" s="4">
        <f>Data[[#This Row],[Amount]] - Data[[#This Row],[Cost]]</f>
        <v>2998.9599999999996</v>
      </c>
    </row>
    <row r="148" spans="3:10" x14ac:dyDescent="0.55000000000000004">
      <c r="C148" t="s">
        <v>6</v>
      </c>
      <c r="D148" t="s">
        <v>39</v>
      </c>
      <c r="E148" t="s">
        <v>17</v>
      </c>
      <c r="F148" s="4">
        <v>6048</v>
      </c>
      <c r="G148" s="5">
        <v>27</v>
      </c>
      <c r="H148">
        <f>INDEX(products[#All],MATCH(Data[[#This Row],[Product]],products[[#All],[Product]],0), MATCH(Data[[#Headers],[Cost Per Unit]],products[#Headers],0))</f>
        <v>3.11</v>
      </c>
      <c r="I148">
        <f>Data[[#This Row],[Cost Per Unit]] * Data[[#This Row],[Units]]</f>
        <v>83.97</v>
      </c>
      <c r="J148" s="4">
        <f>Data[[#This Row],[Amount]] - Data[[#This Row],[Cost]]</f>
        <v>5964.03</v>
      </c>
    </row>
    <row r="149" spans="3:10" x14ac:dyDescent="0.55000000000000004">
      <c r="C149" t="s">
        <v>8</v>
      </c>
      <c r="D149" t="s">
        <v>38</v>
      </c>
      <c r="E149" t="s">
        <v>32</v>
      </c>
      <c r="F149" s="4">
        <v>3752</v>
      </c>
      <c r="G149" s="5">
        <v>213</v>
      </c>
      <c r="H149">
        <f>INDEX(products[#All],MATCH(Data[[#This Row],[Product]],products[[#All],[Product]],0), MATCH(Data[[#Headers],[Cost Per Unit]],products[#Headers],0))</f>
        <v>8.65</v>
      </c>
      <c r="I149">
        <f>Data[[#This Row],[Cost Per Unit]] * Data[[#This Row],[Units]]</f>
        <v>1842.45</v>
      </c>
      <c r="J149" s="4">
        <f>Data[[#This Row],[Amount]] - Data[[#This Row],[Cost]]</f>
        <v>1909.55</v>
      </c>
    </row>
    <row r="150" spans="3:10" x14ac:dyDescent="0.55000000000000004">
      <c r="C150" t="s">
        <v>5</v>
      </c>
      <c r="D150" t="s">
        <v>35</v>
      </c>
      <c r="E150" t="s">
        <v>29</v>
      </c>
      <c r="F150" s="4">
        <v>4480</v>
      </c>
      <c r="G150" s="5">
        <v>357</v>
      </c>
      <c r="H150">
        <f>INDEX(products[#All],MATCH(Data[[#This Row],[Product]],products[[#All],[Product]],0), MATCH(Data[[#Headers],[Cost Per Unit]],products[#Headers],0))</f>
        <v>7.16</v>
      </c>
      <c r="I150">
        <f>Data[[#This Row],[Cost Per Unit]] * Data[[#This Row],[Units]]</f>
        <v>2556.12</v>
      </c>
      <c r="J150" s="4">
        <f>Data[[#This Row],[Amount]] - Data[[#This Row],[Cost]]</f>
        <v>1923.88</v>
      </c>
    </row>
    <row r="151" spans="3:10" x14ac:dyDescent="0.55000000000000004">
      <c r="C151" t="s">
        <v>9</v>
      </c>
      <c r="D151" t="s">
        <v>37</v>
      </c>
      <c r="E151" t="s">
        <v>4</v>
      </c>
      <c r="F151" s="4">
        <v>259</v>
      </c>
      <c r="G151" s="5">
        <v>207</v>
      </c>
      <c r="H151">
        <f>INDEX(products[#All],MATCH(Data[[#This Row],[Product]],products[[#All],[Product]],0), MATCH(Data[[#Headers],[Cost Per Unit]],products[#Headers],0))</f>
        <v>11.88</v>
      </c>
      <c r="I151">
        <f>Data[[#This Row],[Cost Per Unit]] * Data[[#This Row],[Units]]</f>
        <v>2459.1600000000003</v>
      </c>
      <c r="J151" s="4">
        <f>Data[[#This Row],[Amount]] - Data[[#This Row],[Cost]]</f>
        <v>-2200.1600000000003</v>
      </c>
    </row>
    <row r="152" spans="3:10" x14ac:dyDescent="0.55000000000000004">
      <c r="C152" t="s">
        <v>8</v>
      </c>
      <c r="D152" t="s">
        <v>37</v>
      </c>
      <c r="E152" t="s">
        <v>30</v>
      </c>
      <c r="F152" s="4">
        <v>42</v>
      </c>
      <c r="G152" s="5">
        <v>150</v>
      </c>
      <c r="H152">
        <f>INDEX(products[#All],MATCH(Data[[#This Row],[Product]],products[[#All],[Product]],0), MATCH(Data[[#Headers],[Cost Per Unit]],products[#Headers],0))</f>
        <v>14.49</v>
      </c>
      <c r="I152">
        <f>Data[[#This Row],[Cost Per Unit]] * Data[[#This Row],[Units]]</f>
        <v>2173.5</v>
      </c>
      <c r="J152" s="4">
        <f>Data[[#This Row],[Amount]] - Data[[#This Row],[Cost]]</f>
        <v>-2131.5</v>
      </c>
    </row>
    <row r="153" spans="3:10" x14ac:dyDescent="0.55000000000000004">
      <c r="C153" t="s">
        <v>41</v>
      </c>
      <c r="D153" t="s">
        <v>36</v>
      </c>
      <c r="E153" t="s">
        <v>26</v>
      </c>
      <c r="F153" s="4">
        <v>98</v>
      </c>
      <c r="G153" s="5">
        <v>204</v>
      </c>
      <c r="H153">
        <f>INDEX(products[#All],MATCH(Data[[#This Row],[Product]],products[[#All],[Product]],0), MATCH(Data[[#Headers],[Cost Per Unit]],products[#Headers],0))</f>
        <v>5.6</v>
      </c>
      <c r="I153">
        <f>Data[[#This Row],[Cost Per Unit]] * Data[[#This Row],[Units]]</f>
        <v>1142.3999999999999</v>
      </c>
      <c r="J153" s="4">
        <f>Data[[#This Row],[Amount]] - Data[[#This Row],[Cost]]</f>
        <v>-1044.3999999999999</v>
      </c>
    </row>
    <row r="154" spans="3:10" x14ac:dyDescent="0.55000000000000004">
      <c r="C154" t="s">
        <v>7</v>
      </c>
      <c r="D154" t="s">
        <v>35</v>
      </c>
      <c r="E154" t="s">
        <v>27</v>
      </c>
      <c r="F154" s="4">
        <v>2478</v>
      </c>
      <c r="G154" s="5">
        <v>21</v>
      </c>
      <c r="H154">
        <f>INDEX(products[#All],MATCH(Data[[#This Row],[Product]],products[[#All],[Product]],0), MATCH(Data[[#Headers],[Cost Per Unit]],products[#Headers],0))</f>
        <v>16.73</v>
      </c>
      <c r="I154">
        <f>Data[[#This Row],[Cost Per Unit]] * Data[[#This Row],[Units]]</f>
        <v>351.33</v>
      </c>
      <c r="J154" s="4">
        <f>Data[[#This Row],[Amount]] - Data[[#This Row],[Cost]]</f>
        <v>2126.67</v>
      </c>
    </row>
    <row r="155" spans="3:10" x14ac:dyDescent="0.55000000000000004">
      <c r="C155" t="s">
        <v>41</v>
      </c>
      <c r="D155" t="s">
        <v>34</v>
      </c>
      <c r="E155" t="s">
        <v>33</v>
      </c>
      <c r="F155" s="4">
        <v>7847</v>
      </c>
      <c r="G155" s="5">
        <v>174</v>
      </c>
      <c r="H155">
        <f>INDEX(products[#All],MATCH(Data[[#This Row],[Product]],products[[#All],[Product]],0), MATCH(Data[[#Headers],[Cost Per Unit]],products[#Headers],0))</f>
        <v>12.37</v>
      </c>
      <c r="I155">
        <f>Data[[#This Row],[Cost Per Unit]] * Data[[#This Row],[Units]]</f>
        <v>2152.3799999999997</v>
      </c>
      <c r="J155" s="4">
        <f>Data[[#This Row],[Amount]] - Data[[#This Row],[Cost]]</f>
        <v>5694.6200000000008</v>
      </c>
    </row>
    <row r="156" spans="3:10" x14ac:dyDescent="0.55000000000000004">
      <c r="C156" t="s">
        <v>2</v>
      </c>
      <c r="D156" t="s">
        <v>37</v>
      </c>
      <c r="E156" t="s">
        <v>17</v>
      </c>
      <c r="F156" s="4">
        <v>9926</v>
      </c>
      <c r="G156" s="5">
        <v>201</v>
      </c>
      <c r="H156">
        <f>INDEX(products[#All],MATCH(Data[[#This Row],[Product]],products[[#All],[Product]],0), MATCH(Data[[#Headers],[Cost Per Unit]],products[#Headers],0))</f>
        <v>3.11</v>
      </c>
      <c r="I156">
        <f>Data[[#This Row],[Cost Per Unit]] * Data[[#This Row],[Units]]</f>
        <v>625.11</v>
      </c>
      <c r="J156" s="4">
        <f>Data[[#This Row],[Amount]] - Data[[#This Row],[Cost]]</f>
        <v>9300.89</v>
      </c>
    </row>
    <row r="157" spans="3:10" x14ac:dyDescent="0.55000000000000004">
      <c r="C157" t="s">
        <v>8</v>
      </c>
      <c r="D157" t="s">
        <v>38</v>
      </c>
      <c r="E157" t="s">
        <v>13</v>
      </c>
      <c r="F157" s="4">
        <v>819</v>
      </c>
      <c r="G157" s="5">
        <v>510</v>
      </c>
      <c r="H157">
        <f>INDEX(products[#All],MATCH(Data[[#This Row],[Product]],products[[#All],[Product]],0), MATCH(Data[[#Headers],[Cost Per Unit]],products[#Headers],0))</f>
        <v>9.33</v>
      </c>
      <c r="I157">
        <f>Data[[#This Row],[Cost Per Unit]] * Data[[#This Row],[Units]]</f>
        <v>4758.3</v>
      </c>
      <c r="J157" s="4">
        <f>Data[[#This Row],[Amount]] - Data[[#This Row],[Cost]]</f>
        <v>-3939.3</v>
      </c>
    </row>
    <row r="158" spans="3:10" x14ac:dyDescent="0.55000000000000004">
      <c r="C158" t="s">
        <v>6</v>
      </c>
      <c r="D158" t="s">
        <v>39</v>
      </c>
      <c r="E158" t="s">
        <v>29</v>
      </c>
      <c r="F158" s="4">
        <v>3052</v>
      </c>
      <c r="G158" s="5">
        <v>378</v>
      </c>
      <c r="H158">
        <f>INDEX(products[#All],MATCH(Data[[#This Row],[Product]],products[[#All],[Product]],0), MATCH(Data[[#Headers],[Cost Per Unit]],products[#Headers],0))</f>
        <v>7.16</v>
      </c>
      <c r="I158">
        <f>Data[[#This Row],[Cost Per Unit]] * Data[[#This Row],[Units]]</f>
        <v>2706.48</v>
      </c>
      <c r="J158" s="4">
        <f>Data[[#This Row],[Amount]] - Data[[#This Row],[Cost]]</f>
        <v>345.52</v>
      </c>
    </row>
    <row r="159" spans="3:10" x14ac:dyDescent="0.55000000000000004">
      <c r="C159" t="s">
        <v>9</v>
      </c>
      <c r="D159" t="s">
        <v>34</v>
      </c>
      <c r="E159" t="s">
        <v>21</v>
      </c>
      <c r="F159" s="4">
        <v>6832</v>
      </c>
      <c r="G159" s="5">
        <v>27</v>
      </c>
      <c r="H159">
        <f>INDEX(products[#All],MATCH(Data[[#This Row],[Product]],products[[#All],[Product]],0), MATCH(Data[[#Headers],[Cost Per Unit]],products[#Headers],0))</f>
        <v>9</v>
      </c>
      <c r="I159">
        <f>Data[[#This Row],[Cost Per Unit]] * Data[[#This Row],[Units]]</f>
        <v>243</v>
      </c>
      <c r="J159" s="4">
        <f>Data[[#This Row],[Amount]] - Data[[#This Row],[Cost]]</f>
        <v>6589</v>
      </c>
    </row>
    <row r="160" spans="3:10" x14ac:dyDescent="0.55000000000000004">
      <c r="C160" t="s">
        <v>2</v>
      </c>
      <c r="D160" t="s">
        <v>39</v>
      </c>
      <c r="E160" t="s">
        <v>16</v>
      </c>
      <c r="F160" s="4">
        <v>2016</v>
      </c>
      <c r="G160" s="5">
        <v>117</v>
      </c>
      <c r="H160">
        <f>INDEX(products[#All],MATCH(Data[[#This Row],[Product]],products[[#All],[Product]],0), MATCH(Data[[#Headers],[Cost Per Unit]],products[#Headers],0))</f>
        <v>8.7899999999999991</v>
      </c>
      <c r="I160">
        <f>Data[[#This Row],[Cost Per Unit]] * Data[[#This Row],[Units]]</f>
        <v>1028.4299999999998</v>
      </c>
      <c r="J160" s="4">
        <f>Data[[#This Row],[Amount]] - Data[[#This Row],[Cost]]</f>
        <v>987.57000000000016</v>
      </c>
    </row>
    <row r="161" spans="3:10" x14ac:dyDescent="0.55000000000000004">
      <c r="C161" t="s">
        <v>6</v>
      </c>
      <c r="D161" t="s">
        <v>38</v>
      </c>
      <c r="E161" t="s">
        <v>21</v>
      </c>
      <c r="F161" s="4">
        <v>7322</v>
      </c>
      <c r="G161" s="5">
        <v>36</v>
      </c>
      <c r="H161">
        <f>INDEX(products[#All],MATCH(Data[[#This Row],[Product]],products[[#All],[Product]],0), MATCH(Data[[#Headers],[Cost Per Unit]],products[#Headers],0))</f>
        <v>9</v>
      </c>
      <c r="I161">
        <f>Data[[#This Row],[Cost Per Unit]] * Data[[#This Row],[Units]]</f>
        <v>324</v>
      </c>
      <c r="J161" s="4">
        <f>Data[[#This Row],[Amount]] - Data[[#This Row],[Cost]]</f>
        <v>6998</v>
      </c>
    </row>
    <row r="162" spans="3:10" x14ac:dyDescent="0.55000000000000004">
      <c r="C162" t="s">
        <v>8</v>
      </c>
      <c r="D162" t="s">
        <v>35</v>
      </c>
      <c r="E162" t="s">
        <v>33</v>
      </c>
      <c r="F162" s="4">
        <v>357</v>
      </c>
      <c r="G162" s="5">
        <v>126</v>
      </c>
      <c r="H162">
        <f>INDEX(products[#All],MATCH(Data[[#This Row],[Product]],products[[#All],[Product]],0), MATCH(Data[[#Headers],[Cost Per Unit]],products[#Headers],0))</f>
        <v>12.37</v>
      </c>
      <c r="I162">
        <f>Data[[#This Row],[Cost Per Unit]] * Data[[#This Row],[Units]]</f>
        <v>1558.62</v>
      </c>
      <c r="J162" s="4">
        <f>Data[[#This Row],[Amount]] - Data[[#This Row],[Cost]]</f>
        <v>-1201.6199999999999</v>
      </c>
    </row>
    <row r="163" spans="3:10" x14ac:dyDescent="0.55000000000000004">
      <c r="C163" t="s">
        <v>9</v>
      </c>
      <c r="D163" t="s">
        <v>39</v>
      </c>
      <c r="E163" t="s">
        <v>25</v>
      </c>
      <c r="F163" s="4">
        <v>3192</v>
      </c>
      <c r="G163" s="5">
        <v>72</v>
      </c>
      <c r="H163">
        <f>INDEX(products[#All],MATCH(Data[[#This Row],[Product]],products[[#All],[Product]],0), MATCH(Data[[#Headers],[Cost Per Unit]],products[#Headers],0))</f>
        <v>13.15</v>
      </c>
      <c r="I163">
        <f>Data[[#This Row],[Cost Per Unit]] * Data[[#This Row],[Units]]</f>
        <v>946.80000000000007</v>
      </c>
      <c r="J163" s="4">
        <f>Data[[#This Row],[Amount]] - Data[[#This Row],[Cost]]</f>
        <v>2245.1999999999998</v>
      </c>
    </row>
    <row r="164" spans="3:10" x14ac:dyDescent="0.55000000000000004">
      <c r="C164" t="s">
        <v>7</v>
      </c>
      <c r="D164" t="s">
        <v>36</v>
      </c>
      <c r="E164" t="s">
        <v>22</v>
      </c>
      <c r="F164" s="4">
        <v>8435</v>
      </c>
      <c r="G164" s="5">
        <v>42</v>
      </c>
      <c r="H164">
        <f>INDEX(products[#All],MATCH(Data[[#This Row],[Product]],products[[#All],[Product]],0), MATCH(Data[[#Headers],[Cost Per Unit]],products[#Headers],0))</f>
        <v>9.77</v>
      </c>
      <c r="I164">
        <f>Data[[#This Row],[Cost Per Unit]] * Data[[#This Row],[Units]]</f>
        <v>410.34</v>
      </c>
      <c r="J164" s="4">
        <f>Data[[#This Row],[Amount]] - Data[[#This Row],[Cost]]</f>
        <v>8024.66</v>
      </c>
    </row>
    <row r="165" spans="3:10" x14ac:dyDescent="0.55000000000000004">
      <c r="C165" t="s">
        <v>40</v>
      </c>
      <c r="D165" t="s">
        <v>39</v>
      </c>
      <c r="E165" t="s">
        <v>29</v>
      </c>
      <c r="F165" s="4">
        <v>0</v>
      </c>
      <c r="G165" s="5">
        <v>135</v>
      </c>
      <c r="H165">
        <f>INDEX(products[#All],MATCH(Data[[#This Row],[Product]],products[[#All],[Product]],0), MATCH(Data[[#Headers],[Cost Per Unit]],products[#Headers],0))</f>
        <v>7.16</v>
      </c>
      <c r="I165">
        <f>Data[[#This Row],[Cost Per Unit]] * Data[[#This Row],[Units]]</f>
        <v>966.6</v>
      </c>
      <c r="J165" s="4">
        <f>Data[[#This Row],[Amount]] - Data[[#This Row],[Cost]]</f>
        <v>-966.6</v>
      </c>
    </row>
    <row r="166" spans="3:10" x14ac:dyDescent="0.55000000000000004">
      <c r="C166" t="s">
        <v>7</v>
      </c>
      <c r="D166" t="s">
        <v>34</v>
      </c>
      <c r="E166" t="s">
        <v>24</v>
      </c>
      <c r="F166" s="4">
        <v>8862</v>
      </c>
      <c r="G166" s="5">
        <v>189</v>
      </c>
      <c r="H166">
        <f>INDEX(products[#All],MATCH(Data[[#This Row],[Product]],products[[#All],[Product]],0), MATCH(Data[[#Headers],[Cost Per Unit]],products[#Headers],0))</f>
        <v>4.97</v>
      </c>
      <c r="I166">
        <f>Data[[#This Row],[Cost Per Unit]] * Data[[#This Row],[Units]]</f>
        <v>939.32999999999993</v>
      </c>
      <c r="J166" s="4">
        <f>Data[[#This Row],[Amount]] - Data[[#This Row],[Cost]]</f>
        <v>7922.67</v>
      </c>
    </row>
    <row r="167" spans="3:10" x14ac:dyDescent="0.55000000000000004">
      <c r="C167" t="s">
        <v>6</v>
      </c>
      <c r="D167" t="s">
        <v>37</v>
      </c>
      <c r="E167" t="s">
        <v>28</v>
      </c>
      <c r="F167" s="4">
        <v>3556</v>
      </c>
      <c r="G167" s="5">
        <v>459</v>
      </c>
      <c r="H167">
        <f>INDEX(products[#All],MATCH(Data[[#This Row],[Product]],products[[#All],[Product]],0), MATCH(Data[[#Headers],[Cost Per Unit]],products[#Headers],0))</f>
        <v>10.38</v>
      </c>
      <c r="I167">
        <f>Data[[#This Row],[Cost Per Unit]] * Data[[#This Row],[Units]]</f>
        <v>4764.42</v>
      </c>
      <c r="J167" s="4">
        <f>Data[[#This Row],[Amount]] - Data[[#This Row],[Cost]]</f>
        <v>-1208.42</v>
      </c>
    </row>
    <row r="168" spans="3:10" x14ac:dyDescent="0.55000000000000004">
      <c r="C168" t="s">
        <v>5</v>
      </c>
      <c r="D168" t="s">
        <v>34</v>
      </c>
      <c r="E168" t="s">
        <v>15</v>
      </c>
      <c r="F168" s="4">
        <v>7280</v>
      </c>
      <c r="G168" s="5">
        <v>201</v>
      </c>
      <c r="H168">
        <f>INDEX(products[#All],MATCH(Data[[#This Row],[Product]],products[[#All],[Product]],0), MATCH(Data[[#Headers],[Cost Per Unit]],products[#Headers],0))</f>
        <v>11.73</v>
      </c>
      <c r="I168">
        <f>Data[[#This Row],[Cost Per Unit]] * Data[[#This Row],[Units]]</f>
        <v>2357.73</v>
      </c>
      <c r="J168" s="4">
        <f>Data[[#This Row],[Amount]] - Data[[#This Row],[Cost]]</f>
        <v>4922.2700000000004</v>
      </c>
    </row>
    <row r="169" spans="3:10" x14ac:dyDescent="0.55000000000000004">
      <c r="C169" t="s">
        <v>6</v>
      </c>
      <c r="D169" t="s">
        <v>34</v>
      </c>
      <c r="E169" t="s">
        <v>30</v>
      </c>
      <c r="F169" s="4">
        <v>3402</v>
      </c>
      <c r="G169" s="5">
        <v>366</v>
      </c>
      <c r="H169">
        <f>INDEX(products[#All],MATCH(Data[[#This Row],[Product]],products[[#All],[Product]],0), MATCH(Data[[#Headers],[Cost Per Unit]],products[#Headers],0))</f>
        <v>14.49</v>
      </c>
      <c r="I169">
        <f>Data[[#This Row],[Cost Per Unit]] * Data[[#This Row],[Units]]</f>
        <v>5303.34</v>
      </c>
      <c r="J169" s="4">
        <f>Data[[#This Row],[Amount]] - Data[[#This Row],[Cost]]</f>
        <v>-1901.3400000000001</v>
      </c>
    </row>
    <row r="170" spans="3:10" x14ac:dyDescent="0.55000000000000004">
      <c r="C170" t="s">
        <v>3</v>
      </c>
      <c r="D170" t="s">
        <v>37</v>
      </c>
      <c r="E170" t="s">
        <v>29</v>
      </c>
      <c r="F170" s="4">
        <v>4592</v>
      </c>
      <c r="G170" s="5">
        <v>324</v>
      </c>
      <c r="H170">
        <f>INDEX(products[#All],MATCH(Data[[#This Row],[Product]],products[[#All],[Product]],0), MATCH(Data[[#Headers],[Cost Per Unit]],products[#Headers],0))</f>
        <v>7.16</v>
      </c>
      <c r="I170">
        <f>Data[[#This Row],[Cost Per Unit]] * Data[[#This Row],[Units]]</f>
        <v>2319.84</v>
      </c>
      <c r="J170" s="4">
        <f>Data[[#This Row],[Amount]] - Data[[#This Row],[Cost]]</f>
        <v>2272.16</v>
      </c>
    </row>
    <row r="171" spans="3:10" x14ac:dyDescent="0.55000000000000004">
      <c r="C171" t="s">
        <v>9</v>
      </c>
      <c r="D171" t="s">
        <v>35</v>
      </c>
      <c r="E171" t="s">
        <v>15</v>
      </c>
      <c r="F171" s="4">
        <v>7833</v>
      </c>
      <c r="G171" s="5">
        <v>243</v>
      </c>
      <c r="H171">
        <f>INDEX(products[#All],MATCH(Data[[#This Row],[Product]],products[[#All],[Product]],0), MATCH(Data[[#Headers],[Cost Per Unit]],products[#Headers],0))</f>
        <v>11.73</v>
      </c>
      <c r="I171">
        <f>Data[[#This Row],[Cost Per Unit]] * Data[[#This Row],[Units]]</f>
        <v>2850.3900000000003</v>
      </c>
      <c r="J171" s="4">
        <f>Data[[#This Row],[Amount]] - Data[[#This Row],[Cost]]</f>
        <v>4982.6099999999997</v>
      </c>
    </row>
    <row r="172" spans="3:10" x14ac:dyDescent="0.55000000000000004">
      <c r="C172" t="s">
        <v>2</v>
      </c>
      <c r="D172" t="s">
        <v>39</v>
      </c>
      <c r="E172" t="s">
        <v>21</v>
      </c>
      <c r="F172" s="4">
        <v>7651</v>
      </c>
      <c r="G172" s="5">
        <v>213</v>
      </c>
      <c r="H172">
        <f>INDEX(products[#All],MATCH(Data[[#This Row],[Product]],products[[#All],[Product]],0), MATCH(Data[[#Headers],[Cost Per Unit]],products[#Headers],0))</f>
        <v>9</v>
      </c>
      <c r="I172">
        <f>Data[[#This Row],[Cost Per Unit]] * Data[[#This Row],[Units]]</f>
        <v>1917</v>
      </c>
      <c r="J172" s="4">
        <f>Data[[#This Row],[Amount]] - Data[[#This Row],[Cost]]</f>
        <v>5734</v>
      </c>
    </row>
    <row r="173" spans="3:10" x14ac:dyDescent="0.55000000000000004">
      <c r="C173" t="s">
        <v>40</v>
      </c>
      <c r="D173" t="s">
        <v>35</v>
      </c>
      <c r="E173" t="s">
        <v>30</v>
      </c>
      <c r="F173" s="4">
        <v>2275</v>
      </c>
      <c r="G173" s="5">
        <v>447</v>
      </c>
      <c r="H173">
        <f>INDEX(products[#All],MATCH(Data[[#This Row],[Product]],products[[#All],[Product]],0), MATCH(Data[[#Headers],[Cost Per Unit]],products[#Headers],0))</f>
        <v>14.49</v>
      </c>
      <c r="I173">
        <f>Data[[#This Row],[Cost Per Unit]] * Data[[#This Row],[Units]]</f>
        <v>6477.03</v>
      </c>
      <c r="J173" s="4">
        <f>Data[[#This Row],[Amount]] - Data[[#This Row],[Cost]]</f>
        <v>-4202.03</v>
      </c>
    </row>
    <row r="174" spans="3:10" x14ac:dyDescent="0.55000000000000004">
      <c r="C174" t="s">
        <v>40</v>
      </c>
      <c r="D174" t="s">
        <v>38</v>
      </c>
      <c r="E174" t="s">
        <v>13</v>
      </c>
      <c r="F174" s="4">
        <v>5670</v>
      </c>
      <c r="G174" s="5">
        <v>297</v>
      </c>
      <c r="H174">
        <f>INDEX(products[#All],MATCH(Data[[#This Row],[Product]],products[[#All],[Product]],0), MATCH(Data[[#Headers],[Cost Per Unit]],products[#Headers],0))</f>
        <v>9.33</v>
      </c>
      <c r="I174">
        <f>Data[[#This Row],[Cost Per Unit]] * Data[[#This Row],[Units]]</f>
        <v>2771.01</v>
      </c>
      <c r="J174" s="4">
        <f>Data[[#This Row],[Amount]] - Data[[#This Row],[Cost]]</f>
        <v>2898.99</v>
      </c>
    </row>
    <row r="175" spans="3:10" x14ac:dyDescent="0.55000000000000004">
      <c r="C175" t="s">
        <v>7</v>
      </c>
      <c r="D175" t="s">
        <v>35</v>
      </c>
      <c r="E175" t="s">
        <v>16</v>
      </c>
      <c r="F175" s="4">
        <v>2135</v>
      </c>
      <c r="G175" s="5">
        <v>27</v>
      </c>
      <c r="H175">
        <f>INDEX(products[#All],MATCH(Data[[#This Row],[Product]],products[[#All],[Product]],0), MATCH(Data[[#Headers],[Cost Per Unit]],products[#Headers],0))</f>
        <v>8.7899999999999991</v>
      </c>
      <c r="I175">
        <f>Data[[#This Row],[Cost Per Unit]] * Data[[#This Row],[Units]]</f>
        <v>237.32999999999998</v>
      </c>
      <c r="J175" s="4">
        <f>Data[[#This Row],[Amount]] - Data[[#This Row],[Cost]]</f>
        <v>1897.67</v>
      </c>
    </row>
    <row r="176" spans="3:10" x14ac:dyDescent="0.55000000000000004">
      <c r="C176" t="s">
        <v>40</v>
      </c>
      <c r="D176" t="s">
        <v>34</v>
      </c>
      <c r="E176" t="s">
        <v>23</v>
      </c>
      <c r="F176" s="4">
        <v>2779</v>
      </c>
      <c r="G176" s="5">
        <v>75</v>
      </c>
      <c r="H176">
        <f>INDEX(products[#All],MATCH(Data[[#This Row],[Product]],products[[#All],[Product]],0), MATCH(Data[[#Headers],[Cost Per Unit]],products[#Headers],0))</f>
        <v>6.49</v>
      </c>
      <c r="I176">
        <f>Data[[#This Row],[Cost Per Unit]] * Data[[#This Row],[Units]]</f>
        <v>486.75</v>
      </c>
      <c r="J176" s="4">
        <f>Data[[#This Row],[Amount]] - Data[[#This Row],[Cost]]</f>
        <v>2292.25</v>
      </c>
    </row>
    <row r="177" spans="3:10" x14ac:dyDescent="0.55000000000000004">
      <c r="C177" t="s">
        <v>10</v>
      </c>
      <c r="D177" t="s">
        <v>39</v>
      </c>
      <c r="E177" t="s">
        <v>33</v>
      </c>
      <c r="F177" s="4">
        <v>12950</v>
      </c>
      <c r="G177" s="5">
        <v>30</v>
      </c>
      <c r="H177">
        <f>INDEX(products[#All],MATCH(Data[[#This Row],[Product]],products[[#All],[Product]],0), MATCH(Data[[#Headers],[Cost Per Unit]],products[#Headers],0))</f>
        <v>12.37</v>
      </c>
      <c r="I177">
        <f>Data[[#This Row],[Cost Per Unit]] * Data[[#This Row],[Units]]</f>
        <v>371.09999999999997</v>
      </c>
      <c r="J177" s="4">
        <f>Data[[#This Row],[Amount]] - Data[[#This Row],[Cost]]</f>
        <v>12578.9</v>
      </c>
    </row>
    <row r="178" spans="3:10" x14ac:dyDescent="0.55000000000000004">
      <c r="C178" t="s">
        <v>7</v>
      </c>
      <c r="D178" t="s">
        <v>36</v>
      </c>
      <c r="E178" t="s">
        <v>18</v>
      </c>
      <c r="F178" s="4">
        <v>2646</v>
      </c>
      <c r="G178" s="5">
        <v>177</v>
      </c>
      <c r="H178">
        <f>INDEX(products[#All],MATCH(Data[[#This Row],[Product]],products[[#All],[Product]],0), MATCH(Data[[#Headers],[Cost Per Unit]],products[#Headers],0))</f>
        <v>6.47</v>
      </c>
      <c r="I178">
        <f>Data[[#This Row],[Cost Per Unit]] * Data[[#This Row],[Units]]</f>
        <v>1145.19</v>
      </c>
      <c r="J178" s="4">
        <f>Data[[#This Row],[Amount]] - Data[[#This Row],[Cost]]</f>
        <v>1500.81</v>
      </c>
    </row>
    <row r="179" spans="3:10" x14ac:dyDescent="0.55000000000000004">
      <c r="C179" t="s">
        <v>40</v>
      </c>
      <c r="D179" t="s">
        <v>34</v>
      </c>
      <c r="E179" t="s">
        <v>33</v>
      </c>
      <c r="F179" s="4">
        <v>3794</v>
      </c>
      <c r="G179" s="5">
        <v>159</v>
      </c>
      <c r="H179">
        <f>INDEX(products[#All],MATCH(Data[[#This Row],[Product]],products[[#All],[Product]],0), MATCH(Data[[#Headers],[Cost Per Unit]],products[#Headers],0))</f>
        <v>12.37</v>
      </c>
      <c r="I179">
        <f>Data[[#This Row],[Cost Per Unit]] * Data[[#This Row],[Units]]</f>
        <v>1966.83</v>
      </c>
      <c r="J179" s="4">
        <f>Data[[#This Row],[Amount]] - Data[[#This Row],[Cost]]</f>
        <v>1827.17</v>
      </c>
    </row>
    <row r="180" spans="3:10" x14ac:dyDescent="0.55000000000000004">
      <c r="C180" t="s">
        <v>3</v>
      </c>
      <c r="D180" t="s">
        <v>35</v>
      </c>
      <c r="E180" t="s">
        <v>33</v>
      </c>
      <c r="F180" s="4">
        <v>819</v>
      </c>
      <c r="G180" s="5">
        <v>306</v>
      </c>
      <c r="H180">
        <f>INDEX(products[#All],MATCH(Data[[#This Row],[Product]],products[[#All],[Product]],0), MATCH(Data[[#Headers],[Cost Per Unit]],products[#Headers],0))</f>
        <v>12.37</v>
      </c>
      <c r="I180">
        <f>Data[[#This Row],[Cost Per Unit]] * Data[[#This Row],[Units]]</f>
        <v>3785.22</v>
      </c>
      <c r="J180" s="4">
        <f>Data[[#This Row],[Amount]] - Data[[#This Row],[Cost]]</f>
        <v>-2966.22</v>
      </c>
    </row>
    <row r="181" spans="3:10" x14ac:dyDescent="0.55000000000000004">
      <c r="C181" t="s">
        <v>3</v>
      </c>
      <c r="D181" t="s">
        <v>34</v>
      </c>
      <c r="E181" t="s">
        <v>20</v>
      </c>
      <c r="F181" s="4">
        <v>2583</v>
      </c>
      <c r="G181" s="5">
        <v>18</v>
      </c>
      <c r="H181">
        <f>INDEX(products[#All],MATCH(Data[[#This Row],[Product]],products[[#All],[Product]],0), MATCH(Data[[#Headers],[Cost Per Unit]],products[#Headers],0))</f>
        <v>10.62</v>
      </c>
      <c r="I181">
        <f>Data[[#This Row],[Cost Per Unit]] * Data[[#This Row],[Units]]</f>
        <v>191.16</v>
      </c>
      <c r="J181" s="4">
        <f>Data[[#This Row],[Amount]] - Data[[#This Row],[Cost]]</f>
        <v>2391.84</v>
      </c>
    </row>
    <row r="182" spans="3:10" x14ac:dyDescent="0.55000000000000004">
      <c r="C182" t="s">
        <v>7</v>
      </c>
      <c r="D182" t="s">
        <v>35</v>
      </c>
      <c r="E182" t="s">
        <v>19</v>
      </c>
      <c r="F182" s="4">
        <v>4585</v>
      </c>
      <c r="G182" s="5">
        <v>240</v>
      </c>
      <c r="H182">
        <f>INDEX(products[#All],MATCH(Data[[#This Row],[Product]],products[[#All],[Product]],0), MATCH(Data[[#Headers],[Cost Per Unit]],products[#Headers],0))</f>
        <v>7.64</v>
      </c>
      <c r="I182">
        <f>Data[[#This Row],[Cost Per Unit]] * Data[[#This Row],[Units]]</f>
        <v>1833.6</v>
      </c>
      <c r="J182" s="4">
        <f>Data[[#This Row],[Amount]] - Data[[#This Row],[Cost]]</f>
        <v>2751.4</v>
      </c>
    </row>
    <row r="183" spans="3:10" x14ac:dyDescent="0.55000000000000004">
      <c r="C183" t="s">
        <v>5</v>
      </c>
      <c r="D183" t="s">
        <v>34</v>
      </c>
      <c r="E183" t="s">
        <v>33</v>
      </c>
      <c r="F183" s="4">
        <v>1652</v>
      </c>
      <c r="G183" s="5">
        <v>93</v>
      </c>
      <c r="H183">
        <f>INDEX(products[#All],MATCH(Data[[#This Row],[Product]],products[[#All],[Product]],0), MATCH(Data[[#Headers],[Cost Per Unit]],products[#Headers],0))</f>
        <v>12.37</v>
      </c>
      <c r="I183">
        <f>Data[[#This Row],[Cost Per Unit]] * Data[[#This Row],[Units]]</f>
        <v>1150.4099999999999</v>
      </c>
      <c r="J183" s="4">
        <f>Data[[#This Row],[Amount]] - Data[[#This Row],[Cost]]</f>
        <v>501.59000000000015</v>
      </c>
    </row>
    <row r="184" spans="3:10" x14ac:dyDescent="0.55000000000000004">
      <c r="C184" t="s">
        <v>10</v>
      </c>
      <c r="D184" t="s">
        <v>34</v>
      </c>
      <c r="E184" t="s">
        <v>26</v>
      </c>
      <c r="F184" s="4">
        <v>4991</v>
      </c>
      <c r="G184" s="5">
        <v>9</v>
      </c>
      <c r="H184">
        <f>INDEX(products[#All],MATCH(Data[[#This Row],[Product]],products[[#All],[Product]],0), MATCH(Data[[#Headers],[Cost Per Unit]],products[#Headers],0))</f>
        <v>5.6</v>
      </c>
      <c r="I184">
        <f>Data[[#This Row],[Cost Per Unit]] * Data[[#This Row],[Units]]</f>
        <v>50.4</v>
      </c>
      <c r="J184" s="4">
        <f>Data[[#This Row],[Amount]] - Data[[#This Row],[Cost]]</f>
        <v>4940.6000000000004</v>
      </c>
    </row>
    <row r="185" spans="3:10" x14ac:dyDescent="0.55000000000000004">
      <c r="C185" t="s">
        <v>8</v>
      </c>
      <c r="D185" t="s">
        <v>34</v>
      </c>
      <c r="E185" t="s">
        <v>16</v>
      </c>
      <c r="F185" s="4">
        <v>2009</v>
      </c>
      <c r="G185" s="5">
        <v>219</v>
      </c>
      <c r="H185">
        <f>INDEX(products[#All],MATCH(Data[[#This Row],[Product]],products[[#All],[Product]],0), MATCH(Data[[#Headers],[Cost Per Unit]],products[#Headers],0))</f>
        <v>8.7899999999999991</v>
      </c>
      <c r="I185">
        <f>Data[[#This Row],[Cost Per Unit]] * Data[[#This Row],[Units]]</f>
        <v>1925.0099999999998</v>
      </c>
      <c r="J185" s="4">
        <f>Data[[#This Row],[Amount]] - Data[[#This Row],[Cost]]</f>
        <v>83.990000000000236</v>
      </c>
    </row>
    <row r="186" spans="3:10" x14ac:dyDescent="0.55000000000000004">
      <c r="C186" t="s">
        <v>2</v>
      </c>
      <c r="D186" t="s">
        <v>39</v>
      </c>
      <c r="E186" t="s">
        <v>22</v>
      </c>
      <c r="F186" s="4">
        <v>1568</v>
      </c>
      <c r="G186" s="5">
        <v>141</v>
      </c>
      <c r="H186">
        <f>INDEX(products[#All],MATCH(Data[[#This Row],[Product]],products[[#All],[Product]],0), MATCH(Data[[#Headers],[Cost Per Unit]],products[#Headers],0))</f>
        <v>9.77</v>
      </c>
      <c r="I186">
        <f>Data[[#This Row],[Cost Per Unit]] * Data[[#This Row],[Units]]</f>
        <v>1377.57</v>
      </c>
      <c r="J186" s="4">
        <f>Data[[#This Row],[Amount]] - Data[[#This Row],[Cost]]</f>
        <v>190.43000000000006</v>
      </c>
    </row>
    <row r="187" spans="3:10" x14ac:dyDescent="0.55000000000000004">
      <c r="C187" t="s">
        <v>41</v>
      </c>
      <c r="D187" t="s">
        <v>37</v>
      </c>
      <c r="E187" t="s">
        <v>20</v>
      </c>
      <c r="F187" s="4">
        <v>3388</v>
      </c>
      <c r="G187" s="5">
        <v>123</v>
      </c>
      <c r="H187">
        <f>INDEX(products[#All],MATCH(Data[[#This Row],[Product]],products[[#All],[Product]],0), MATCH(Data[[#Headers],[Cost Per Unit]],products[#Headers],0))</f>
        <v>10.62</v>
      </c>
      <c r="I187">
        <f>Data[[#This Row],[Cost Per Unit]] * Data[[#This Row],[Units]]</f>
        <v>1306.26</v>
      </c>
      <c r="J187" s="4">
        <f>Data[[#This Row],[Amount]] - Data[[#This Row],[Cost]]</f>
        <v>2081.7399999999998</v>
      </c>
    </row>
    <row r="188" spans="3:10" x14ac:dyDescent="0.55000000000000004">
      <c r="C188" t="s">
        <v>40</v>
      </c>
      <c r="D188" t="s">
        <v>38</v>
      </c>
      <c r="E188" t="s">
        <v>24</v>
      </c>
      <c r="F188" s="4">
        <v>623</v>
      </c>
      <c r="G188" s="5">
        <v>51</v>
      </c>
      <c r="H188">
        <f>INDEX(products[#All],MATCH(Data[[#This Row],[Product]],products[[#All],[Product]],0), MATCH(Data[[#Headers],[Cost Per Unit]],products[#Headers],0))</f>
        <v>4.97</v>
      </c>
      <c r="I188">
        <f>Data[[#This Row],[Cost Per Unit]] * Data[[#This Row],[Units]]</f>
        <v>253.47</v>
      </c>
      <c r="J188" s="4">
        <f>Data[[#This Row],[Amount]] - Data[[#This Row],[Cost]]</f>
        <v>369.53</v>
      </c>
    </row>
    <row r="189" spans="3:10" x14ac:dyDescent="0.55000000000000004">
      <c r="C189" t="s">
        <v>6</v>
      </c>
      <c r="D189" t="s">
        <v>36</v>
      </c>
      <c r="E189" t="s">
        <v>4</v>
      </c>
      <c r="F189" s="4">
        <v>10073</v>
      </c>
      <c r="G189" s="5">
        <v>120</v>
      </c>
      <c r="H189">
        <f>INDEX(products[#All],MATCH(Data[[#This Row],[Product]],products[[#All],[Product]],0), MATCH(Data[[#Headers],[Cost Per Unit]],products[#Headers],0))</f>
        <v>11.88</v>
      </c>
      <c r="I189">
        <f>Data[[#This Row],[Cost Per Unit]] * Data[[#This Row],[Units]]</f>
        <v>1425.6000000000001</v>
      </c>
      <c r="J189" s="4">
        <f>Data[[#This Row],[Amount]] - Data[[#This Row],[Cost]]</f>
        <v>8647.4</v>
      </c>
    </row>
    <row r="190" spans="3:10" x14ac:dyDescent="0.55000000000000004">
      <c r="C190" t="s">
        <v>8</v>
      </c>
      <c r="D190" t="s">
        <v>39</v>
      </c>
      <c r="E190" t="s">
        <v>26</v>
      </c>
      <c r="F190" s="4">
        <v>1561</v>
      </c>
      <c r="G190" s="5">
        <v>27</v>
      </c>
      <c r="H190">
        <f>INDEX(products[#All],MATCH(Data[[#This Row],[Product]],products[[#All],[Product]],0), MATCH(Data[[#Headers],[Cost Per Unit]],products[#Headers],0))</f>
        <v>5.6</v>
      </c>
      <c r="I190">
        <f>Data[[#This Row],[Cost Per Unit]] * Data[[#This Row],[Units]]</f>
        <v>151.19999999999999</v>
      </c>
      <c r="J190" s="4">
        <f>Data[[#This Row],[Amount]] - Data[[#This Row],[Cost]]</f>
        <v>1409.8</v>
      </c>
    </row>
    <row r="191" spans="3:10" x14ac:dyDescent="0.55000000000000004">
      <c r="C191" t="s">
        <v>9</v>
      </c>
      <c r="D191" t="s">
        <v>36</v>
      </c>
      <c r="E191" t="s">
        <v>27</v>
      </c>
      <c r="F191" s="4">
        <v>11522</v>
      </c>
      <c r="G191" s="5">
        <v>204</v>
      </c>
      <c r="H191">
        <f>INDEX(products[#All],MATCH(Data[[#This Row],[Product]],products[[#All],[Product]],0), MATCH(Data[[#Headers],[Cost Per Unit]],products[#Headers],0))</f>
        <v>16.73</v>
      </c>
      <c r="I191">
        <f>Data[[#This Row],[Cost Per Unit]] * Data[[#This Row],[Units]]</f>
        <v>3412.92</v>
      </c>
      <c r="J191" s="4">
        <f>Data[[#This Row],[Amount]] - Data[[#This Row],[Cost]]</f>
        <v>8109.08</v>
      </c>
    </row>
    <row r="192" spans="3:10" x14ac:dyDescent="0.55000000000000004">
      <c r="C192" t="s">
        <v>6</v>
      </c>
      <c r="D192" t="s">
        <v>38</v>
      </c>
      <c r="E192" t="s">
        <v>13</v>
      </c>
      <c r="F192" s="4">
        <v>2317</v>
      </c>
      <c r="G192" s="5">
        <v>123</v>
      </c>
      <c r="H192">
        <f>INDEX(products[#All],MATCH(Data[[#This Row],[Product]],products[[#All],[Product]],0), MATCH(Data[[#Headers],[Cost Per Unit]],products[#Headers],0))</f>
        <v>9.33</v>
      </c>
      <c r="I192">
        <f>Data[[#This Row],[Cost Per Unit]] * Data[[#This Row],[Units]]</f>
        <v>1147.5899999999999</v>
      </c>
      <c r="J192" s="4">
        <f>Data[[#This Row],[Amount]] - Data[[#This Row],[Cost]]</f>
        <v>1169.4100000000001</v>
      </c>
    </row>
    <row r="193" spans="3:10" x14ac:dyDescent="0.55000000000000004">
      <c r="C193" t="s">
        <v>10</v>
      </c>
      <c r="D193" t="s">
        <v>37</v>
      </c>
      <c r="E193" t="s">
        <v>28</v>
      </c>
      <c r="F193" s="4">
        <v>3059</v>
      </c>
      <c r="G193" s="5">
        <v>27</v>
      </c>
      <c r="H193">
        <f>INDEX(products[#All],MATCH(Data[[#This Row],[Product]],products[[#All],[Product]],0), MATCH(Data[[#Headers],[Cost Per Unit]],products[#Headers],0))</f>
        <v>10.38</v>
      </c>
      <c r="I193">
        <f>Data[[#This Row],[Cost Per Unit]] * Data[[#This Row],[Units]]</f>
        <v>280.26000000000005</v>
      </c>
      <c r="J193" s="4">
        <f>Data[[#This Row],[Amount]] - Data[[#This Row],[Cost]]</f>
        <v>2778.74</v>
      </c>
    </row>
    <row r="194" spans="3:10" x14ac:dyDescent="0.55000000000000004">
      <c r="C194" t="s">
        <v>41</v>
      </c>
      <c r="D194" t="s">
        <v>37</v>
      </c>
      <c r="E194" t="s">
        <v>26</v>
      </c>
      <c r="F194" s="4">
        <v>2324</v>
      </c>
      <c r="G194" s="5">
        <v>177</v>
      </c>
      <c r="H194">
        <f>INDEX(products[#All],MATCH(Data[[#This Row],[Product]],products[[#All],[Product]],0), MATCH(Data[[#Headers],[Cost Per Unit]],products[#Headers],0))</f>
        <v>5.6</v>
      </c>
      <c r="I194">
        <f>Data[[#This Row],[Cost Per Unit]] * Data[[#This Row],[Units]]</f>
        <v>991.19999999999993</v>
      </c>
      <c r="J194" s="4">
        <f>Data[[#This Row],[Amount]] - Data[[#This Row],[Cost]]</f>
        <v>1332.8000000000002</v>
      </c>
    </row>
    <row r="195" spans="3:10" x14ac:dyDescent="0.55000000000000004">
      <c r="C195" t="s">
        <v>3</v>
      </c>
      <c r="D195" t="s">
        <v>39</v>
      </c>
      <c r="E195" t="s">
        <v>26</v>
      </c>
      <c r="F195" s="4">
        <v>4956</v>
      </c>
      <c r="G195" s="5">
        <v>171</v>
      </c>
      <c r="H195">
        <f>INDEX(products[#All],MATCH(Data[[#This Row],[Product]],products[[#All],[Product]],0), MATCH(Data[[#Headers],[Cost Per Unit]],products[#Headers],0))</f>
        <v>5.6</v>
      </c>
      <c r="I195">
        <f>Data[[#This Row],[Cost Per Unit]] * Data[[#This Row],[Units]]</f>
        <v>957.59999999999991</v>
      </c>
      <c r="J195" s="4">
        <f>Data[[#This Row],[Amount]] - Data[[#This Row],[Cost]]</f>
        <v>3998.4</v>
      </c>
    </row>
    <row r="196" spans="3:10" x14ac:dyDescent="0.55000000000000004">
      <c r="C196" t="s">
        <v>10</v>
      </c>
      <c r="D196" t="s">
        <v>34</v>
      </c>
      <c r="E196" t="s">
        <v>19</v>
      </c>
      <c r="F196" s="4">
        <v>5355</v>
      </c>
      <c r="G196" s="5">
        <v>204</v>
      </c>
      <c r="H196">
        <f>INDEX(products[#All],MATCH(Data[[#This Row],[Product]],products[[#All],[Product]],0), MATCH(Data[[#Headers],[Cost Per Unit]],products[#Headers],0))</f>
        <v>7.64</v>
      </c>
      <c r="I196">
        <f>Data[[#This Row],[Cost Per Unit]] * Data[[#This Row],[Units]]</f>
        <v>1558.56</v>
      </c>
      <c r="J196" s="4">
        <f>Data[[#This Row],[Amount]] - Data[[#This Row],[Cost]]</f>
        <v>3796.44</v>
      </c>
    </row>
    <row r="197" spans="3:10" x14ac:dyDescent="0.55000000000000004">
      <c r="C197" t="s">
        <v>3</v>
      </c>
      <c r="D197" t="s">
        <v>34</v>
      </c>
      <c r="E197" t="s">
        <v>14</v>
      </c>
      <c r="F197" s="4">
        <v>7259</v>
      </c>
      <c r="G197" s="5">
        <v>276</v>
      </c>
      <c r="H197">
        <f>INDEX(products[#All],MATCH(Data[[#This Row],[Product]],products[[#All],[Product]],0), MATCH(Data[[#Headers],[Cost Per Unit]],products[#Headers],0))</f>
        <v>11.7</v>
      </c>
      <c r="I197">
        <f>Data[[#This Row],[Cost Per Unit]] * Data[[#This Row],[Units]]</f>
        <v>3229.2</v>
      </c>
      <c r="J197" s="4">
        <f>Data[[#This Row],[Amount]] - Data[[#This Row],[Cost]]</f>
        <v>4029.8</v>
      </c>
    </row>
    <row r="198" spans="3:10" x14ac:dyDescent="0.55000000000000004">
      <c r="C198" t="s">
        <v>8</v>
      </c>
      <c r="D198" t="s">
        <v>37</v>
      </c>
      <c r="E198" t="s">
        <v>26</v>
      </c>
      <c r="F198" s="4">
        <v>6279</v>
      </c>
      <c r="G198" s="5">
        <v>45</v>
      </c>
      <c r="H198">
        <f>INDEX(products[#All],MATCH(Data[[#This Row],[Product]],products[[#All],[Product]],0), MATCH(Data[[#Headers],[Cost Per Unit]],products[#Headers],0))</f>
        <v>5.6</v>
      </c>
      <c r="I198">
        <f>Data[[#This Row],[Cost Per Unit]] * Data[[#This Row],[Units]]</f>
        <v>251.99999999999997</v>
      </c>
      <c r="J198" s="4">
        <f>Data[[#This Row],[Amount]] - Data[[#This Row],[Cost]]</f>
        <v>6027</v>
      </c>
    </row>
    <row r="199" spans="3:10" x14ac:dyDescent="0.55000000000000004">
      <c r="C199" t="s">
        <v>40</v>
      </c>
      <c r="D199" t="s">
        <v>38</v>
      </c>
      <c r="E199" t="s">
        <v>29</v>
      </c>
      <c r="F199" s="4">
        <v>2541</v>
      </c>
      <c r="G199" s="5">
        <v>45</v>
      </c>
      <c r="H199">
        <f>INDEX(products[#All],MATCH(Data[[#This Row],[Product]],products[[#All],[Product]],0), MATCH(Data[[#Headers],[Cost Per Unit]],products[#Headers],0))</f>
        <v>7.16</v>
      </c>
      <c r="I199">
        <f>Data[[#This Row],[Cost Per Unit]] * Data[[#This Row],[Units]]</f>
        <v>322.2</v>
      </c>
      <c r="J199" s="4">
        <f>Data[[#This Row],[Amount]] - Data[[#This Row],[Cost]]</f>
        <v>2218.8000000000002</v>
      </c>
    </row>
    <row r="200" spans="3:10" x14ac:dyDescent="0.55000000000000004">
      <c r="C200" t="s">
        <v>6</v>
      </c>
      <c r="D200" t="s">
        <v>35</v>
      </c>
      <c r="E200" t="s">
        <v>27</v>
      </c>
      <c r="F200" s="4">
        <v>3864</v>
      </c>
      <c r="G200" s="5">
        <v>177</v>
      </c>
      <c r="H200">
        <f>INDEX(products[#All],MATCH(Data[[#This Row],[Product]],products[[#All],[Product]],0), MATCH(Data[[#Headers],[Cost Per Unit]],products[#Headers],0))</f>
        <v>16.73</v>
      </c>
      <c r="I200">
        <f>Data[[#This Row],[Cost Per Unit]] * Data[[#This Row],[Units]]</f>
        <v>2961.21</v>
      </c>
      <c r="J200" s="4">
        <f>Data[[#This Row],[Amount]] - Data[[#This Row],[Cost]]</f>
        <v>902.79</v>
      </c>
    </row>
    <row r="201" spans="3:10" x14ac:dyDescent="0.55000000000000004">
      <c r="C201" t="s">
        <v>5</v>
      </c>
      <c r="D201" t="s">
        <v>36</v>
      </c>
      <c r="E201" t="s">
        <v>13</v>
      </c>
      <c r="F201" s="4">
        <v>6146</v>
      </c>
      <c r="G201" s="5">
        <v>63</v>
      </c>
      <c r="H201">
        <f>INDEX(products[#All],MATCH(Data[[#This Row],[Product]],products[[#All],[Product]],0), MATCH(Data[[#Headers],[Cost Per Unit]],products[#Headers],0))</f>
        <v>9.33</v>
      </c>
      <c r="I201">
        <f>Data[[#This Row],[Cost Per Unit]] * Data[[#This Row],[Units]]</f>
        <v>587.79</v>
      </c>
      <c r="J201" s="4">
        <f>Data[[#This Row],[Amount]] - Data[[#This Row],[Cost]]</f>
        <v>5558.21</v>
      </c>
    </row>
    <row r="202" spans="3:10" x14ac:dyDescent="0.55000000000000004">
      <c r="C202" t="s">
        <v>9</v>
      </c>
      <c r="D202" t="s">
        <v>39</v>
      </c>
      <c r="E202" t="s">
        <v>18</v>
      </c>
      <c r="F202" s="4">
        <v>2639</v>
      </c>
      <c r="G202" s="5">
        <v>204</v>
      </c>
      <c r="H202">
        <f>INDEX(products[#All],MATCH(Data[[#This Row],[Product]],products[[#All],[Product]],0), MATCH(Data[[#Headers],[Cost Per Unit]],products[#Headers],0))</f>
        <v>6.47</v>
      </c>
      <c r="I202">
        <f>Data[[#This Row],[Cost Per Unit]] * Data[[#This Row],[Units]]</f>
        <v>1319.8799999999999</v>
      </c>
      <c r="J202" s="4">
        <f>Data[[#This Row],[Amount]] - Data[[#This Row],[Cost]]</f>
        <v>1319.1200000000001</v>
      </c>
    </row>
    <row r="203" spans="3:10" x14ac:dyDescent="0.55000000000000004">
      <c r="C203" t="s">
        <v>8</v>
      </c>
      <c r="D203" t="s">
        <v>37</v>
      </c>
      <c r="E203" t="s">
        <v>22</v>
      </c>
      <c r="F203" s="4">
        <v>1890</v>
      </c>
      <c r="G203" s="5">
        <v>195</v>
      </c>
      <c r="H203">
        <f>INDEX(products[#All],MATCH(Data[[#This Row],[Product]],products[[#All],[Product]],0), MATCH(Data[[#Headers],[Cost Per Unit]],products[#Headers],0))</f>
        <v>9.77</v>
      </c>
      <c r="I203">
        <f>Data[[#This Row],[Cost Per Unit]] * Data[[#This Row],[Units]]</f>
        <v>1905.1499999999999</v>
      </c>
      <c r="J203" s="4">
        <f>Data[[#This Row],[Amount]] - Data[[#This Row],[Cost]]</f>
        <v>-15.149999999999864</v>
      </c>
    </row>
    <row r="204" spans="3:10" x14ac:dyDescent="0.55000000000000004">
      <c r="C204" t="s">
        <v>7</v>
      </c>
      <c r="D204" t="s">
        <v>34</v>
      </c>
      <c r="E204" t="s">
        <v>14</v>
      </c>
      <c r="F204" s="4">
        <v>1932</v>
      </c>
      <c r="G204" s="5">
        <v>369</v>
      </c>
      <c r="H204">
        <f>INDEX(products[#All],MATCH(Data[[#This Row],[Product]],products[[#All],[Product]],0), MATCH(Data[[#Headers],[Cost Per Unit]],products[#Headers],0))</f>
        <v>11.7</v>
      </c>
      <c r="I204">
        <f>Data[[#This Row],[Cost Per Unit]] * Data[[#This Row],[Units]]</f>
        <v>4317.3</v>
      </c>
      <c r="J204" s="4">
        <f>Data[[#This Row],[Amount]] - Data[[#This Row],[Cost]]</f>
        <v>-2385.3000000000002</v>
      </c>
    </row>
    <row r="205" spans="3:10" x14ac:dyDescent="0.55000000000000004">
      <c r="C205" t="s">
        <v>3</v>
      </c>
      <c r="D205" t="s">
        <v>34</v>
      </c>
      <c r="E205" t="s">
        <v>25</v>
      </c>
      <c r="F205" s="4">
        <v>6300</v>
      </c>
      <c r="G205" s="5">
        <v>42</v>
      </c>
      <c r="H205">
        <f>INDEX(products[#All],MATCH(Data[[#This Row],[Product]],products[[#All],[Product]],0), MATCH(Data[[#Headers],[Cost Per Unit]],products[#Headers],0))</f>
        <v>13.15</v>
      </c>
      <c r="I205">
        <f>Data[[#This Row],[Cost Per Unit]] * Data[[#This Row],[Units]]</f>
        <v>552.30000000000007</v>
      </c>
      <c r="J205" s="4">
        <f>Data[[#This Row],[Amount]] - Data[[#This Row],[Cost]]</f>
        <v>5747.7</v>
      </c>
    </row>
    <row r="206" spans="3:10" x14ac:dyDescent="0.55000000000000004">
      <c r="C206" t="s">
        <v>6</v>
      </c>
      <c r="D206" t="s">
        <v>37</v>
      </c>
      <c r="E206" t="s">
        <v>30</v>
      </c>
      <c r="F206" s="4">
        <v>560</v>
      </c>
      <c r="G206" s="5">
        <v>81</v>
      </c>
      <c r="H206">
        <f>INDEX(products[#All],MATCH(Data[[#This Row],[Product]],products[[#All],[Product]],0), MATCH(Data[[#Headers],[Cost Per Unit]],products[#Headers],0))</f>
        <v>14.49</v>
      </c>
      <c r="I206">
        <f>Data[[#This Row],[Cost Per Unit]] * Data[[#This Row],[Units]]</f>
        <v>1173.69</v>
      </c>
      <c r="J206" s="4">
        <f>Data[[#This Row],[Amount]] - Data[[#This Row],[Cost]]</f>
        <v>-613.69000000000005</v>
      </c>
    </row>
    <row r="207" spans="3:10" x14ac:dyDescent="0.55000000000000004">
      <c r="C207" t="s">
        <v>9</v>
      </c>
      <c r="D207" t="s">
        <v>37</v>
      </c>
      <c r="E207" t="s">
        <v>26</v>
      </c>
      <c r="F207" s="4">
        <v>2856</v>
      </c>
      <c r="G207" s="5">
        <v>246</v>
      </c>
      <c r="H207">
        <f>INDEX(products[#All],MATCH(Data[[#This Row],[Product]],products[[#All],[Product]],0), MATCH(Data[[#Headers],[Cost Per Unit]],products[#Headers],0))</f>
        <v>5.6</v>
      </c>
      <c r="I207">
        <f>Data[[#This Row],[Cost Per Unit]] * Data[[#This Row],[Units]]</f>
        <v>1377.6</v>
      </c>
      <c r="J207" s="4">
        <f>Data[[#This Row],[Amount]] - Data[[#This Row],[Cost]]</f>
        <v>1478.4</v>
      </c>
    </row>
    <row r="208" spans="3:10" x14ac:dyDescent="0.55000000000000004">
      <c r="C208" t="s">
        <v>9</v>
      </c>
      <c r="D208" t="s">
        <v>34</v>
      </c>
      <c r="E208" t="s">
        <v>17</v>
      </c>
      <c r="F208" s="4">
        <v>707</v>
      </c>
      <c r="G208" s="5">
        <v>174</v>
      </c>
      <c r="H208">
        <f>INDEX(products[#All],MATCH(Data[[#This Row],[Product]],products[[#All],[Product]],0), MATCH(Data[[#Headers],[Cost Per Unit]],products[#Headers],0))</f>
        <v>3.11</v>
      </c>
      <c r="I208">
        <f>Data[[#This Row],[Cost Per Unit]] * Data[[#This Row],[Units]]</f>
        <v>541.14</v>
      </c>
      <c r="J208" s="4">
        <f>Data[[#This Row],[Amount]] - Data[[#This Row],[Cost]]</f>
        <v>165.86</v>
      </c>
    </row>
    <row r="209" spans="3:10" x14ac:dyDescent="0.55000000000000004">
      <c r="C209" t="s">
        <v>8</v>
      </c>
      <c r="D209" t="s">
        <v>35</v>
      </c>
      <c r="E209" t="s">
        <v>30</v>
      </c>
      <c r="F209" s="4">
        <v>3598</v>
      </c>
      <c r="G209" s="5">
        <v>81</v>
      </c>
      <c r="H209">
        <f>INDEX(products[#All],MATCH(Data[[#This Row],[Product]],products[[#All],[Product]],0), MATCH(Data[[#Headers],[Cost Per Unit]],products[#Headers],0))</f>
        <v>14.49</v>
      </c>
      <c r="I209">
        <f>Data[[#This Row],[Cost Per Unit]] * Data[[#This Row],[Units]]</f>
        <v>1173.69</v>
      </c>
      <c r="J209" s="4">
        <f>Data[[#This Row],[Amount]] - Data[[#This Row],[Cost]]</f>
        <v>2424.31</v>
      </c>
    </row>
    <row r="210" spans="3:10" x14ac:dyDescent="0.55000000000000004">
      <c r="C210" t="s">
        <v>40</v>
      </c>
      <c r="D210" t="s">
        <v>35</v>
      </c>
      <c r="E210" t="s">
        <v>22</v>
      </c>
      <c r="F210" s="4">
        <v>6853</v>
      </c>
      <c r="G210" s="5">
        <v>372</v>
      </c>
      <c r="H210">
        <f>INDEX(products[#All],MATCH(Data[[#This Row],[Product]],products[[#All],[Product]],0), MATCH(Data[[#Headers],[Cost Per Unit]],products[#Headers],0))</f>
        <v>9.77</v>
      </c>
      <c r="I210">
        <f>Data[[#This Row],[Cost Per Unit]] * Data[[#This Row],[Units]]</f>
        <v>3634.44</v>
      </c>
      <c r="J210" s="4">
        <f>Data[[#This Row],[Amount]] - Data[[#This Row],[Cost]]</f>
        <v>3218.56</v>
      </c>
    </row>
    <row r="211" spans="3:10" x14ac:dyDescent="0.55000000000000004">
      <c r="C211" t="s">
        <v>40</v>
      </c>
      <c r="D211" t="s">
        <v>35</v>
      </c>
      <c r="E211" t="s">
        <v>16</v>
      </c>
      <c r="F211" s="4">
        <v>4725</v>
      </c>
      <c r="G211" s="5">
        <v>174</v>
      </c>
      <c r="H211">
        <f>INDEX(products[#All],MATCH(Data[[#This Row],[Product]],products[[#All],[Product]],0), MATCH(Data[[#Headers],[Cost Per Unit]],products[#Headers],0))</f>
        <v>8.7899999999999991</v>
      </c>
      <c r="I211">
        <f>Data[[#This Row],[Cost Per Unit]] * Data[[#This Row],[Units]]</f>
        <v>1529.4599999999998</v>
      </c>
      <c r="J211" s="4">
        <f>Data[[#This Row],[Amount]] - Data[[#This Row],[Cost]]</f>
        <v>3195.54</v>
      </c>
    </row>
    <row r="212" spans="3:10" x14ac:dyDescent="0.55000000000000004">
      <c r="C212" t="s">
        <v>41</v>
      </c>
      <c r="D212" t="s">
        <v>36</v>
      </c>
      <c r="E212" t="s">
        <v>32</v>
      </c>
      <c r="F212" s="4">
        <v>10304</v>
      </c>
      <c r="G212" s="5">
        <v>84</v>
      </c>
      <c r="H212">
        <f>INDEX(products[#All],MATCH(Data[[#This Row],[Product]],products[[#All],[Product]],0), MATCH(Data[[#Headers],[Cost Per Unit]],products[#Headers],0))</f>
        <v>8.65</v>
      </c>
      <c r="I212">
        <f>Data[[#This Row],[Cost Per Unit]] * Data[[#This Row],[Units]]</f>
        <v>726.6</v>
      </c>
      <c r="J212" s="4">
        <f>Data[[#This Row],[Amount]] - Data[[#This Row],[Cost]]</f>
        <v>9577.4</v>
      </c>
    </row>
    <row r="213" spans="3:10" x14ac:dyDescent="0.55000000000000004">
      <c r="C213" t="s">
        <v>41</v>
      </c>
      <c r="D213" t="s">
        <v>34</v>
      </c>
      <c r="E213" t="s">
        <v>16</v>
      </c>
      <c r="F213" s="4">
        <v>1274</v>
      </c>
      <c r="G213" s="5">
        <v>225</v>
      </c>
      <c r="H213">
        <f>INDEX(products[#All],MATCH(Data[[#This Row],[Product]],products[[#All],[Product]],0), MATCH(Data[[#Headers],[Cost Per Unit]],products[#Headers],0))</f>
        <v>8.7899999999999991</v>
      </c>
      <c r="I213">
        <f>Data[[#This Row],[Cost Per Unit]] * Data[[#This Row],[Units]]</f>
        <v>1977.7499999999998</v>
      </c>
      <c r="J213" s="4">
        <f>Data[[#This Row],[Amount]] - Data[[#This Row],[Cost]]</f>
        <v>-703.74999999999977</v>
      </c>
    </row>
    <row r="214" spans="3:10" x14ac:dyDescent="0.55000000000000004">
      <c r="C214" t="s">
        <v>5</v>
      </c>
      <c r="D214" t="s">
        <v>36</v>
      </c>
      <c r="E214" t="s">
        <v>30</v>
      </c>
      <c r="F214" s="4">
        <v>1526</v>
      </c>
      <c r="G214" s="5">
        <v>105</v>
      </c>
      <c r="H214">
        <f>INDEX(products[#All],MATCH(Data[[#This Row],[Product]],products[[#All],[Product]],0), MATCH(Data[[#Headers],[Cost Per Unit]],products[#Headers],0))</f>
        <v>14.49</v>
      </c>
      <c r="I214">
        <f>Data[[#This Row],[Cost Per Unit]] * Data[[#This Row],[Units]]</f>
        <v>1521.45</v>
      </c>
      <c r="J214" s="4">
        <f>Data[[#This Row],[Amount]] - Data[[#This Row],[Cost]]</f>
        <v>4.5499999999999545</v>
      </c>
    </row>
    <row r="215" spans="3:10" x14ac:dyDescent="0.55000000000000004">
      <c r="C215" t="s">
        <v>40</v>
      </c>
      <c r="D215" t="s">
        <v>39</v>
      </c>
      <c r="E215" t="s">
        <v>28</v>
      </c>
      <c r="F215" s="4">
        <v>3101</v>
      </c>
      <c r="G215" s="5">
        <v>225</v>
      </c>
      <c r="H215">
        <f>INDEX(products[#All],MATCH(Data[[#This Row],[Product]],products[[#All],[Product]],0), MATCH(Data[[#Headers],[Cost Per Unit]],products[#Headers],0))</f>
        <v>10.38</v>
      </c>
      <c r="I215">
        <f>Data[[#This Row],[Cost Per Unit]] * Data[[#This Row],[Units]]</f>
        <v>2335.5</v>
      </c>
      <c r="J215" s="4">
        <f>Data[[#This Row],[Amount]] - Data[[#This Row],[Cost]]</f>
        <v>765.5</v>
      </c>
    </row>
    <row r="216" spans="3:10" x14ac:dyDescent="0.55000000000000004">
      <c r="C216" t="s">
        <v>2</v>
      </c>
      <c r="D216" t="s">
        <v>37</v>
      </c>
      <c r="E216" t="s">
        <v>14</v>
      </c>
      <c r="F216" s="4">
        <v>1057</v>
      </c>
      <c r="G216" s="5">
        <v>54</v>
      </c>
      <c r="H216">
        <f>INDEX(products[#All],MATCH(Data[[#This Row],[Product]],products[[#All],[Product]],0), MATCH(Data[[#Headers],[Cost Per Unit]],products[#Headers],0))</f>
        <v>11.7</v>
      </c>
      <c r="I216">
        <f>Data[[#This Row],[Cost Per Unit]] * Data[[#This Row],[Units]]</f>
        <v>631.79999999999995</v>
      </c>
      <c r="J216" s="4">
        <f>Data[[#This Row],[Amount]] - Data[[#This Row],[Cost]]</f>
        <v>425.20000000000005</v>
      </c>
    </row>
    <row r="217" spans="3:10" x14ac:dyDescent="0.55000000000000004">
      <c r="C217" t="s">
        <v>7</v>
      </c>
      <c r="D217" t="s">
        <v>37</v>
      </c>
      <c r="E217" t="s">
        <v>26</v>
      </c>
      <c r="F217" s="4">
        <v>5306</v>
      </c>
      <c r="G217" s="5">
        <v>0</v>
      </c>
      <c r="H217">
        <f>INDEX(products[#All],MATCH(Data[[#This Row],[Product]],products[[#All],[Product]],0), MATCH(Data[[#Headers],[Cost Per Unit]],products[#Headers],0))</f>
        <v>5.6</v>
      </c>
      <c r="I217">
        <f>Data[[#This Row],[Cost Per Unit]] * Data[[#This Row],[Units]]</f>
        <v>0</v>
      </c>
      <c r="J217" s="4">
        <f>Data[[#This Row],[Amount]] - Data[[#This Row],[Cost]]</f>
        <v>5306</v>
      </c>
    </row>
    <row r="218" spans="3:10" x14ac:dyDescent="0.55000000000000004">
      <c r="C218" t="s">
        <v>5</v>
      </c>
      <c r="D218" t="s">
        <v>39</v>
      </c>
      <c r="E218" t="s">
        <v>24</v>
      </c>
      <c r="F218" s="4">
        <v>4018</v>
      </c>
      <c r="G218" s="5">
        <v>171</v>
      </c>
      <c r="H218">
        <f>INDEX(products[#All],MATCH(Data[[#This Row],[Product]],products[[#All],[Product]],0), MATCH(Data[[#Headers],[Cost Per Unit]],products[#Headers],0))</f>
        <v>4.97</v>
      </c>
      <c r="I218">
        <f>Data[[#This Row],[Cost Per Unit]] * Data[[#This Row],[Units]]</f>
        <v>849.87</v>
      </c>
      <c r="J218" s="4">
        <f>Data[[#This Row],[Amount]] - Data[[#This Row],[Cost]]</f>
        <v>3168.13</v>
      </c>
    </row>
    <row r="219" spans="3:10" x14ac:dyDescent="0.55000000000000004">
      <c r="C219" t="s">
        <v>9</v>
      </c>
      <c r="D219" t="s">
        <v>34</v>
      </c>
      <c r="E219" t="s">
        <v>16</v>
      </c>
      <c r="F219" s="4">
        <v>938</v>
      </c>
      <c r="G219" s="5">
        <v>189</v>
      </c>
      <c r="H219">
        <f>INDEX(products[#All],MATCH(Data[[#This Row],[Product]],products[[#All],[Product]],0), MATCH(Data[[#Headers],[Cost Per Unit]],products[#Headers],0))</f>
        <v>8.7899999999999991</v>
      </c>
      <c r="I219">
        <f>Data[[#This Row],[Cost Per Unit]] * Data[[#This Row],[Units]]</f>
        <v>1661.31</v>
      </c>
      <c r="J219" s="4">
        <f>Data[[#This Row],[Amount]] - Data[[#This Row],[Cost]]</f>
        <v>-723.31</v>
      </c>
    </row>
    <row r="220" spans="3:10" x14ac:dyDescent="0.55000000000000004">
      <c r="C220" t="s">
        <v>7</v>
      </c>
      <c r="D220" t="s">
        <v>38</v>
      </c>
      <c r="E220" t="s">
        <v>18</v>
      </c>
      <c r="F220" s="4">
        <v>1778</v>
      </c>
      <c r="G220" s="5">
        <v>270</v>
      </c>
      <c r="H220">
        <f>INDEX(products[#All],MATCH(Data[[#This Row],[Product]],products[[#All],[Product]],0), MATCH(Data[[#Headers],[Cost Per Unit]],products[#Headers],0))</f>
        <v>6.47</v>
      </c>
      <c r="I220">
        <f>Data[[#This Row],[Cost Per Unit]] * Data[[#This Row],[Units]]</f>
        <v>1746.8999999999999</v>
      </c>
      <c r="J220" s="4">
        <f>Data[[#This Row],[Amount]] - Data[[#This Row],[Cost]]</f>
        <v>31.100000000000136</v>
      </c>
    </row>
    <row r="221" spans="3:10" x14ac:dyDescent="0.55000000000000004">
      <c r="C221" t="s">
        <v>6</v>
      </c>
      <c r="D221" t="s">
        <v>39</v>
      </c>
      <c r="E221" t="s">
        <v>30</v>
      </c>
      <c r="F221" s="4">
        <v>1638</v>
      </c>
      <c r="G221" s="5">
        <v>63</v>
      </c>
      <c r="H221">
        <f>INDEX(products[#All],MATCH(Data[[#This Row],[Product]],products[[#All],[Product]],0), MATCH(Data[[#Headers],[Cost Per Unit]],products[#Headers],0))</f>
        <v>14.49</v>
      </c>
      <c r="I221">
        <f>Data[[#This Row],[Cost Per Unit]] * Data[[#This Row],[Units]]</f>
        <v>912.87</v>
      </c>
      <c r="J221" s="4">
        <f>Data[[#This Row],[Amount]] - Data[[#This Row],[Cost]]</f>
        <v>725.13</v>
      </c>
    </row>
    <row r="222" spans="3:10" x14ac:dyDescent="0.55000000000000004">
      <c r="C222" t="s">
        <v>41</v>
      </c>
      <c r="D222" t="s">
        <v>38</v>
      </c>
      <c r="E222" t="s">
        <v>25</v>
      </c>
      <c r="F222" s="4">
        <v>154</v>
      </c>
      <c r="G222" s="5">
        <v>21</v>
      </c>
      <c r="H222">
        <f>INDEX(products[#All],MATCH(Data[[#This Row],[Product]],products[[#All],[Product]],0), MATCH(Data[[#Headers],[Cost Per Unit]],products[#Headers],0))</f>
        <v>13.15</v>
      </c>
      <c r="I222">
        <f>Data[[#This Row],[Cost Per Unit]] * Data[[#This Row],[Units]]</f>
        <v>276.15000000000003</v>
      </c>
      <c r="J222" s="4">
        <f>Data[[#This Row],[Amount]] - Data[[#This Row],[Cost]]</f>
        <v>-122.15000000000003</v>
      </c>
    </row>
    <row r="223" spans="3:10" x14ac:dyDescent="0.55000000000000004">
      <c r="C223" t="s">
        <v>7</v>
      </c>
      <c r="D223" t="s">
        <v>37</v>
      </c>
      <c r="E223" t="s">
        <v>22</v>
      </c>
      <c r="F223" s="4">
        <v>9835</v>
      </c>
      <c r="G223" s="5">
        <v>207</v>
      </c>
      <c r="H223">
        <f>INDEX(products[#All],MATCH(Data[[#This Row],[Product]],products[[#All],[Product]],0), MATCH(Data[[#Headers],[Cost Per Unit]],products[#Headers],0))</f>
        <v>9.77</v>
      </c>
      <c r="I223">
        <f>Data[[#This Row],[Cost Per Unit]] * Data[[#This Row],[Units]]</f>
        <v>2022.3899999999999</v>
      </c>
      <c r="J223" s="4">
        <f>Data[[#This Row],[Amount]] - Data[[#This Row],[Cost]]</f>
        <v>7812.6100000000006</v>
      </c>
    </row>
    <row r="224" spans="3:10" x14ac:dyDescent="0.55000000000000004">
      <c r="C224" t="s">
        <v>9</v>
      </c>
      <c r="D224" t="s">
        <v>37</v>
      </c>
      <c r="E224" t="s">
        <v>20</v>
      </c>
      <c r="F224" s="4">
        <v>7273</v>
      </c>
      <c r="G224" s="5">
        <v>96</v>
      </c>
      <c r="H224">
        <f>INDEX(products[#All],MATCH(Data[[#This Row],[Product]],products[[#All],[Product]],0), MATCH(Data[[#Headers],[Cost Per Unit]],products[#Headers],0))</f>
        <v>10.62</v>
      </c>
      <c r="I224">
        <f>Data[[#This Row],[Cost Per Unit]] * Data[[#This Row],[Units]]</f>
        <v>1019.52</v>
      </c>
      <c r="J224" s="4">
        <f>Data[[#This Row],[Amount]] - Data[[#This Row],[Cost]]</f>
        <v>6253.48</v>
      </c>
    </row>
    <row r="225" spans="3:10" x14ac:dyDescent="0.55000000000000004">
      <c r="C225" t="s">
        <v>5</v>
      </c>
      <c r="D225" t="s">
        <v>39</v>
      </c>
      <c r="E225" t="s">
        <v>22</v>
      </c>
      <c r="F225" s="4">
        <v>6909</v>
      </c>
      <c r="G225" s="5">
        <v>81</v>
      </c>
      <c r="H225">
        <f>INDEX(products[#All],MATCH(Data[[#This Row],[Product]],products[[#All],[Product]],0), MATCH(Data[[#Headers],[Cost Per Unit]],products[#Headers],0))</f>
        <v>9.77</v>
      </c>
      <c r="I225">
        <f>Data[[#This Row],[Cost Per Unit]] * Data[[#This Row],[Units]]</f>
        <v>791.37</v>
      </c>
      <c r="J225" s="4">
        <f>Data[[#This Row],[Amount]] - Data[[#This Row],[Cost]]</f>
        <v>6117.63</v>
      </c>
    </row>
    <row r="226" spans="3:10" x14ac:dyDescent="0.55000000000000004">
      <c r="C226" t="s">
        <v>9</v>
      </c>
      <c r="D226" t="s">
        <v>39</v>
      </c>
      <c r="E226" t="s">
        <v>24</v>
      </c>
      <c r="F226" s="4">
        <v>3920</v>
      </c>
      <c r="G226" s="5">
        <v>306</v>
      </c>
      <c r="H226">
        <f>INDEX(products[#All],MATCH(Data[[#This Row],[Product]],products[[#All],[Product]],0), MATCH(Data[[#Headers],[Cost Per Unit]],products[#Headers],0))</f>
        <v>4.97</v>
      </c>
      <c r="I226">
        <f>Data[[#This Row],[Cost Per Unit]] * Data[[#This Row],[Units]]</f>
        <v>1520.82</v>
      </c>
      <c r="J226" s="4">
        <f>Data[[#This Row],[Amount]] - Data[[#This Row],[Cost]]</f>
        <v>2399.1800000000003</v>
      </c>
    </row>
    <row r="227" spans="3:10" x14ac:dyDescent="0.55000000000000004">
      <c r="C227" t="s">
        <v>10</v>
      </c>
      <c r="D227" t="s">
        <v>39</v>
      </c>
      <c r="E227" t="s">
        <v>21</v>
      </c>
      <c r="F227" s="4">
        <v>4858</v>
      </c>
      <c r="G227" s="5">
        <v>279</v>
      </c>
      <c r="H227">
        <f>INDEX(products[#All],MATCH(Data[[#This Row],[Product]],products[[#All],[Product]],0), MATCH(Data[[#Headers],[Cost Per Unit]],products[#Headers],0))</f>
        <v>9</v>
      </c>
      <c r="I227">
        <f>Data[[#This Row],[Cost Per Unit]] * Data[[#This Row],[Units]]</f>
        <v>2511</v>
      </c>
      <c r="J227" s="4">
        <f>Data[[#This Row],[Amount]] - Data[[#This Row],[Cost]]</f>
        <v>2347</v>
      </c>
    </row>
    <row r="228" spans="3:10" x14ac:dyDescent="0.55000000000000004">
      <c r="C228" t="s">
        <v>2</v>
      </c>
      <c r="D228" t="s">
        <v>38</v>
      </c>
      <c r="E228" t="s">
        <v>4</v>
      </c>
      <c r="F228" s="4">
        <v>3549</v>
      </c>
      <c r="G228" s="5">
        <v>3</v>
      </c>
      <c r="H228">
        <f>INDEX(products[#All],MATCH(Data[[#This Row],[Product]],products[[#All],[Product]],0), MATCH(Data[[#Headers],[Cost Per Unit]],products[#Headers],0))</f>
        <v>11.88</v>
      </c>
      <c r="I228">
        <f>Data[[#This Row],[Cost Per Unit]] * Data[[#This Row],[Units]]</f>
        <v>35.64</v>
      </c>
      <c r="J228" s="4">
        <f>Data[[#This Row],[Amount]] - Data[[#This Row],[Cost]]</f>
        <v>3513.36</v>
      </c>
    </row>
    <row r="229" spans="3:10" x14ac:dyDescent="0.55000000000000004">
      <c r="C229" t="s">
        <v>7</v>
      </c>
      <c r="D229" t="s">
        <v>39</v>
      </c>
      <c r="E229" t="s">
        <v>27</v>
      </c>
      <c r="F229" s="4">
        <v>966</v>
      </c>
      <c r="G229" s="5">
        <v>198</v>
      </c>
      <c r="H229">
        <f>INDEX(products[#All],MATCH(Data[[#This Row],[Product]],products[[#All],[Product]],0), MATCH(Data[[#Headers],[Cost Per Unit]],products[#Headers],0))</f>
        <v>16.73</v>
      </c>
      <c r="I229">
        <f>Data[[#This Row],[Cost Per Unit]] * Data[[#This Row],[Units]]</f>
        <v>3312.54</v>
      </c>
      <c r="J229" s="4">
        <f>Data[[#This Row],[Amount]] - Data[[#This Row],[Cost]]</f>
        <v>-2346.54</v>
      </c>
    </row>
    <row r="230" spans="3:10" x14ac:dyDescent="0.55000000000000004">
      <c r="C230" t="s">
        <v>5</v>
      </c>
      <c r="D230" t="s">
        <v>39</v>
      </c>
      <c r="E230" t="s">
        <v>18</v>
      </c>
      <c r="F230" s="4">
        <v>385</v>
      </c>
      <c r="G230" s="5">
        <v>249</v>
      </c>
      <c r="H230">
        <f>INDEX(products[#All],MATCH(Data[[#This Row],[Product]],products[[#All],[Product]],0), MATCH(Data[[#Headers],[Cost Per Unit]],products[#Headers],0))</f>
        <v>6.47</v>
      </c>
      <c r="I230">
        <f>Data[[#This Row],[Cost Per Unit]] * Data[[#This Row],[Units]]</f>
        <v>1611.03</v>
      </c>
      <c r="J230" s="4">
        <f>Data[[#This Row],[Amount]] - Data[[#This Row],[Cost]]</f>
        <v>-1226.03</v>
      </c>
    </row>
    <row r="231" spans="3:10" x14ac:dyDescent="0.55000000000000004">
      <c r="C231" t="s">
        <v>6</v>
      </c>
      <c r="D231" t="s">
        <v>34</v>
      </c>
      <c r="E231" t="s">
        <v>16</v>
      </c>
      <c r="F231" s="4">
        <v>2219</v>
      </c>
      <c r="G231" s="5">
        <v>75</v>
      </c>
      <c r="H231">
        <f>INDEX(products[#All],MATCH(Data[[#This Row],[Product]],products[[#All],[Product]],0), MATCH(Data[[#Headers],[Cost Per Unit]],products[#Headers],0))</f>
        <v>8.7899999999999991</v>
      </c>
      <c r="I231">
        <f>Data[[#This Row],[Cost Per Unit]] * Data[[#This Row],[Units]]</f>
        <v>659.24999999999989</v>
      </c>
      <c r="J231" s="4">
        <f>Data[[#This Row],[Amount]] - Data[[#This Row],[Cost]]</f>
        <v>1559.75</v>
      </c>
    </row>
    <row r="232" spans="3:10" x14ac:dyDescent="0.55000000000000004">
      <c r="C232" t="s">
        <v>9</v>
      </c>
      <c r="D232" t="s">
        <v>36</v>
      </c>
      <c r="E232" t="s">
        <v>32</v>
      </c>
      <c r="F232" s="4">
        <v>2954</v>
      </c>
      <c r="G232" s="5">
        <v>189</v>
      </c>
      <c r="H232">
        <f>INDEX(products[#All],MATCH(Data[[#This Row],[Product]],products[[#All],[Product]],0), MATCH(Data[[#Headers],[Cost Per Unit]],products[#Headers],0))</f>
        <v>8.65</v>
      </c>
      <c r="I232">
        <f>Data[[#This Row],[Cost Per Unit]] * Data[[#This Row],[Units]]</f>
        <v>1634.8500000000001</v>
      </c>
      <c r="J232" s="4">
        <f>Data[[#This Row],[Amount]] - Data[[#This Row],[Cost]]</f>
        <v>1319.1499999999999</v>
      </c>
    </row>
    <row r="233" spans="3:10" x14ac:dyDescent="0.55000000000000004">
      <c r="C233" t="s">
        <v>7</v>
      </c>
      <c r="D233" t="s">
        <v>36</v>
      </c>
      <c r="E233" t="s">
        <v>32</v>
      </c>
      <c r="F233" s="4">
        <v>280</v>
      </c>
      <c r="G233" s="5">
        <v>87</v>
      </c>
      <c r="H233">
        <f>INDEX(products[#All],MATCH(Data[[#This Row],[Product]],products[[#All],[Product]],0), MATCH(Data[[#Headers],[Cost Per Unit]],products[#Headers],0))</f>
        <v>8.65</v>
      </c>
      <c r="I233">
        <f>Data[[#This Row],[Cost Per Unit]] * Data[[#This Row],[Units]]</f>
        <v>752.55000000000007</v>
      </c>
      <c r="J233" s="4">
        <f>Data[[#This Row],[Amount]] - Data[[#This Row],[Cost]]</f>
        <v>-472.55000000000007</v>
      </c>
    </row>
    <row r="234" spans="3:10" x14ac:dyDescent="0.55000000000000004">
      <c r="C234" t="s">
        <v>41</v>
      </c>
      <c r="D234" t="s">
        <v>36</v>
      </c>
      <c r="E234" t="s">
        <v>30</v>
      </c>
      <c r="F234" s="4">
        <v>6118</v>
      </c>
      <c r="G234" s="5">
        <v>174</v>
      </c>
      <c r="H234">
        <f>INDEX(products[#All],MATCH(Data[[#This Row],[Product]],products[[#All],[Product]],0), MATCH(Data[[#Headers],[Cost Per Unit]],products[#Headers],0))</f>
        <v>14.49</v>
      </c>
      <c r="I234">
        <f>Data[[#This Row],[Cost Per Unit]] * Data[[#This Row],[Units]]</f>
        <v>2521.2600000000002</v>
      </c>
      <c r="J234" s="4">
        <f>Data[[#This Row],[Amount]] - Data[[#This Row],[Cost]]</f>
        <v>3596.74</v>
      </c>
    </row>
    <row r="235" spans="3:10" x14ac:dyDescent="0.55000000000000004">
      <c r="C235" t="s">
        <v>2</v>
      </c>
      <c r="D235" t="s">
        <v>39</v>
      </c>
      <c r="E235" t="s">
        <v>15</v>
      </c>
      <c r="F235" s="4">
        <v>4802</v>
      </c>
      <c r="G235" s="5">
        <v>36</v>
      </c>
      <c r="H235">
        <f>INDEX(products[#All],MATCH(Data[[#This Row],[Product]],products[[#All],[Product]],0), MATCH(Data[[#Headers],[Cost Per Unit]],products[#Headers],0))</f>
        <v>11.73</v>
      </c>
      <c r="I235">
        <f>Data[[#This Row],[Cost Per Unit]] * Data[[#This Row],[Units]]</f>
        <v>422.28000000000003</v>
      </c>
      <c r="J235" s="4">
        <f>Data[[#This Row],[Amount]] - Data[[#This Row],[Cost]]</f>
        <v>4379.72</v>
      </c>
    </row>
    <row r="236" spans="3:10" x14ac:dyDescent="0.55000000000000004">
      <c r="C236" t="s">
        <v>9</v>
      </c>
      <c r="D236" t="s">
        <v>38</v>
      </c>
      <c r="E236" t="s">
        <v>24</v>
      </c>
      <c r="F236" s="4">
        <v>4137</v>
      </c>
      <c r="G236" s="5">
        <v>60</v>
      </c>
      <c r="H236">
        <f>INDEX(products[#All],MATCH(Data[[#This Row],[Product]],products[[#All],[Product]],0), MATCH(Data[[#Headers],[Cost Per Unit]],products[#Headers],0))</f>
        <v>4.97</v>
      </c>
      <c r="I236">
        <f>Data[[#This Row],[Cost Per Unit]] * Data[[#This Row],[Units]]</f>
        <v>298.2</v>
      </c>
      <c r="J236" s="4">
        <f>Data[[#This Row],[Amount]] - Data[[#This Row],[Cost]]</f>
        <v>3838.8</v>
      </c>
    </row>
    <row r="237" spans="3:10" x14ac:dyDescent="0.55000000000000004">
      <c r="C237" t="s">
        <v>3</v>
      </c>
      <c r="D237" t="s">
        <v>35</v>
      </c>
      <c r="E237" t="s">
        <v>23</v>
      </c>
      <c r="F237" s="4">
        <v>2023</v>
      </c>
      <c r="G237" s="5">
        <v>78</v>
      </c>
      <c r="H237">
        <f>INDEX(products[#All],MATCH(Data[[#This Row],[Product]],products[[#All],[Product]],0), MATCH(Data[[#Headers],[Cost Per Unit]],products[#Headers],0))</f>
        <v>6.49</v>
      </c>
      <c r="I237">
        <f>Data[[#This Row],[Cost Per Unit]] * Data[[#This Row],[Units]]</f>
        <v>506.22</v>
      </c>
      <c r="J237" s="4">
        <f>Data[[#This Row],[Amount]] - Data[[#This Row],[Cost]]</f>
        <v>1516.78</v>
      </c>
    </row>
    <row r="238" spans="3:10" x14ac:dyDescent="0.55000000000000004">
      <c r="C238" t="s">
        <v>9</v>
      </c>
      <c r="D238" t="s">
        <v>36</v>
      </c>
      <c r="E238" t="s">
        <v>30</v>
      </c>
      <c r="F238" s="4">
        <v>9051</v>
      </c>
      <c r="G238" s="5">
        <v>57</v>
      </c>
      <c r="H238">
        <f>INDEX(products[#All],MATCH(Data[[#This Row],[Product]],products[[#All],[Product]],0), MATCH(Data[[#Headers],[Cost Per Unit]],products[#Headers],0))</f>
        <v>14.49</v>
      </c>
      <c r="I238">
        <f>Data[[#This Row],[Cost Per Unit]] * Data[[#This Row],[Units]]</f>
        <v>825.93000000000006</v>
      </c>
      <c r="J238" s="4">
        <f>Data[[#This Row],[Amount]] - Data[[#This Row],[Cost]]</f>
        <v>8225.07</v>
      </c>
    </row>
    <row r="239" spans="3:10" x14ac:dyDescent="0.55000000000000004">
      <c r="C239" t="s">
        <v>9</v>
      </c>
      <c r="D239" t="s">
        <v>37</v>
      </c>
      <c r="E239" t="s">
        <v>28</v>
      </c>
      <c r="F239" s="4">
        <v>2919</v>
      </c>
      <c r="G239" s="5">
        <v>45</v>
      </c>
      <c r="H239">
        <f>INDEX(products[#All],MATCH(Data[[#This Row],[Product]],products[[#All],[Product]],0), MATCH(Data[[#Headers],[Cost Per Unit]],products[#Headers],0))</f>
        <v>10.38</v>
      </c>
      <c r="I239">
        <f>Data[[#This Row],[Cost Per Unit]] * Data[[#This Row],[Units]]</f>
        <v>467.1</v>
      </c>
      <c r="J239" s="4">
        <f>Data[[#This Row],[Amount]] - Data[[#This Row],[Cost]]</f>
        <v>2451.9</v>
      </c>
    </row>
    <row r="240" spans="3:10" x14ac:dyDescent="0.55000000000000004">
      <c r="C240" t="s">
        <v>41</v>
      </c>
      <c r="D240" t="s">
        <v>38</v>
      </c>
      <c r="E240" t="s">
        <v>22</v>
      </c>
      <c r="F240" s="4">
        <v>5915</v>
      </c>
      <c r="G240" s="5">
        <v>3</v>
      </c>
      <c r="H240">
        <f>INDEX(products[#All],MATCH(Data[[#This Row],[Product]],products[[#All],[Product]],0), MATCH(Data[[#Headers],[Cost Per Unit]],products[#Headers],0))</f>
        <v>9.77</v>
      </c>
      <c r="I240">
        <f>Data[[#This Row],[Cost Per Unit]] * Data[[#This Row],[Units]]</f>
        <v>29.31</v>
      </c>
      <c r="J240" s="4">
        <f>Data[[#This Row],[Amount]] - Data[[#This Row],[Cost]]</f>
        <v>5885.69</v>
      </c>
    </row>
    <row r="241" spans="3:10" x14ac:dyDescent="0.55000000000000004">
      <c r="C241" t="s">
        <v>10</v>
      </c>
      <c r="D241" t="s">
        <v>35</v>
      </c>
      <c r="E241" t="s">
        <v>15</v>
      </c>
      <c r="F241" s="4">
        <v>2562</v>
      </c>
      <c r="G241" s="5">
        <v>6</v>
      </c>
      <c r="H241">
        <f>INDEX(products[#All],MATCH(Data[[#This Row],[Product]],products[[#All],[Product]],0), MATCH(Data[[#Headers],[Cost Per Unit]],products[#Headers],0))</f>
        <v>11.73</v>
      </c>
      <c r="I241">
        <f>Data[[#This Row],[Cost Per Unit]] * Data[[#This Row],[Units]]</f>
        <v>70.38</v>
      </c>
      <c r="J241" s="4">
        <f>Data[[#This Row],[Amount]] - Data[[#This Row],[Cost]]</f>
        <v>2491.62</v>
      </c>
    </row>
    <row r="242" spans="3:10" x14ac:dyDescent="0.55000000000000004">
      <c r="C242" t="s">
        <v>5</v>
      </c>
      <c r="D242" t="s">
        <v>37</v>
      </c>
      <c r="E242" t="s">
        <v>25</v>
      </c>
      <c r="F242" s="4">
        <v>8813</v>
      </c>
      <c r="G242" s="5">
        <v>21</v>
      </c>
      <c r="H242">
        <f>INDEX(products[#All],MATCH(Data[[#This Row],[Product]],products[[#All],[Product]],0), MATCH(Data[[#Headers],[Cost Per Unit]],products[#Headers],0))</f>
        <v>13.15</v>
      </c>
      <c r="I242">
        <f>Data[[#This Row],[Cost Per Unit]] * Data[[#This Row],[Units]]</f>
        <v>276.15000000000003</v>
      </c>
      <c r="J242" s="4">
        <f>Data[[#This Row],[Amount]] - Data[[#This Row],[Cost]]</f>
        <v>8536.85</v>
      </c>
    </row>
    <row r="243" spans="3:10" x14ac:dyDescent="0.55000000000000004">
      <c r="C243" t="s">
        <v>5</v>
      </c>
      <c r="D243" t="s">
        <v>36</v>
      </c>
      <c r="E243" t="s">
        <v>18</v>
      </c>
      <c r="F243" s="4">
        <v>6111</v>
      </c>
      <c r="G243" s="5">
        <v>3</v>
      </c>
      <c r="H243">
        <f>INDEX(products[#All],MATCH(Data[[#This Row],[Product]],products[[#All],[Product]],0), MATCH(Data[[#Headers],[Cost Per Unit]],products[#Headers],0))</f>
        <v>6.47</v>
      </c>
      <c r="I243">
        <f>Data[[#This Row],[Cost Per Unit]] * Data[[#This Row],[Units]]</f>
        <v>19.41</v>
      </c>
      <c r="J243" s="4">
        <f>Data[[#This Row],[Amount]] - Data[[#This Row],[Cost]]</f>
        <v>6091.59</v>
      </c>
    </row>
    <row r="244" spans="3:10" x14ac:dyDescent="0.55000000000000004">
      <c r="C244" t="s">
        <v>8</v>
      </c>
      <c r="D244" t="s">
        <v>34</v>
      </c>
      <c r="E244" t="s">
        <v>31</v>
      </c>
      <c r="F244" s="4">
        <v>3507</v>
      </c>
      <c r="G244" s="5">
        <v>288</v>
      </c>
      <c r="H244">
        <f>INDEX(products[#All],MATCH(Data[[#This Row],[Product]],products[[#All],[Product]],0), MATCH(Data[[#Headers],[Cost Per Unit]],products[#Headers],0))</f>
        <v>5.79</v>
      </c>
      <c r="I244">
        <f>Data[[#This Row],[Cost Per Unit]] * Data[[#This Row],[Units]]</f>
        <v>1667.52</v>
      </c>
      <c r="J244" s="4">
        <f>Data[[#This Row],[Amount]] - Data[[#This Row],[Cost]]</f>
        <v>1839.48</v>
      </c>
    </row>
    <row r="245" spans="3:10" x14ac:dyDescent="0.55000000000000004">
      <c r="C245" t="s">
        <v>6</v>
      </c>
      <c r="D245" t="s">
        <v>36</v>
      </c>
      <c r="E245" t="s">
        <v>13</v>
      </c>
      <c r="F245" s="4">
        <v>4319</v>
      </c>
      <c r="G245" s="5">
        <v>30</v>
      </c>
      <c r="H245">
        <f>INDEX(products[#All],MATCH(Data[[#This Row],[Product]],products[[#All],[Product]],0), MATCH(Data[[#Headers],[Cost Per Unit]],products[#Headers],0))</f>
        <v>9.33</v>
      </c>
      <c r="I245">
        <f>Data[[#This Row],[Cost Per Unit]] * Data[[#This Row],[Units]]</f>
        <v>279.89999999999998</v>
      </c>
      <c r="J245" s="4">
        <f>Data[[#This Row],[Amount]] - Data[[#This Row],[Cost]]</f>
        <v>4039.1</v>
      </c>
    </row>
    <row r="246" spans="3:10" x14ac:dyDescent="0.55000000000000004">
      <c r="C246" t="s">
        <v>40</v>
      </c>
      <c r="D246" t="s">
        <v>38</v>
      </c>
      <c r="E246" t="s">
        <v>26</v>
      </c>
      <c r="F246" s="4">
        <v>609</v>
      </c>
      <c r="G246" s="5">
        <v>87</v>
      </c>
      <c r="H246">
        <f>INDEX(products[#All],MATCH(Data[[#This Row],[Product]],products[[#All],[Product]],0), MATCH(Data[[#Headers],[Cost Per Unit]],products[#Headers],0))</f>
        <v>5.6</v>
      </c>
      <c r="I246">
        <f>Data[[#This Row],[Cost Per Unit]] * Data[[#This Row],[Units]]</f>
        <v>487.2</v>
      </c>
      <c r="J246" s="4">
        <f>Data[[#This Row],[Amount]] - Data[[#This Row],[Cost]]</f>
        <v>121.80000000000001</v>
      </c>
    </row>
    <row r="247" spans="3:10" x14ac:dyDescent="0.55000000000000004">
      <c r="C247" t="s">
        <v>40</v>
      </c>
      <c r="D247" t="s">
        <v>39</v>
      </c>
      <c r="E247" t="s">
        <v>27</v>
      </c>
      <c r="F247" s="4">
        <v>6370</v>
      </c>
      <c r="G247" s="5">
        <v>30</v>
      </c>
      <c r="H247">
        <f>INDEX(products[#All],MATCH(Data[[#This Row],[Product]],products[[#All],[Product]],0), MATCH(Data[[#Headers],[Cost Per Unit]],products[#Headers],0))</f>
        <v>16.73</v>
      </c>
      <c r="I247">
        <f>Data[[#This Row],[Cost Per Unit]] * Data[[#This Row],[Units]]</f>
        <v>501.90000000000003</v>
      </c>
      <c r="J247" s="4">
        <f>Data[[#This Row],[Amount]] - Data[[#This Row],[Cost]]</f>
        <v>5868.1</v>
      </c>
    </row>
    <row r="248" spans="3:10" x14ac:dyDescent="0.55000000000000004">
      <c r="C248" t="s">
        <v>5</v>
      </c>
      <c r="D248" t="s">
        <v>38</v>
      </c>
      <c r="E248" t="s">
        <v>19</v>
      </c>
      <c r="F248" s="4">
        <v>5474</v>
      </c>
      <c r="G248" s="5">
        <v>168</v>
      </c>
      <c r="H248">
        <f>INDEX(products[#All],MATCH(Data[[#This Row],[Product]],products[[#All],[Product]],0), MATCH(Data[[#Headers],[Cost Per Unit]],products[#Headers],0))</f>
        <v>7.64</v>
      </c>
      <c r="I248">
        <f>Data[[#This Row],[Cost Per Unit]] * Data[[#This Row],[Units]]</f>
        <v>1283.52</v>
      </c>
      <c r="J248" s="4">
        <f>Data[[#This Row],[Amount]] - Data[[#This Row],[Cost]]</f>
        <v>4190.4799999999996</v>
      </c>
    </row>
    <row r="249" spans="3:10" x14ac:dyDescent="0.55000000000000004">
      <c r="C249" t="s">
        <v>40</v>
      </c>
      <c r="D249" t="s">
        <v>36</v>
      </c>
      <c r="E249" t="s">
        <v>27</v>
      </c>
      <c r="F249" s="4">
        <v>3164</v>
      </c>
      <c r="G249" s="5">
        <v>306</v>
      </c>
      <c r="H249">
        <f>INDEX(products[#All],MATCH(Data[[#This Row],[Product]],products[[#All],[Product]],0), MATCH(Data[[#Headers],[Cost Per Unit]],products[#Headers],0))</f>
        <v>16.73</v>
      </c>
      <c r="I249">
        <f>Data[[#This Row],[Cost Per Unit]] * Data[[#This Row],[Units]]</f>
        <v>5119.38</v>
      </c>
      <c r="J249" s="4">
        <f>Data[[#This Row],[Amount]] - Data[[#This Row],[Cost]]</f>
        <v>-1955.38</v>
      </c>
    </row>
    <row r="250" spans="3:10" x14ac:dyDescent="0.55000000000000004">
      <c r="C250" t="s">
        <v>6</v>
      </c>
      <c r="D250" t="s">
        <v>35</v>
      </c>
      <c r="E250" t="s">
        <v>4</v>
      </c>
      <c r="F250" s="4">
        <v>1302</v>
      </c>
      <c r="G250" s="5">
        <v>402</v>
      </c>
      <c r="H250">
        <f>INDEX(products[#All],MATCH(Data[[#This Row],[Product]],products[[#All],[Product]],0), MATCH(Data[[#Headers],[Cost Per Unit]],products[#Headers],0))</f>
        <v>11.88</v>
      </c>
      <c r="I250">
        <f>Data[[#This Row],[Cost Per Unit]] * Data[[#This Row],[Units]]</f>
        <v>4775.76</v>
      </c>
      <c r="J250" s="4">
        <f>Data[[#This Row],[Amount]] - Data[[#This Row],[Cost]]</f>
        <v>-3473.76</v>
      </c>
    </row>
    <row r="251" spans="3:10" x14ac:dyDescent="0.55000000000000004">
      <c r="C251" t="s">
        <v>3</v>
      </c>
      <c r="D251" t="s">
        <v>37</v>
      </c>
      <c r="E251" t="s">
        <v>28</v>
      </c>
      <c r="F251" s="4">
        <v>7308</v>
      </c>
      <c r="G251" s="5">
        <v>327</v>
      </c>
      <c r="H251">
        <f>INDEX(products[#All],MATCH(Data[[#This Row],[Product]],products[[#All],[Product]],0), MATCH(Data[[#Headers],[Cost Per Unit]],products[#Headers],0))</f>
        <v>10.38</v>
      </c>
      <c r="I251">
        <f>Data[[#This Row],[Cost Per Unit]] * Data[[#This Row],[Units]]</f>
        <v>3394.26</v>
      </c>
      <c r="J251" s="4">
        <f>Data[[#This Row],[Amount]] - Data[[#This Row],[Cost]]</f>
        <v>3913.74</v>
      </c>
    </row>
    <row r="252" spans="3:10" x14ac:dyDescent="0.55000000000000004">
      <c r="C252" t="s">
        <v>40</v>
      </c>
      <c r="D252" t="s">
        <v>37</v>
      </c>
      <c r="E252" t="s">
        <v>27</v>
      </c>
      <c r="F252" s="4">
        <v>6132</v>
      </c>
      <c r="G252" s="5">
        <v>93</v>
      </c>
      <c r="H252">
        <f>INDEX(products[#All],MATCH(Data[[#This Row],[Product]],products[[#All],[Product]],0), MATCH(Data[[#Headers],[Cost Per Unit]],products[#Headers],0))</f>
        <v>16.73</v>
      </c>
      <c r="I252">
        <f>Data[[#This Row],[Cost Per Unit]] * Data[[#This Row],[Units]]</f>
        <v>1555.89</v>
      </c>
      <c r="J252" s="4">
        <f>Data[[#This Row],[Amount]] - Data[[#This Row],[Cost]]</f>
        <v>4576.1099999999997</v>
      </c>
    </row>
    <row r="253" spans="3:10" x14ac:dyDescent="0.55000000000000004">
      <c r="C253" t="s">
        <v>10</v>
      </c>
      <c r="D253" t="s">
        <v>35</v>
      </c>
      <c r="E253" t="s">
        <v>14</v>
      </c>
      <c r="F253" s="4">
        <v>3472</v>
      </c>
      <c r="G253" s="5">
        <v>96</v>
      </c>
      <c r="H253">
        <f>INDEX(products[#All],MATCH(Data[[#This Row],[Product]],products[[#All],[Product]],0), MATCH(Data[[#Headers],[Cost Per Unit]],products[#Headers],0))</f>
        <v>11.7</v>
      </c>
      <c r="I253">
        <f>Data[[#This Row],[Cost Per Unit]] * Data[[#This Row],[Units]]</f>
        <v>1123.1999999999998</v>
      </c>
      <c r="J253" s="4">
        <f>Data[[#This Row],[Amount]] - Data[[#This Row],[Cost]]</f>
        <v>2348.8000000000002</v>
      </c>
    </row>
    <row r="254" spans="3:10" x14ac:dyDescent="0.55000000000000004">
      <c r="C254" t="s">
        <v>8</v>
      </c>
      <c r="D254" t="s">
        <v>39</v>
      </c>
      <c r="E254" t="s">
        <v>18</v>
      </c>
      <c r="F254" s="4">
        <v>9660</v>
      </c>
      <c r="G254" s="5">
        <v>27</v>
      </c>
      <c r="H254">
        <f>INDEX(products[#All],MATCH(Data[[#This Row],[Product]],products[[#All],[Product]],0), MATCH(Data[[#Headers],[Cost Per Unit]],products[#Headers],0))</f>
        <v>6.47</v>
      </c>
      <c r="I254">
        <f>Data[[#This Row],[Cost Per Unit]] * Data[[#This Row],[Units]]</f>
        <v>174.69</v>
      </c>
      <c r="J254" s="4">
        <f>Data[[#This Row],[Amount]] - Data[[#This Row],[Cost]]</f>
        <v>9485.31</v>
      </c>
    </row>
    <row r="255" spans="3:10" x14ac:dyDescent="0.55000000000000004">
      <c r="C255" t="s">
        <v>9</v>
      </c>
      <c r="D255" t="s">
        <v>38</v>
      </c>
      <c r="E255" t="s">
        <v>26</v>
      </c>
      <c r="F255" s="4">
        <v>2436</v>
      </c>
      <c r="G255" s="5">
        <v>99</v>
      </c>
      <c r="H255">
        <f>INDEX(products[#All],MATCH(Data[[#This Row],[Product]],products[[#All],[Product]],0), MATCH(Data[[#Headers],[Cost Per Unit]],products[#Headers],0))</f>
        <v>5.6</v>
      </c>
      <c r="I255">
        <f>Data[[#This Row],[Cost Per Unit]] * Data[[#This Row],[Units]]</f>
        <v>554.4</v>
      </c>
      <c r="J255" s="4">
        <f>Data[[#This Row],[Amount]] - Data[[#This Row],[Cost]]</f>
        <v>1881.6</v>
      </c>
    </row>
    <row r="256" spans="3:10" x14ac:dyDescent="0.55000000000000004">
      <c r="C256" t="s">
        <v>9</v>
      </c>
      <c r="D256" t="s">
        <v>38</v>
      </c>
      <c r="E256" t="s">
        <v>33</v>
      </c>
      <c r="F256" s="4">
        <v>9506</v>
      </c>
      <c r="G256" s="5">
        <v>87</v>
      </c>
      <c r="H256">
        <f>INDEX(products[#All],MATCH(Data[[#This Row],[Product]],products[[#All],[Product]],0), MATCH(Data[[#Headers],[Cost Per Unit]],products[#Headers],0))</f>
        <v>12.37</v>
      </c>
      <c r="I256">
        <f>Data[[#This Row],[Cost Per Unit]] * Data[[#This Row],[Units]]</f>
        <v>1076.1899999999998</v>
      </c>
      <c r="J256" s="4">
        <f>Data[[#This Row],[Amount]] - Data[[#This Row],[Cost]]</f>
        <v>8429.81</v>
      </c>
    </row>
    <row r="257" spans="3:10" x14ac:dyDescent="0.55000000000000004">
      <c r="C257" t="s">
        <v>10</v>
      </c>
      <c r="D257" t="s">
        <v>37</v>
      </c>
      <c r="E257" t="s">
        <v>21</v>
      </c>
      <c r="F257" s="4">
        <v>245</v>
      </c>
      <c r="G257" s="5">
        <v>288</v>
      </c>
      <c r="H257">
        <f>INDEX(products[#All],MATCH(Data[[#This Row],[Product]],products[[#All],[Product]],0), MATCH(Data[[#Headers],[Cost Per Unit]],products[#Headers],0))</f>
        <v>9</v>
      </c>
      <c r="I257">
        <f>Data[[#This Row],[Cost Per Unit]] * Data[[#This Row],[Units]]</f>
        <v>2592</v>
      </c>
      <c r="J257" s="4">
        <f>Data[[#This Row],[Amount]] - Data[[#This Row],[Cost]]</f>
        <v>-2347</v>
      </c>
    </row>
    <row r="258" spans="3:10" x14ac:dyDescent="0.55000000000000004">
      <c r="C258" t="s">
        <v>8</v>
      </c>
      <c r="D258" t="s">
        <v>35</v>
      </c>
      <c r="E258" t="s">
        <v>20</v>
      </c>
      <c r="F258" s="4">
        <v>2702</v>
      </c>
      <c r="G258" s="5">
        <v>363</v>
      </c>
      <c r="H258">
        <f>INDEX(products[#All],MATCH(Data[[#This Row],[Product]],products[[#All],[Product]],0), MATCH(Data[[#Headers],[Cost Per Unit]],products[#Headers],0))</f>
        <v>10.62</v>
      </c>
      <c r="I258">
        <f>Data[[#This Row],[Cost Per Unit]] * Data[[#This Row],[Units]]</f>
        <v>3855.0599999999995</v>
      </c>
      <c r="J258" s="4">
        <f>Data[[#This Row],[Amount]] - Data[[#This Row],[Cost]]</f>
        <v>-1153.0599999999995</v>
      </c>
    </row>
    <row r="259" spans="3:10" x14ac:dyDescent="0.55000000000000004">
      <c r="C259" t="s">
        <v>10</v>
      </c>
      <c r="D259" t="s">
        <v>34</v>
      </c>
      <c r="E259" t="s">
        <v>17</v>
      </c>
      <c r="F259" s="4">
        <v>700</v>
      </c>
      <c r="G259" s="5">
        <v>87</v>
      </c>
      <c r="H259">
        <f>INDEX(products[#All],MATCH(Data[[#This Row],[Product]],products[[#All],[Product]],0), MATCH(Data[[#Headers],[Cost Per Unit]],products[#Headers],0))</f>
        <v>3.11</v>
      </c>
      <c r="I259">
        <f>Data[[#This Row],[Cost Per Unit]] * Data[[#This Row],[Units]]</f>
        <v>270.57</v>
      </c>
      <c r="J259" s="4">
        <f>Data[[#This Row],[Amount]] - Data[[#This Row],[Cost]]</f>
        <v>429.43</v>
      </c>
    </row>
    <row r="260" spans="3:10" x14ac:dyDescent="0.55000000000000004">
      <c r="C260" t="s">
        <v>6</v>
      </c>
      <c r="D260" t="s">
        <v>34</v>
      </c>
      <c r="E260" t="s">
        <v>17</v>
      </c>
      <c r="F260" s="4">
        <v>3759</v>
      </c>
      <c r="G260" s="5">
        <v>150</v>
      </c>
      <c r="H260">
        <f>INDEX(products[#All],MATCH(Data[[#This Row],[Product]],products[[#All],[Product]],0), MATCH(Data[[#Headers],[Cost Per Unit]],products[#Headers],0))</f>
        <v>3.11</v>
      </c>
      <c r="I260">
        <f>Data[[#This Row],[Cost Per Unit]] * Data[[#This Row],[Units]]</f>
        <v>466.5</v>
      </c>
      <c r="J260" s="4">
        <f>Data[[#This Row],[Amount]] - Data[[#This Row],[Cost]]</f>
        <v>3292.5</v>
      </c>
    </row>
    <row r="261" spans="3:10" x14ac:dyDescent="0.55000000000000004">
      <c r="C261" t="s">
        <v>2</v>
      </c>
      <c r="D261" t="s">
        <v>35</v>
      </c>
      <c r="E261" t="s">
        <v>17</v>
      </c>
      <c r="F261" s="4">
        <v>1589</v>
      </c>
      <c r="G261" s="5">
        <v>303</v>
      </c>
      <c r="H261">
        <f>INDEX(products[#All],MATCH(Data[[#This Row],[Product]],products[[#All],[Product]],0), MATCH(Data[[#Headers],[Cost Per Unit]],products[#Headers],0))</f>
        <v>3.11</v>
      </c>
      <c r="I261">
        <f>Data[[#This Row],[Cost Per Unit]] * Data[[#This Row],[Units]]</f>
        <v>942.32999999999993</v>
      </c>
      <c r="J261" s="4">
        <f>Data[[#This Row],[Amount]] - Data[[#This Row],[Cost]]</f>
        <v>646.67000000000007</v>
      </c>
    </row>
    <row r="262" spans="3:10" x14ac:dyDescent="0.55000000000000004">
      <c r="C262" t="s">
        <v>7</v>
      </c>
      <c r="D262" t="s">
        <v>35</v>
      </c>
      <c r="E262" t="s">
        <v>28</v>
      </c>
      <c r="F262" s="4">
        <v>5194</v>
      </c>
      <c r="G262" s="5">
        <v>288</v>
      </c>
      <c r="H262">
        <f>INDEX(products[#All],MATCH(Data[[#This Row],[Product]],products[[#All],[Product]],0), MATCH(Data[[#Headers],[Cost Per Unit]],products[#Headers],0))</f>
        <v>10.38</v>
      </c>
      <c r="I262">
        <f>Data[[#This Row],[Cost Per Unit]] * Data[[#This Row],[Units]]</f>
        <v>2989.44</v>
      </c>
      <c r="J262" s="4">
        <f>Data[[#This Row],[Amount]] - Data[[#This Row],[Cost]]</f>
        <v>2204.56</v>
      </c>
    </row>
    <row r="263" spans="3:10" x14ac:dyDescent="0.55000000000000004">
      <c r="C263" t="s">
        <v>10</v>
      </c>
      <c r="D263" t="s">
        <v>36</v>
      </c>
      <c r="E263" t="s">
        <v>13</v>
      </c>
      <c r="F263" s="4">
        <v>945</v>
      </c>
      <c r="G263" s="5">
        <v>75</v>
      </c>
      <c r="H263">
        <f>INDEX(products[#All],MATCH(Data[[#This Row],[Product]],products[[#All],[Product]],0), MATCH(Data[[#Headers],[Cost Per Unit]],products[#Headers],0))</f>
        <v>9.33</v>
      </c>
      <c r="I263">
        <f>Data[[#This Row],[Cost Per Unit]] * Data[[#This Row],[Units]]</f>
        <v>699.75</v>
      </c>
      <c r="J263" s="4">
        <f>Data[[#This Row],[Amount]] - Data[[#This Row],[Cost]]</f>
        <v>245.25</v>
      </c>
    </row>
    <row r="264" spans="3:10" x14ac:dyDescent="0.55000000000000004">
      <c r="C264" t="s">
        <v>40</v>
      </c>
      <c r="D264" t="s">
        <v>38</v>
      </c>
      <c r="E264" t="s">
        <v>31</v>
      </c>
      <c r="F264" s="4">
        <v>1988</v>
      </c>
      <c r="G264" s="5">
        <v>39</v>
      </c>
      <c r="H264">
        <f>INDEX(products[#All],MATCH(Data[[#This Row],[Product]],products[[#All],[Product]],0), MATCH(Data[[#Headers],[Cost Per Unit]],products[#Headers],0))</f>
        <v>5.79</v>
      </c>
      <c r="I264">
        <f>Data[[#This Row],[Cost Per Unit]] * Data[[#This Row],[Units]]</f>
        <v>225.81</v>
      </c>
      <c r="J264" s="4">
        <f>Data[[#This Row],[Amount]] - Data[[#This Row],[Cost]]</f>
        <v>1762.19</v>
      </c>
    </row>
    <row r="265" spans="3:10" x14ac:dyDescent="0.55000000000000004">
      <c r="C265" t="s">
        <v>6</v>
      </c>
      <c r="D265" t="s">
        <v>34</v>
      </c>
      <c r="E265" t="s">
        <v>32</v>
      </c>
      <c r="F265" s="4">
        <v>6734</v>
      </c>
      <c r="G265" s="5">
        <v>123</v>
      </c>
      <c r="H265">
        <f>INDEX(products[#All],MATCH(Data[[#This Row],[Product]],products[[#All],[Product]],0), MATCH(Data[[#Headers],[Cost Per Unit]],products[#Headers],0))</f>
        <v>8.65</v>
      </c>
      <c r="I265">
        <f>Data[[#This Row],[Cost Per Unit]] * Data[[#This Row],[Units]]</f>
        <v>1063.95</v>
      </c>
      <c r="J265" s="4">
        <f>Data[[#This Row],[Amount]] - Data[[#This Row],[Cost]]</f>
        <v>5670.05</v>
      </c>
    </row>
    <row r="266" spans="3:10" x14ac:dyDescent="0.55000000000000004">
      <c r="C266" t="s">
        <v>40</v>
      </c>
      <c r="D266" t="s">
        <v>36</v>
      </c>
      <c r="E266" t="s">
        <v>4</v>
      </c>
      <c r="F266" s="4">
        <v>217</v>
      </c>
      <c r="G266" s="5">
        <v>36</v>
      </c>
      <c r="H266">
        <f>INDEX(products[#All],MATCH(Data[[#This Row],[Product]],products[[#All],[Product]],0), MATCH(Data[[#Headers],[Cost Per Unit]],products[#Headers],0))</f>
        <v>11.88</v>
      </c>
      <c r="I266">
        <f>Data[[#This Row],[Cost Per Unit]] * Data[[#This Row],[Units]]</f>
        <v>427.68</v>
      </c>
      <c r="J266" s="4">
        <f>Data[[#This Row],[Amount]] - Data[[#This Row],[Cost]]</f>
        <v>-210.68</v>
      </c>
    </row>
    <row r="267" spans="3:10" x14ac:dyDescent="0.55000000000000004">
      <c r="C267" t="s">
        <v>5</v>
      </c>
      <c r="D267" t="s">
        <v>34</v>
      </c>
      <c r="E267" t="s">
        <v>22</v>
      </c>
      <c r="F267" s="4">
        <v>6279</v>
      </c>
      <c r="G267" s="5">
        <v>237</v>
      </c>
      <c r="H267">
        <f>INDEX(products[#All],MATCH(Data[[#This Row],[Product]],products[[#All],[Product]],0), MATCH(Data[[#Headers],[Cost Per Unit]],products[#Headers],0))</f>
        <v>9.77</v>
      </c>
      <c r="I267">
        <f>Data[[#This Row],[Cost Per Unit]] * Data[[#This Row],[Units]]</f>
        <v>2315.4899999999998</v>
      </c>
      <c r="J267" s="4">
        <f>Data[[#This Row],[Amount]] - Data[[#This Row],[Cost]]</f>
        <v>3963.51</v>
      </c>
    </row>
    <row r="268" spans="3:10" x14ac:dyDescent="0.55000000000000004">
      <c r="C268" t="s">
        <v>40</v>
      </c>
      <c r="D268" t="s">
        <v>36</v>
      </c>
      <c r="E268" t="s">
        <v>13</v>
      </c>
      <c r="F268" s="4">
        <v>4424</v>
      </c>
      <c r="G268" s="5">
        <v>201</v>
      </c>
      <c r="H268">
        <f>INDEX(products[#All],MATCH(Data[[#This Row],[Product]],products[[#All],[Product]],0), MATCH(Data[[#Headers],[Cost Per Unit]],products[#Headers],0))</f>
        <v>9.33</v>
      </c>
      <c r="I268">
        <f>Data[[#This Row],[Cost Per Unit]] * Data[[#This Row],[Units]]</f>
        <v>1875.33</v>
      </c>
      <c r="J268" s="4">
        <f>Data[[#This Row],[Amount]] - Data[[#This Row],[Cost]]</f>
        <v>2548.67</v>
      </c>
    </row>
    <row r="269" spans="3:10" x14ac:dyDescent="0.55000000000000004">
      <c r="C269" t="s">
        <v>2</v>
      </c>
      <c r="D269" t="s">
        <v>36</v>
      </c>
      <c r="E269" t="s">
        <v>17</v>
      </c>
      <c r="F269" s="4">
        <v>189</v>
      </c>
      <c r="G269" s="5">
        <v>48</v>
      </c>
      <c r="H269">
        <f>INDEX(products[#All],MATCH(Data[[#This Row],[Product]],products[[#All],[Product]],0), MATCH(Data[[#Headers],[Cost Per Unit]],products[#Headers],0))</f>
        <v>3.11</v>
      </c>
      <c r="I269">
        <f>Data[[#This Row],[Cost Per Unit]] * Data[[#This Row],[Units]]</f>
        <v>149.28</v>
      </c>
      <c r="J269" s="4">
        <f>Data[[#This Row],[Amount]] - Data[[#This Row],[Cost]]</f>
        <v>39.72</v>
      </c>
    </row>
    <row r="270" spans="3:10" x14ac:dyDescent="0.55000000000000004">
      <c r="C270" t="s">
        <v>5</v>
      </c>
      <c r="D270" t="s">
        <v>35</v>
      </c>
      <c r="E270" t="s">
        <v>22</v>
      </c>
      <c r="F270" s="4">
        <v>490</v>
      </c>
      <c r="G270" s="5">
        <v>84</v>
      </c>
      <c r="H270">
        <f>INDEX(products[#All],MATCH(Data[[#This Row],[Product]],products[[#All],[Product]],0), MATCH(Data[[#Headers],[Cost Per Unit]],products[#Headers],0))</f>
        <v>9.77</v>
      </c>
      <c r="I270">
        <f>Data[[#This Row],[Cost Per Unit]] * Data[[#This Row],[Units]]</f>
        <v>820.68</v>
      </c>
      <c r="J270" s="4">
        <f>Data[[#This Row],[Amount]] - Data[[#This Row],[Cost]]</f>
        <v>-330.67999999999995</v>
      </c>
    </row>
    <row r="271" spans="3:10" x14ac:dyDescent="0.55000000000000004">
      <c r="C271" t="s">
        <v>8</v>
      </c>
      <c r="D271" t="s">
        <v>37</v>
      </c>
      <c r="E271" t="s">
        <v>21</v>
      </c>
      <c r="F271" s="4">
        <v>434</v>
      </c>
      <c r="G271" s="5">
        <v>87</v>
      </c>
      <c r="H271">
        <f>INDEX(products[#All],MATCH(Data[[#This Row],[Product]],products[[#All],[Product]],0), MATCH(Data[[#Headers],[Cost Per Unit]],products[#Headers],0))</f>
        <v>9</v>
      </c>
      <c r="I271">
        <f>Data[[#This Row],[Cost Per Unit]] * Data[[#This Row],[Units]]</f>
        <v>783</v>
      </c>
      <c r="J271" s="4">
        <f>Data[[#This Row],[Amount]] - Data[[#This Row],[Cost]]</f>
        <v>-349</v>
      </c>
    </row>
    <row r="272" spans="3:10" x14ac:dyDescent="0.55000000000000004">
      <c r="C272" t="s">
        <v>7</v>
      </c>
      <c r="D272" t="s">
        <v>38</v>
      </c>
      <c r="E272" t="s">
        <v>30</v>
      </c>
      <c r="F272" s="4">
        <v>10129</v>
      </c>
      <c r="G272" s="5">
        <v>312</v>
      </c>
      <c r="H272">
        <f>INDEX(products[#All],MATCH(Data[[#This Row],[Product]],products[[#All],[Product]],0), MATCH(Data[[#Headers],[Cost Per Unit]],products[#Headers],0))</f>
        <v>14.49</v>
      </c>
      <c r="I272">
        <f>Data[[#This Row],[Cost Per Unit]] * Data[[#This Row],[Units]]</f>
        <v>4520.88</v>
      </c>
      <c r="J272" s="4">
        <f>Data[[#This Row],[Amount]] - Data[[#This Row],[Cost]]</f>
        <v>5608.12</v>
      </c>
    </row>
    <row r="273" spans="3:10" x14ac:dyDescent="0.55000000000000004">
      <c r="C273" t="s">
        <v>3</v>
      </c>
      <c r="D273" t="s">
        <v>39</v>
      </c>
      <c r="E273" t="s">
        <v>28</v>
      </c>
      <c r="F273" s="4">
        <v>1652</v>
      </c>
      <c r="G273" s="5">
        <v>102</v>
      </c>
      <c r="H273">
        <f>INDEX(products[#All],MATCH(Data[[#This Row],[Product]],products[[#All],[Product]],0), MATCH(Data[[#Headers],[Cost Per Unit]],products[#Headers],0))</f>
        <v>10.38</v>
      </c>
      <c r="I273">
        <f>Data[[#This Row],[Cost Per Unit]] * Data[[#This Row],[Units]]</f>
        <v>1058.76</v>
      </c>
      <c r="J273" s="4">
        <f>Data[[#This Row],[Amount]] - Data[[#This Row],[Cost]]</f>
        <v>593.24</v>
      </c>
    </row>
    <row r="274" spans="3:10" x14ac:dyDescent="0.55000000000000004">
      <c r="C274" t="s">
        <v>8</v>
      </c>
      <c r="D274" t="s">
        <v>38</v>
      </c>
      <c r="E274" t="s">
        <v>21</v>
      </c>
      <c r="F274" s="4">
        <v>6433</v>
      </c>
      <c r="G274" s="5">
        <v>78</v>
      </c>
      <c r="H274">
        <f>INDEX(products[#All],MATCH(Data[[#This Row],[Product]],products[[#All],[Product]],0), MATCH(Data[[#Headers],[Cost Per Unit]],products[#Headers],0))</f>
        <v>9</v>
      </c>
      <c r="I274">
        <f>Data[[#This Row],[Cost Per Unit]] * Data[[#This Row],[Units]]</f>
        <v>702</v>
      </c>
      <c r="J274" s="4">
        <f>Data[[#This Row],[Amount]] - Data[[#This Row],[Cost]]</f>
        <v>5731</v>
      </c>
    </row>
    <row r="275" spans="3:10" x14ac:dyDescent="0.55000000000000004">
      <c r="C275" t="s">
        <v>3</v>
      </c>
      <c r="D275" t="s">
        <v>34</v>
      </c>
      <c r="E275" t="s">
        <v>23</v>
      </c>
      <c r="F275" s="4">
        <v>2212</v>
      </c>
      <c r="G275" s="5">
        <v>117</v>
      </c>
      <c r="H275">
        <f>INDEX(products[#All],MATCH(Data[[#This Row],[Product]],products[[#All],[Product]],0), MATCH(Data[[#Headers],[Cost Per Unit]],products[#Headers],0))</f>
        <v>6.49</v>
      </c>
      <c r="I275">
        <f>Data[[#This Row],[Cost Per Unit]] * Data[[#This Row],[Units]]</f>
        <v>759.33</v>
      </c>
      <c r="J275" s="4">
        <f>Data[[#This Row],[Amount]] - Data[[#This Row],[Cost]]</f>
        <v>1452.67</v>
      </c>
    </row>
    <row r="276" spans="3:10" x14ac:dyDescent="0.55000000000000004">
      <c r="C276" t="s">
        <v>41</v>
      </c>
      <c r="D276" t="s">
        <v>35</v>
      </c>
      <c r="E276" t="s">
        <v>19</v>
      </c>
      <c r="F276" s="4">
        <v>609</v>
      </c>
      <c r="G276" s="5">
        <v>99</v>
      </c>
      <c r="H276">
        <f>INDEX(products[#All],MATCH(Data[[#This Row],[Product]],products[[#All],[Product]],0), MATCH(Data[[#Headers],[Cost Per Unit]],products[#Headers],0))</f>
        <v>7.64</v>
      </c>
      <c r="I276">
        <f>Data[[#This Row],[Cost Per Unit]] * Data[[#This Row],[Units]]</f>
        <v>756.36</v>
      </c>
      <c r="J276" s="4">
        <f>Data[[#This Row],[Amount]] - Data[[#This Row],[Cost]]</f>
        <v>-147.36000000000001</v>
      </c>
    </row>
    <row r="277" spans="3:10" x14ac:dyDescent="0.55000000000000004">
      <c r="C277" t="s">
        <v>40</v>
      </c>
      <c r="D277" t="s">
        <v>35</v>
      </c>
      <c r="E277" t="s">
        <v>24</v>
      </c>
      <c r="F277" s="4">
        <v>1638</v>
      </c>
      <c r="G277" s="5">
        <v>48</v>
      </c>
      <c r="H277">
        <f>INDEX(products[#All],MATCH(Data[[#This Row],[Product]],products[[#All],[Product]],0), MATCH(Data[[#Headers],[Cost Per Unit]],products[#Headers],0))</f>
        <v>4.97</v>
      </c>
      <c r="I277">
        <f>Data[[#This Row],[Cost Per Unit]] * Data[[#This Row],[Units]]</f>
        <v>238.56</v>
      </c>
      <c r="J277" s="4">
        <f>Data[[#This Row],[Amount]] - Data[[#This Row],[Cost]]</f>
        <v>1399.44</v>
      </c>
    </row>
    <row r="278" spans="3:10" x14ac:dyDescent="0.55000000000000004">
      <c r="C278" t="s">
        <v>7</v>
      </c>
      <c r="D278" t="s">
        <v>34</v>
      </c>
      <c r="E278" t="s">
        <v>15</v>
      </c>
      <c r="F278" s="4">
        <v>3829</v>
      </c>
      <c r="G278" s="5">
        <v>24</v>
      </c>
      <c r="H278">
        <f>INDEX(products[#All],MATCH(Data[[#This Row],[Product]],products[[#All],[Product]],0), MATCH(Data[[#Headers],[Cost Per Unit]],products[#Headers],0))</f>
        <v>11.73</v>
      </c>
      <c r="I278">
        <f>Data[[#This Row],[Cost Per Unit]] * Data[[#This Row],[Units]]</f>
        <v>281.52</v>
      </c>
      <c r="J278" s="4">
        <f>Data[[#This Row],[Amount]] - Data[[#This Row],[Cost]]</f>
        <v>3547.48</v>
      </c>
    </row>
    <row r="279" spans="3:10" x14ac:dyDescent="0.55000000000000004">
      <c r="C279" t="s">
        <v>40</v>
      </c>
      <c r="D279" t="s">
        <v>39</v>
      </c>
      <c r="E279" t="s">
        <v>15</v>
      </c>
      <c r="F279" s="4">
        <v>5775</v>
      </c>
      <c r="G279" s="5">
        <v>42</v>
      </c>
      <c r="H279">
        <f>INDEX(products[#All],MATCH(Data[[#This Row],[Product]],products[[#All],[Product]],0), MATCH(Data[[#Headers],[Cost Per Unit]],products[#Headers],0))</f>
        <v>11.73</v>
      </c>
      <c r="I279">
        <f>Data[[#This Row],[Cost Per Unit]] * Data[[#This Row],[Units]]</f>
        <v>492.66</v>
      </c>
      <c r="J279" s="4">
        <f>Data[[#This Row],[Amount]] - Data[[#This Row],[Cost]]</f>
        <v>5282.34</v>
      </c>
    </row>
    <row r="280" spans="3:10" x14ac:dyDescent="0.55000000000000004">
      <c r="C280" t="s">
        <v>6</v>
      </c>
      <c r="D280" t="s">
        <v>35</v>
      </c>
      <c r="E280" t="s">
        <v>20</v>
      </c>
      <c r="F280" s="4">
        <v>1071</v>
      </c>
      <c r="G280" s="5">
        <v>270</v>
      </c>
      <c r="H280">
        <f>INDEX(products[#All],MATCH(Data[[#This Row],[Product]],products[[#All],[Product]],0), MATCH(Data[[#Headers],[Cost Per Unit]],products[#Headers],0))</f>
        <v>10.62</v>
      </c>
      <c r="I280">
        <f>Data[[#This Row],[Cost Per Unit]] * Data[[#This Row],[Units]]</f>
        <v>2867.3999999999996</v>
      </c>
      <c r="J280" s="4">
        <f>Data[[#This Row],[Amount]] - Data[[#This Row],[Cost]]</f>
        <v>-1796.3999999999996</v>
      </c>
    </row>
    <row r="281" spans="3:10" x14ac:dyDescent="0.55000000000000004">
      <c r="C281" t="s">
        <v>8</v>
      </c>
      <c r="D281" t="s">
        <v>36</v>
      </c>
      <c r="E281" t="s">
        <v>23</v>
      </c>
      <c r="F281" s="4">
        <v>5019</v>
      </c>
      <c r="G281" s="5">
        <v>150</v>
      </c>
      <c r="H281">
        <f>INDEX(products[#All],MATCH(Data[[#This Row],[Product]],products[[#All],[Product]],0), MATCH(Data[[#Headers],[Cost Per Unit]],products[#Headers],0))</f>
        <v>6.49</v>
      </c>
      <c r="I281">
        <f>Data[[#This Row],[Cost Per Unit]] * Data[[#This Row],[Units]]</f>
        <v>973.5</v>
      </c>
      <c r="J281" s="4">
        <f>Data[[#This Row],[Amount]] - Data[[#This Row],[Cost]]</f>
        <v>4045.5</v>
      </c>
    </row>
    <row r="282" spans="3:10" x14ac:dyDescent="0.55000000000000004">
      <c r="C282" t="s">
        <v>2</v>
      </c>
      <c r="D282" t="s">
        <v>37</v>
      </c>
      <c r="E282" t="s">
        <v>15</v>
      </c>
      <c r="F282" s="4">
        <v>2863</v>
      </c>
      <c r="G282" s="5">
        <v>42</v>
      </c>
      <c r="H282">
        <f>INDEX(products[#All],MATCH(Data[[#This Row],[Product]],products[[#All],[Product]],0), MATCH(Data[[#Headers],[Cost Per Unit]],products[#Headers],0))</f>
        <v>11.73</v>
      </c>
      <c r="I282">
        <f>Data[[#This Row],[Cost Per Unit]] * Data[[#This Row],[Units]]</f>
        <v>492.66</v>
      </c>
      <c r="J282" s="4">
        <f>Data[[#This Row],[Amount]] - Data[[#This Row],[Cost]]</f>
        <v>2370.34</v>
      </c>
    </row>
    <row r="283" spans="3:10" x14ac:dyDescent="0.55000000000000004">
      <c r="C283" t="s">
        <v>40</v>
      </c>
      <c r="D283" t="s">
        <v>35</v>
      </c>
      <c r="E283" t="s">
        <v>29</v>
      </c>
      <c r="F283" s="4">
        <v>1617</v>
      </c>
      <c r="G283" s="5">
        <v>126</v>
      </c>
      <c r="H283">
        <f>INDEX(products[#All],MATCH(Data[[#This Row],[Product]],products[[#All],[Product]],0), MATCH(Data[[#Headers],[Cost Per Unit]],products[#Headers],0))</f>
        <v>7.16</v>
      </c>
      <c r="I283">
        <f>Data[[#This Row],[Cost Per Unit]] * Data[[#This Row],[Units]]</f>
        <v>902.16</v>
      </c>
      <c r="J283" s="4">
        <f>Data[[#This Row],[Amount]] - Data[[#This Row],[Cost]]</f>
        <v>714.84</v>
      </c>
    </row>
    <row r="284" spans="3:10" x14ac:dyDescent="0.55000000000000004">
      <c r="C284" t="s">
        <v>6</v>
      </c>
      <c r="D284" t="s">
        <v>37</v>
      </c>
      <c r="E284" t="s">
        <v>26</v>
      </c>
      <c r="F284" s="4">
        <v>6818</v>
      </c>
      <c r="G284" s="5">
        <v>6</v>
      </c>
      <c r="H284">
        <f>INDEX(products[#All],MATCH(Data[[#This Row],[Product]],products[[#All],[Product]],0), MATCH(Data[[#Headers],[Cost Per Unit]],products[#Headers],0))</f>
        <v>5.6</v>
      </c>
      <c r="I284">
        <f>Data[[#This Row],[Cost Per Unit]] * Data[[#This Row],[Units]]</f>
        <v>33.599999999999994</v>
      </c>
      <c r="J284" s="4">
        <f>Data[[#This Row],[Amount]] - Data[[#This Row],[Cost]]</f>
        <v>6784.4</v>
      </c>
    </row>
    <row r="285" spans="3:10" x14ac:dyDescent="0.55000000000000004">
      <c r="C285" t="s">
        <v>3</v>
      </c>
      <c r="D285" t="s">
        <v>35</v>
      </c>
      <c r="E285" t="s">
        <v>15</v>
      </c>
      <c r="F285" s="4">
        <v>6657</v>
      </c>
      <c r="G285" s="5">
        <v>276</v>
      </c>
      <c r="H285">
        <f>INDEX(products[#All],MATCH(Data[[#This Row],[Product]],products[[#All],[Product]],0), MATCH(Data[[#Headers],[Cost Per Unit]],products[#Headers],0))</f>
        <v>11.73</v>
      </c>
      <c r="I285">
        <f>Data[[#This Row],[Cost Per Unit]] * Data[[#This Row],[Units]]</f>
        <v>3237.48</v>
      </c>
      <c r="J285" s="4">
        <f>Data[[#This Row],[Amount]] - Data[[#This Row],[Cost]]</f>
        <v>3419.52</v>
      </c>
    </row>
    <row r="286" spans="3:10" x14ac:dyDescent="0.55000000000000004">
      <c r="C286" t="s">
        <v>3</v>
      </c>
      <c r="D286" t="s">
        <v>34</v>
      </c>
      <c r="E286" t="s">
        <v>17</v>
      </c>
      <c r="F286" s="4">
        <v>2919</v>
      </c>
      <c r="G286" s="5">
        <v>93</v>
      </c>
      <c r="H286">
        <f>INDEX(products[#All],MATCH(Data[[#This Row],[Product]],products[[#All],[Product]],0), MATCH(Data[[#Headers],[Cost Per Unit]],products[#Headers],0))</f>
        <v>3.11</v>
      </c>
      <c r="I286">
        <f>Data[[#This Row],[Cost Per Unit]] * Data[[#This Row],[Units]]</f>
        <v>289.22999999999996</v>
      </c>
      <c r="J286" s="4">
        <f>Data[[#This Row],[Amount]] - Data[[#This Row],[Cost]]</f>
        <v>2629.77</v>
      </c>
    </row>
    <row r="287" spans="3:10" x14ac:dyDescent="0.55000000000000004">
      <c r="C287" t="s">
        <v>2</v>
      </c>
      <c r="D287" t="s">
        <v>36</v>
      </c>
      <c r="E287" t="s">
        <v>31</v>
      </c>
      <c r="F287" s="4">
        <v>3094</v>
      </c>
      <c r="G287" s="5">
        <v>246</v>
      </c>
      <c r="H287">
        <f>INDEX(products[#All],MATCH(Data[[#This Row],[Product]],products[[#All],[Product]],0), MATCH(Data[[#Headers],[Cost Per Unit]],products[#Headers],0))</f>
        <v>5.79</v>
      </c>
      <c r="I287">
        <f>Data[[#This Row],[Cost Per Unit]] * Data[[#This Row],[Units]]</f>
        <v>1424.34</v>
      </c>
      <c r="J287" s="4">
        <f>Data[[#This Row],[Amount]] - Data[[#This Row],[Cost]]</f>
        <v>1669.66</v>
      </c>
    </row>
    <row r="288" spans="3:10" x14ac:dyDescent="0.55000000000000004">
      <c r="C288" t="s">
        <v>6</v>
      </c>
      <c r="D288" t="s">
        <v>39</v>
      </c>
      <c r="E288" t="s">
        <v>24</v>
      </c>
      <c r="F288" s="4">
        <v>2989</v>
      </c>
      <c r="G288" s="5">
        <v>3</v>
      </c>
      <c r="H288">
        <f>INDEX(products[#All],MATCH(Data[[#This Row],[Product]],products[[#All],[Product]],0), MATCH(Data[[#Headers],[Cost Per Unit]],products[#Headers],0))</f>
        <v>4.97</v>
      </c>
      <c r="I288">
        <f>Data[[#This Row],[Cost Per Unit]] * Data[[#This Row],[Units]]</f>
        <v>14.91</v>
      </c>
      <c r="J288" s="4">
        <f>Data[[#This Row],[Amount]] - Data[[#This Row],[Cost]]</f>
        <v>2974.09</v>
      </c>
    </row>
    <row r="289" spans="3:10" x14ac:dyDescent="0.55000000000000004">
      <c r="C289" t="s">
        <v>8</v>
      </c>
      <c r="D289" t="s">
        <v>38</v>
      </c>
      <c r="E289" t="s">
        <v>27</v>
      </c>
      <c r="F289" s="4">
        <v>2268</v>
      </c>
      <c r="G289" s="5">
        <v>63</v>
      </c>
      <c r="H289">
        <f>INDEX(products[#All],MATCH(Data[[#This Row],[Product]],products[[#All],[Product]],0), MATCH(Data[[#Headers],[Cost Per Unit]],products[#Headers],0))</f>
        <v>16.73</v>
      </c>
      <c r="I289">
        <f>Data[[#This Row],[Cost Per Unit]] * Data[[#This Row],[Units]]</f>
        <v>1053.99</v>
      </c>
      <c r="J289" s="4">
        <f>Data[[#This Row],[Amount]] - Data[[#This Row],[Cost]]</f>
        <v>1214.01</v>
      </c>
    </row>
    <row r="290" spans="3:10" x14ac:dyDescent="0.55000000000000004">
      <c r="C290" t="s">
        <v>5</v>
      </c>
      <c r="D290" t="s">
        <v>35</v>
      </c>
      <c r="E290" t="s">
        <v>31</v>
      </c>
      <c r="F290" s="4">
        <v>4753</v>
      </c>
      <c r="G290" s="5">
        <v>246</v>
      </c>
      <c r="H290">
        <f>INDEX(products[#All],MATCH(Data[[#This Row],[Product]],products[[#All],[Product]],0), MATCH(Data[[#Headers],[Cost Per Unit]],products[#Headers],0))</f>
        <v>5.79</v>
      </c>
      <c r="I290">
        <f>Data[[#This Row],[Cost Per Unit]] * Data[[#This Row],[Units]]</f>
        <v>1424.34</v>
      </c>
      <c r="J290" s="4">
        <f>Data[[#This Row],[Amount]] - Data[[#This Row],[Cost]]</f>
        <v>3328.66</v>
      </c>
    </row>
    <row r="291" spans="3:10" x14ac:dyDescent="0.55000000000000004">
      <c r="C291" t="s">
        <v>2</v>
      </c>
      <c r="D291" t="s">
        <v>34</v>
      </c>
      <c r="E291" t="s">
        <v>19</v>
      </c>
      <c r="F291" s="4">
        <v>7511</v>
      </c>
      <c r="G291" s="5">
        <v>120</v>
      </c>
      <c r="H291">
        <f>INDEX(products[#All],MATCH(Data[[#This Row],[Product]],products[[#All],[Product]],0), MATCH(Data[[#Headers],[Cost Per Unit]],products[#Headers],0))</f>
        <v>7.64</v>
      </c>
      <c r="I291">
        <f>Data[[#This Row],[Cost Per Unit]] * Data[[#This Row],[Units]]</f>
        <v>916.8</v>
      </c>
      <c r="J291" s="4">
        <f>Data[[#This Row],[Amount]] - Data[[#This Row],[Cost]]</f>
        <v>6594.2</v>
      </c>
    </row>
    <row r="292" spans="3:10" x14ac:dyDescent="0.55000000000000004">
      <c r="C292" t="s">
        <v>2</v>
      </c>
      <c r="D292" t="s">
        <v>38</v>
      </c>
      <c r="E292" t="s">
        <v>31</v>
      </c>
      <c r="F292" s="4">
        <v>4326</v>
      </c>
      <c r="G292" s="5">
        <v>348</v>
      </c>
      <c r="H292">
        <f>INDEX(products[#All],MATCH(Data[[#This Row],[Product]],products[[#All],[Product]],0), MATCH(Data[[#Headers],[Cost Per Unit]],products[#Headers],0))</f>
        <v>5.79</v>
      </c>
      <c r="I292">
        <f>Data[[#This Row],[Cost Per Unit]] * Data[[#This Row],[Units]]</f>
        <v>2014.92</v>
      </c>
      <c r="J292" s="4">
        <f>Data[[#This Row],[Amount]] - Data[[#This Row],[Cost]]</f>
        <v>2311.08</v>
      </c>
    </row>
    <row r="293" spans="3:10" x14ac:dyDescent="0.55000000000000004">
      <c r="C293" t="s">
        <v>41</v>
      </c>
      <c r="D293" t="s">
        <v>34</v>
      </c>
      <c r="E293" t="s">
        <v>23</v>
      </c>
      <c r="F293" s="4">
        <v>4935</v>
      </c>
      <c r="G293" s="5">
        <v>126</v>
      </c>
      <c r="H293">
        <f>INDEX(products[#All],MATCH(Data[[#This Row],[Product]],products[[#All],[Product]],0), MATCH(Data[[#Headers],[Cost Per Unit]],products[#Headers],0))</f>
        <v>6.49</v>
      </c>
      <c r="I293">
        <f>Data[[#This Row],[Cost Per Unit]] * Data[[#This Row],[Units]]</f>
        <v>817.74</v>
      </c>
      <c r="J293" s="4">
        <f>Data[[#This Row],[Amount]] - Data[[#This Row],[Cost]]</f>
        <v>4117.26</v>
      </c>
    </row>
    <row r="294" spans="3:10" x14ac:dyDescent="0.55000000000000004">
      <c r="C294" t="s">
        <v>6</v>
      </c>
      <c r="D294" t="s">
        <v>35</v>
      </c>
      <c r="E294" t="s">
        <v>30</v>
      </c>
      <c r="F294" s="4">
        <v>4781</v>
      </c>
      <c r="G294" s="5">
        <v>123</v>
      </c>
      <c r="H294">
        <f>INDEX(products[#All],MATCH(Data[[#This Row],[Product]],products[[#All],[Product]],0), MATCH(Data[[#Headers],[Cost Per Unit]],products[#Headers],0))</f>
        <v>14.49</v>
      </c>
      <c r="I294">
        <f>Data[[#This Row],[Cost Per Unit]] * Data[[#This Row],[Units]]</f>
        <v>1782.27</v>
      </c>
      <c r="J294" s="4">
        <f>Data[[#This Row],[Amount]] - Data[[#This Row],[Cost]]</f>
        <v>2998.73</v>
      </c>
    </row>
    <row r="295" spans="3:10" x14ac:dyDescent="0.55000000000000004">
      <c r="C295" t="s">
        <v>5</v>
      </c>
      <c r="D295" t="s">
        <v>38</v>
      </c>
      <c r="E295" t="s">
        <v>25</v>
      </c>
      <c r="F295" s="4">
        <v>7483</v>
      </c>
      <c r="G295" s="5">
        <v>45</v>
      </c>
      <c r="H295">
        <f>INDEX(products[#All],MATCH(Data[[#This Row],[Product]],products[[#All],[Product]],0), MATCH(Data[[#Headers],[Cost Per Unit]],products[#Headers],0))</f>
        <v>13.15</v>
      </c>
      <c r="I295">
        <f>Data[[#This Row],[Cost Per Unit]] * Data[[#This Row],[Units]]</f>
        <v>591.75</v>
      </c>
      <c r="J295" s="4">
        <f>Data[[#This Row],[Amount]] - Data[[#This Row],[Cost]]</f>
        <v>6891.25</v>
      </c>
    </row>
    <row r="296" spans="3:10" x14ac:dyDescent="0.55000000000000004">
      <c r="C296" t="s">
        <v>10</v>
      </c>
      <c r="D296" t="s">
        <v>38</v>
      </c>
      <c r="E296" t="s">
        <v>4</v>
      </c>
      <c r="F296" s="4">
        <v>6860</v>
      </c>
      <c r="G296" s="5">
        <v>126</v>
      </c>
      <c r="H296">
        <f>INDEX(products[#All],MATCH(Data[[#This Row],[Product]],products[[#All],[Product]],0), MATCH(Data[[#Headers],[Cost Per Unit]],products[#Headers],0))</f>
        <v>11.88</v>
      </c>
      <c r="I296">
        <f>Data[[#This Row],[Cost Per Unit]] * Data[[#This Row],[Units]]</f>
        <v>1496.88</v>
      </c>
      <c r="J296" s="4">
        <f>Data[[#This Row],[Amount]] - Data[[#This Row],[Cost]]</f>
        <v>5363.12</v>
      </c>
    </row>
    <row r="297" spans="3:10" x14ac:dyDescent="0.55000000000000004">
      <c r="C297" t="s">
        <v>40</v>
      </c>
      <c r="D297" t="s">
        <v>37</v>
      </c>
      <c r="E297" t="s">
        <v>29</v>
      </c>
      <c r="F297" s="4">
        <v>9002</v>
      </c>
      <c r="G297" s="5">
        <v>72</v>
      </c>
      <c r="H297">
        <f>INDEX(products[#All],MATCH(Data[[#This Row],[Product]],products[[#All],[Product]],0), MATCH(Data[[#Headers],[Cost Per Unit]],products[#Headers],0))</f>
        <v>7.16</v>
      </c>
      <c r="I297">
        <f>Data[[#This Row],[Cost Per Unit]] * Data[[#This Row],[Units]]</f>
        <v>515.52</v>
      </c>
      <c r="J297" s="4">
        <f>Data[[#This Row],[Amount]] - Data[[#This Row],[Cost]]</f>
        <v>8486.48</v>
      </c>
    </row>
    <row r="298" spans="3:10" x14ac:dyDescent="0.55000000000000004">
      <c r="C298" t="s">
        <v>6</v>
      </c>
      <c r="D298" t="s">
        <v>36</v>
      </c>
      <c r="E298" t="s">
        <v>29</v>
      </c>
      <c r="F298" s="4">
        <v>1400</v>
      </c>
      <c r="G298" s="5">
        <v>135</v>
      </c>
      <c r="H298">
        <f>INDEX(products[#All],MATCH(Data[[#This Row],[Product]],products[[#All],[Product]],0), MATCH(Data[[#Headers],[Cost Per Unit]],products[#Headers],0))</f>
        <v>7.16</v>
      </c>
      <c r="I298">
        <f>Data[[#This Row],[Cost Per Unit]] * Data[[#This Row],[Units]]</f>
        <v>966.6</v>
      </c>
      <c r="J298" s="4">
        <f>Data[[#This Row],[Amount]] - Data[[#This Row],[Cost]]</f>
        <v>433.4</v>
      </c>
    </row>
    <row r="299" spans="3:10" x14ac:dyDescent="0.55000000000000004">
      <c r="C299" t="s">
        <v>10</v>
      </c>
      <c r="D299" t="s">
        <v>34</v>
      </c>
      <c r="E299" t="s">
        <v>22</v>
      </c>
      <c r="F299" s="4">
        <v>4053</v>
      </c>
      <c r="G299" s="5">
        <v>24</v>
      </c>
      <c r="H299">
        <f>INDEX(products[#All],MATCH(Data[[#This Row],[Product]],products[[#All],[Product]],0), MATCH(Data[[#Headers],[Cost Per Unit]],products[#Headers],0))</f>
        <v>9.77</v>
      </c>
      <c r="I299">
        <f>Data[[#This Row],[Cost Per Unit]] * Data[[#This Row],[Units]]</f>
        <v>234.48</v>
      </c>
      <c r="J299" s="4">
        <f>Data[[#This Row],[Amount]] - Data[[#This Row],[Cost]]</f>
        <v>3818.52</v>
      </c>
    </row>
    <row r="300" spans="3:10" x14ac:dyDescent="0.55000000000000004">
      <c r="C300" t="s">
        <v>7</v>
      </c>
      <c r="D300" t="s">
        <v>36</v>
      </c>
      <c r="E300" t="s">
        <v>31</v>
      </c>
      <c r="F300" s="4">
        <v>2149</v>
      </c>
      <c r="G300" s="5">
        <v>117</v>
      </c>
      <c r="H300">
        <f>INDEX(products[#All],MATCH(Data[[#This Row],[Product]],products[[#All],[Product]],0), MATCH(Data[[#Headers],[Cost Per Unit]],products[#Headers],0))</f>
        <v>5.79</v>
      </c>
      <c r="I300">
        <f>Data[[#This Row],[Cost Per Unit]] * Data[[#This Row],[Units]]</f>
        <v>677.43</v>
      </c>
      <c r="J300" s="4">
        <f>Data[[#This Row],[Amount]] - Data[[#This Row],[Cost]]</f>
        <v>1471.5700000000002</v>
      </c>
    </row>
    <row r="301" spans="3:10" x14ac:dyDescent="0.55000000000000004">
      <c r="C301" t="s">
        <v>3</v>
      </c>
      <c r="D301" t="s">
        <v>39</v>
      </c>
      <c r="E301" t="s">
        <v>29</v>
      </c>
      <c r="F301" s="4">
        <v>3640</v>
      </c>
      <c r="G301" s="5">
        <v>51</v>
      </c>
      <c r="H301">
        <f>INDEX(products[#All],MATCH(Data[[#This Row],[Product]],products[[#All],[Product]],0), MATCH(Data[[#Headers],[Cost Per Unit]],products[#Headers],0))</f>
        <v>7.16</v>
      </c>
      <c r="I301">
        <f>Data[[#This Row],[Cost Per Unit]] * Data[[#This Row],[Units]]</f>
        <v>365.16</v>
      </c>
      <c r="J301" s="4">
        <f>Data[[#This Row],[Amount]] - Data[[#This Row],[Cost]]</f>
        <v>3274.84</v>
      </c>
    </row>
    <row r="302" spans="3:10" x14ac:dyDescent="0.55000000000000004">
      <c r="C302" t="s">
        <v>2</v>
      </c>
      <c r="D302" t="s">
        <v>39</v>
      </c>
      <c r="E302" t="s">
        <v>23</v>
      </c>
      <c r="F302" s="4">
        <v>630</v>
      </c>
      <c r="G302" s="5">
        <v>36</v>
      </c>
      <c r="H302">
        <f>INDEX(products[#All],MATCH(Data[[#This Row],[Product]],products[[#All],[Product]],0), MATCH(Data[[#Headers],[Cost Per Unit]],products[#Headers],0))</f>
        <v>6.49</v>
      </c>
      <c r="I302">
        <f>Data[[#This Row],[Cost Per Unit]] * Data[[#This Row],[Units]]</f>
        <v>233.64000000000001</v>
      </c>
      <c r="J302" s="4">
        <f>Data[[#This Row],[Amount]] - Data[[#This Row],[Cost]]</f>
        <v>396.36</v>
      </c>
    </row>
    <row r="303" spans="3:10" x14ac:dyDescent="0.55000000000000004">
      <c r="C303" t="s">
        <v>9</v>
      </c>
      <c r="D303" t="s">
        <v>35</v>
      </c>
      <c r="E303" t="s">
        <v>27</v>
      </c>
      <c r="F303" s="4">
        <v>2429</v>
      </c>
      <c r="G303" s="5">
        <v>144</v>
      </c>
      <c r="H303">
        <f>INDEX(products[#All],MATCH(Data[[#This Row],[Product]],products[[#All],[Product]],0), MATCH(Data[[#Headers],[Cost Per Unit]],products[#Headers],0))</f>
        <v>16.73</v>
      </c>
      <c r="I303">
        <f>Data[[#This Row],[Cost Per Unit]] * Data[[#This Row],[Units]]</f>
        <v>2409.12</v>
      </c>
      <c r="J303" s="4">
        <f>Data[[#This Row],[Amount]] - Data[[#This Row],[Cost]]</f>
        <v>19.880000000000109</v>
      </c>
    </row>
    <row r="304" spans="3:10" x14ac:dyDescent="0.55000000000000004">
      <c r="C304" t="s">
        <v>9</v>
      </c>
      <c r="D304" t="s">
        <v>36</v>
      </c>
      <c r="E304" t="s">
        <v>25</v>
      </c>
      <c r="F304" s="4">
        <v>2142</v>
      </c>
      <c r="G304" s="5">
        <v>114</v>
      </c>
      <c r="H304">
        <f>INDEX(products[#All],MATCH(Data[[#This Row],[Product]],products[[#All],[Product]],0), MATCH(Data[[#Headers],[Cost Per Unit]],products[#Headers],0))</f>
        <v>13.15</v>
      </c>
      <c r="I304">
        <f>Data[[#This Row],[Cost Per Unit]] * Data[[#This Row],[Units]]</f>
        <v>1499.1000000000001</v>
      </c>
      <c r="J304" s="4">
        <f>Data[[#This Row],[Amount]] - Data[[#This Row],[Cost]]</f>
        <v>642.89999999999986</v>
      </c>
    </row>
    <row r="305" spans="3:10" x14ac:dyDescent="0.55000000000000004">
      <c r="C305" t="s">
        <v>7</v>
      </c>
      <c r="D305" t="s">
        <v>37</v>
      </c>
      <c r="E305" t="s">
        <v>30</v>
      </c>
      <c r="F305" s="4">
        <v>6454</v>
      </c>
      <c r="G305" s="5">
        <v>54</v>
      </c>
      <c r="H305">
        <f>INDEX(products[#All],MATCH(Data[[#This Row],[Product]],products[[#All],[Product]],0), MATCH(Data[[#Headers],[Cost Per Unit]],products[#Headers],0))</f>
        <v>14.49</v>
      </c>
      <c r="I305">
        <f>Data[[#This Row],[Cost Per Unit]] * Data[[#This Row],[Units]]</f>
        <v>782.46</v>
      </c>
      <c r="J305" s="4">
        <f>Data[[#This Row],[Amount]] - Data[[#This Row],[Cost]]</f>
        <v>5671.54</v>
      </c>
    </row>
    <row r="306" spans="3:10" x14ac:dyDescent="0.55000000000000004">
      <c r="C306" t="s">
        <v>7</v>
      </c>
      <c r="D306" t="s">
        <v>37</v>
      </c>
      <c r="E306" t="s">
        <v>16</v>
      </c>
      <c r="F306" s="4">
        <v>4487</v>
      </c>
      <c r="G306" s="5">
        <v>333</v>
      </c>
      <c r="H306">
        <f>INDEX(products[#All],MATCH(Data[[#This Row],[Product]],products[[#All],[Product]],0), MATCH(Data[[#Headers],[Cost Per Unit]],products[#Headers],0))</f>
        <v>8.7899999999999991</v>
      </c>
      <c r="I306">
        <f>Data[[#This Row],[Cost Per Unit]] * Data[[#This Row],[Units]]</f>
        <v>2927.0699999999997</v>
      </c>
      <c r="J306" s="4">
        <f>Data[[#This Row],[Amount]] - Data[[#This Row],[Cost]]</f>
        <v>1559.9300000000003</v>
      </c>
    </row>
    <row r="307" spans="3:10" x14ac:dyDescent="0.55000000000000004">
      <c r="C307" t="s">
        <v>3</v>
      </c>
      <c r="D307" t="s">
        <v>37</v>
      </c>
      <c r="E307" t="s">
        <v>4</v>
      </c>
      <c r="F307" s="4">
        <v>938</v>
      </c>
      <c r="G307" s="5">
        <v>366</v>
      </c>
      <c r="H307">
        <f>INDEX(products[#All],MATCH(Data[[#This Row],[Product]],products[[#All],[Product]],0), MATCH(Data[[#Headers],[Cost Per Unit]],products[#Headers],0))</f>
        <v>11.88</v>
      </c>
      <c r="I307">
        <f>Data[[#This Row],[Cost Per Unit]] * Data[[#This Row],[Units]]</f>
        <v>4348.08</v>
      </c>
      <c r="J307" s="4">
        <f>Data[[#This Row],[Amount]] - Data[[#This Row],[Cost]]</f>
        <v>-3410.08</v>
      </c>
    </row>
    <row r="308" spans="3:10" x14ac:dyDescent="0.55000000000000004">
      <c r="C308" t="s">
        <v>3</v>
      </c>
      <c r="D308" t="s">
        <v>38</v>
      </c>
      <c r="E308" t="s">
        <v>26</v>
      </c>
      <c r="F308" s="4">
        <v>8841</v>
      </c>
      <c r="G308" s="5">
        <v>303</v>
      </c>
      <c r="H308">
        <f>INDEX(products[#All],MATCH(Data[[#This Row],[Product]],products[[#All],[Product]],0), MATCH(Data[[#Headers],[Cost Per Unit]],products[#Headers],0))</f>
        <v>5.6</v>
      </c>
      <c r="I308">
        <f>Data[[#This Row],[Cost Per Unit]] * Data[[#This Row],[Units]]</f>
        <v>1696.8</v>
      </c>
      <c r="J308" s="4">
        <f>Data[[#This Row],[Amount]] - Data[[#This Row],[Cost]]</f>
        <v>7144.2</v>
      </c>
    </row>
    <row r="309" spans="3:10" x14ac:dyDescent="0.55000000000000004">
      <c r="C309" t="s">
        <v>2</v>
      </c>
      <c r="D309" t="s">
        <v>39</v>
      </c>
      <c r="E309" t="s">
        <v>33</v>
      </c>
      <c r="F309" s="4">
        <v>4018</v>
      </c>
      <c r="G309" s="5">
        <v>126</v>
      </c>
      <c r="H309">
        <f>INDEX(products[#All],MATCH(Data[[#This Row],[Product]],products[[#All],[Product]],0), MATCH(Data[[#Headers],[Cost Per Unit]],products[#Headers],0))</f>
        <v>12.37</v>
      </c>
      <c r="I309">
        <f>Data[[#This Row],[Cost Per Unit]] * Data[[#This Row],[Units]]</f>
        <v>1558.62</v>
      </c>
      <c r="J309" s="4">
        <f>Data[[#This Row],[Amount]] - Data[[#This Row],[Cost]]</f>
        <v>2459.38</v>
      </c>
    </row>
    <row r="310" spans="3:10" x14ac:dyDescent="0.55000000000000004">
      <c r="C310" t="s">
        <v>41</v>
      </c>
      <c r="D310" t="s">
        <v>37</v>
      </c>
      <c r="E310" t="s">
        <v>15</v>
      </c>
      <c r="F310" s="4">
        <v>714</v>
      </c>
      <c r="G310" s="5">
        <v>231</v>
      </c>
      <c r="H310">
        <f>INDEX(products[#All],MATCH(Data[[#This Row],[Product]],products[[#All],[Product]],0), MATCH(Data[[#Headers],[Cost Per Unit]],products[#Headers],0))</f>
        <v>11.73</v>
      </c>
      <c r="I310">
        <f>Data[[#This Row],[Cost Per Unit]] * Data[[#This Row],[Units]]</f>
        <v>2709.63</v>
      </c>
      <c r="J310" s="4">
        <f>Data[[#This Row],[Amount]] - Data[[#This Row],[Cost]]</f>
        <v>-1995.63</v>
      </c>
    </row>
    <row r="311" spans="3:10" x14ac:dyDescent="0.55000000000000004">
      <c r="C311" t="s">
        <v>9</v>
      </c>
      <c r="D311" t="s">
        <v>38</v>
      </c>
      <c r="E311" t="s">
        <v>25</v>
      </c>
      <c r="F311" s="4">
        <v>3850</v>
      </c>
      <c r="G311" s="5">
        <v>102</v>
      </c>
      <c r="H311">
        <f>INDEX(products[#All],MATCH(Data[[#This Row],[Product]],products[[#All],[Product]],0), MATCH(Data[[#Headers],[Cost Per Unit]],products[#Headers],0))</f>
        <v>13.15</v>
      </c>
      <c r="I311">
        <f>Data[[#This Row],[Cost Per Unit]] * Data[[#This Row],[Units]]</f>
        <v>1341.3</v>
      </c>
      <c r="J311" s="4">
        <f>Data[[#This Row],[Amount]] - Data[[#This Row],[Cost]]</f>
        <v>2508.6999999999998</v>
      </c>
    </row>
    <row r="312" spans="3:10" x14ac:dyDescent="0.55000000000000004">
      <c r="F312" s="4"/>
      <c r="G312" s="5"/>
    </row>
    <row r="313" spans="3:10" x14ac:dyDescent="0.55000000000000004">
      <c r="F313" s="4"/>
      <c r="G313" s="5"/>
    </row>
    <row r="314" spans="3:10" x14ac:dyDescent="0.55000000000000004">
      <c r="F314" s="4"/>
      <c r="G314" s="5"/>
    </row>
    <row r="315" spans="3:10" x14ac:dyDescent="0.55000000000000004">
      <c r="F315" s="4"/>
      <c r="G315" s="5"/>
    </row>
    <row r="316" spans="3:10" x14ac:dyDescent="0.55000000000000004">
      <c r="F316" s="4"/>
      <c r="G316" s="5"/>
    </row>
    <row r="317" spans="3:10" x14ac:dyDescent="0.55000000000000004">
      <c r="F317" s="4"/>
      <c r="G317" s="5"/>
    </row>
    <row r="318" spans="3:10" x14ac:dyDescent="0.55000000000000004">
      <c r="F318" s="4"/>
      <c r="G318" s="5"/>
    </row>
    <row r="319" spans="3:10" x14ac:dyDescent="0.55000000000000004">
      <c r="F319" s="4"/>
      <c r="G319" s="5"/>
    </row>
    <row r="320" spans="3:10" x14ac:dyDescent="0.55000000000000004">
      <c r="F320" s="4"/>
      <c r="G320" s="5"/>
    </row>
    <row r="321" spans="6:7" x14ac:dyDescent="0.55000000000000004">
      <c r="F321" s="4"/>
      <c r="G321" s="5"/>
    </row>
    <row r="322" spans="6:7" x14ac:dyDescent="0.55000000000000004">
      <c r="F322" s="4"/>
      <c r="G322" s="5"/>
    </row>
    <row r="323" spans="6:7" x14ac:dyDescent="0.55000000000000004">
      <c r="F323" s="4"/>
      <c r="G323" s="5"/>
    </row>
    <row r="324" spans="6:7" x14ac:dyDescent="0.55000000000000004">
      <c r="F324" s="4"/>
      <c r="G324" s="5"/>
    </row>
    <row r="325" spans="6:7" x14ac:dyDescent="0.55000000000000004">
      <c r="F325" s="4"/>
      <c r="G325" s="5"/>
    </row>
    <row r="326" spans="6:7" x14ac:dyDescent="0.55000000000000004">
      <c r="F326" s="4"/>
      <c r="G326" s="5"/>
    </row>
    <row r="327" spans="6:7" x14ac:dyDescent="0.55000000000000004">
      <c r="F327" s="4"/>
      <c r="G327" s="5"/>
    </row>
    <row r="328" spans="6:7" x14ac:dyDescent="0.55000000000000004">
      <c r="F328" s="4"/>
      <c r="G328" s="5"/>
    </row>
    <row r="329" spans="6:7" x14ac:dyDescent="0.55000000000000004">
      <c r="F329" s="4"/>
      <c r="G329" s="5"/>
    </row>
    <row r="330" spans="6:7" x14ac:dyDescent="0.55000000000000004">
      <c r="F330" s="4"/>
      <c r="G330" s="5"/>
    </row>
    <row r="331" spans="6:7" x14ac:dyDescent="0.55000000000000004">
      <c r="F331" s="4"/>
      <c r="G331" s="5"/>
    </row>
    <row r="332" spans="6:7" x14ac:dyDescent="0.55000000000000004">
      <c r="F332" s="4"/>
      <c r="G332" s="5"/>
    </row>
    <row r="333" spans="6:7" x14ac:dyDescent="0.55000000000000004">
      <c r="F333" s="4"/>
      <c r="G333" s="5"/>
    </row>
    <row r="334" spans="6:7" x14ac:dyDescent="0.55000000000000004">
      <c r="F334" s="4"/>
      <c r="G334" s="5"/>
    </row>
    <row r="335" spans="6:7" x14ac:dyDescent="0.55000000000000004">
      <c r="F335" s="4"/>
      <c r="G335" s="5"/>
    </row>
    <row r="336" spans="6:7" x14ac:dyDescent="0.55000000000000004">
      <c r="F336" s="4"/>
      <c r="G336" s="5"/>
    </row>
    <row r="337" spans="6:7" x14ac:dyDescent="0.55000000000000004">
      <c r="F337" s="4"/>
      <c r="G337" s="5"/>
    </row>
    <row r="338" spans="6:7" x14ac:dyDescent="0.55000000000000004">
      <c r="F338" s="4"/>
      <c r="G338" s="5"/>
    </row>
    <row r="339" spans="6:7" x14ac:dyDescent="0.55000000000000004">
      <c r="F339" s="4"/>
      <c r="G339" s="5"/>
    </row>
    <row r="340" spans="6:7" x14ac:dyDescent="0.55000000000000004">
      <c r="F340" s="4"/>
      <c r="G340" s="5"/>
    </row>
    <row r="341" spans="6:7" x14ac:dyDescent="0.55000000000000004">
      <c r="F341" s="4"/>
      <c r="G341" s="5"/>
    </row>
    <row r="342" spans="6:7" x14ac:dyDescent="0.55000000000000004">
      <c r="F342" s="4"/>
      <c r="G342" s="5"/>
    </row>
    <row r="343" spans="6:7" x14ac:dyDescent="0.55000000000000004">
      <c r="F343" s="4"/>
      <c r="G343" s="5"/>
    </row>
    <row r="344" spans="6:7" x14ac:dyDescent="0.55000000000000004">
      <c r="F344" s="4"/>
      <c r="G344" s="5"/>
    </row>
    <row r="345" spans="6:7" x14ac:dyDescent="0.55000000000000004">
      <c r="F345" s="4"/>
      <c r="G345" s="5"/>
    </row>
    <row r="346" spans="6:7" x14ac:dyDescent="0.55000000000000004">
      <c r="F346" s="4"/>
      <c r="G346" s="5"/>
    </row>
    <row r="347" spans="6:7" x14ac:dyDescent="0.55000000000000004">
      <c r="F347" s="4"/>
      <c r="G347" s="5"/>
    </row>
    <row r="348" spans="6:7" x14ac:dyDescent="0.55000000000000004">
      <c r="F348" s="4"/>
      <c r="G348" s="5"/>
    </row>
    <row r="349" spans="6:7" x14ac:dyDescent="0.55000000000000004">
      <c r="F349" s="4"/>
      <c r="G349" s="5"/>
    </row>
    <row r="350" spans="6:7" x14ac:dyDescent="0.55000000000000004">
      <c r="F350" s="4"/>
      <c r="G350" s="5"/>
    </row>
    <row r="351" spans="6:7" x14ac:dyDescent="0.55000000000000004">
      <c r="F351" s="4"/>
      <c r="G351" s="5"/>
    </row>
    <row r="352" spans="6:7" x14ac:dyDescent="0.55000000000000004">
      <c r="F352" s="4"/>
      <c r="G352" s="5"/>
    </row>
    <row r="353" spans="6:7" x14ac:dyDescent="0.55000000000000004">
      <c r="F353" s="4"/>
      <c r="G353" s="5"/>
    </row>
    <row r="354" spans="6:7" x14ac:dyDescent="0.55000000000000004">
      <c r="F354" s="4"/>
      <c r="G354" s="5"/>
    </row>
    <row r="355" spans="6:7" x14ac:dyDescent="0.55000000000000004">
      <c r="F355" s="4"/>
      <c r="G355" s="5"/>
    </row>
    <row r="356" spans="6:7" x14ac:dyDescent="0.55000000000000004">
      <c r="F356" s="4"/>
      <c r="G356" s="5"/>
    </row>
    <row r="357" spans="6:7" x14ac:dyDescent="0.55000000000000004">
      <c r="F357" s="4"/>
      <c r="G357" s="5"/>
    </row>
    <row r="358" spans="6:7" x14ac:dyDescent="0.55000000000000004">
      <c r="F358" s="4"/>
      <c r="G358" s="5"/>
    </row>
    <row r="359" spans="6:7" x14ac:dyDescent="0.55000000000000004">
      <c r="F359" s="4"/>
      <c r="G359" s="5"/>
    </row>
    <row r="360" spans="6:7" x14ac:dyDescent="0.55000000000000004">
      <c r="F360" s="4"/>
      <c r="G360" s="5"/>
    </row>
    <row r="361" spans="6:7" x14ac:dyDescent="0.55000000000000004">
      <c r="F361" s="4"/>
      <c r="G361" s="5"/>
    </row>
    <row r="362" spans="6:7" x14ac:dyDescent="0.55000000000000004">
      <c r="F362" s="4"/>
      <c r="G362" s="5"/>
    </row>
    <row r="363" spans="6:7" x14ac:dyDescent="0.55000000000000004">
      <c r="F363" s="4"/>
      <c r="G363" s="5"/>
    </row>
    <row r="364" spans="6:7" x14ac:dyDescent="0.55000000000000004">
      <c r="F364" s="4"/>
      <c r="G364" s="5"/>
    </row>
    <row r="365" spans="6:7" x14ac:dyDescent="0.55000000000000004">
      <c r="F365" s="4"/>
      <c r="G365" s="5"/>
    </row>
    <row r="366" spans="6:7" x14ac:dyDescent="0.55000000000000004">
      <c r="F366" s="4"/>
      <c r="G366" s="5"/>
    </row>
    <row r="367" spans="6:7" x14ac:dyDescent="0.55000000000000004">
      <c r="F367" s="4"/>
      <c r="G367" s="5"/>
    </row>
    <row r="368" spans="6:7" x14ac:dyDescent="0.55000000000000004">
      <c r="F368" s="4"/>
      <c r="G368" s="5"/>
    </row>
    <row r="369" spans="6:7" x14ac:dyDescent="0.55000000000000004">
      <c r="F369" s="4"/>
      <c r="G369" s="5"/>
    </row>
    <row r="370" spans="6:7" x14ac:dyDescent="0.55000000000000004">
      <c r="F370" s="4"/>
      <c r="G370" s="5"/>
    </row>
    <row r="371" spans="6:7" x14ac:dyDescent="0.55000000000000004">
      <c r="F371" s="4"/>
      <c r="G371" s="5"/>
    </row>
    <row r="372" spans="6:7" x14ac:dyDescent="0.55000000000000004">
      <c r="F372" s="4"/>
      <c r="G372" s="5"/>
    </row>
    <row r="373" spans="6:7" x14ac:dyDescent="0.55000000000000004">
      <c r="F373" s="4"/>
      <c r="G373" s="5"/>
    </row>
    <row r="374" spans="6:7" x14ac:dyDescent="0.55000000000000004">
      <c r="F374" s="4"/>
      <c r="G374" s="5"/>
    </row>
    <row r="375" spans="6:7" x14ac:dyDescent="0.55000000000000004">
      <c r="F375" s="4"/>
      <c r="G375" s="5"/>
    </row>
    <row r="376" spans="6:7" x14ac:dyDescent="0.55000000000000004">
      <c r="F376" s="4"/>
      <c r="G376" s="5"/>
    </row>
    <row r="377" spans="6:7" x14ac:dyDescent="0.55000000000000004">
      <c r="F377" s="4"/>
      <c r="G377" s="5"/>
    </row>
    <row r="378" spans="6:7" x14ac:dyDescent="0.55000000000000004">
      <c r="F378" s="4"/>
      <c r="G378" s="5"/>
    </row>
    <row r="379" spans="6:7" x14ac:dyDescent="0.55000000000000004">
      <c r="F379" s="4"/>
      <c r="G379" s="5"/>
    </row>
    <row r="380" spans="6:7" x14ac:dyDescent="0.55000000000000004">
      <c r="F380" s="4"/>
      <c r="G380" s="5"/>
    </row>
    <row r="381" spans="6:7" x14ac:dyDescent="0.55000000000000004">
      <c r="F381" s="4"/>
      <c r="G381" s="5"/>
    </row>
    <row r="382" spans="6:7" x14ac:dyDescent="0.55000000000000004">
      <c r="F382" s="4"/>
      <c r="G382" s="5"/>
    </row>
    <row r="383" spans="6:7" x14ac:dyDescent="0.55000000000000004">
      <c r="F383" s="4"/>
      <c r="G383" s="5"/>
    </row>
    <row r="384" spans="6:7" x14ac:dyDescent="0.55000000000000004">
      <c r="F384" s="4"/>
      <c r="G384" s="5"/>
    </row>
    <row r="385" spans="6:7" x14ac:dyDescent="0.55000000000000004">
      <c r="F385" s="4"/>
      <c r="G385" s="5"/>
    </row>
    <row r="386" spans="6:7" x14ac:dyDescent="0.55000000000000004">
      <c r="F386" s="4"/>
      <c r="G386" s="5"/>
    </row>
    <row r="387" spans="6:7" x14ac:dyDescent="0.55000000000000004">
      <c r="F387" s="4"/>
      <c r="G387" s="5"/>
    </row>
    <row r="388" spans="6:7" x14ac:dyDescent="0.55000000000000004">
      <c r="F388" s="4"/>
      <c r="G388" s="5"/>
    </row>
    <row r="389" spans="6:7" x14ac:dyDescent="0.55000000000000004">
      <c r="F389" s="4"/>
      <c r="G389" s="5"/>
    </row>
    <row r="390" spans="6:7" x14ac:dyDescent="0.55000000000000004">
      <c r="F390" s="4"/>
      <c r="G390" s="5"/>
    </row>
    <row r="391" spans="6:7" x14ac:dyDescent="0.55000000000000004">
      <c r="F391" s="4"/>
      <c r="G391" s="5"/>
    </row>
    <row r="392" spans="6:7" x14ac:dyDescent="0.55000000000000004">
      <c r="F392" s="4"/>
      <c r="G392" s="5"/>
    </row>
    <row r="393" spans="6:7" x14ac:dyDescent="0.55000000000000004">
      <c r="F393" s="4"/>
      <c r="G393" s="5"/>
    </row>
    <row r="394" spans="6:7" x14ac:dyDescent="0.55000000000000004">
      <c r="F394" s="4"/>
      <c r="G394" s="5"/>
    </row>
    <row r="395" spans="6:7" x14ac:dyDescent="0.55000000000000004">
      <c r="F395" s="4"/>
      <c r="G395" s="5"/>
    </row>
    <row r="396" spans="6:7" x14ac:dyDescent="0.55000000000000004">
      <c r="F396" s="4"/>
      <c r="G396" s="5"/>
    </row>
    <row r="397" spans="6:7" x14ac:dyDescent="0.55000000000000004">
      <c r="F397" s="4"/>
      <c r="G397" s="5"/>
    </row>
    <row r="398" spans="6:7" x14ac:dyDescent="0.55000000000000004">
      <c r="F398" s="4"/>
      <c r="G398" s="5"/>
    </row>
    <row r="399" spans="6:7" x14ac:dyDescent="0.55000000000000004">
      <c r="F399" s="4"/>
      <c r="G399" s="5"/>
    </row>
    <row r="400" spans="6:7" x14ac:dyDescent="0.55000000000000004">
      <c r="F400" s="4"/>
      <c r="G400" s="5"/>
    </row>
    <row r="401" spans="6:7" x14ac:dyDescent="0.55000000000000004">
      <c r="F401" s="4"/>
      <c r="G401" s="5"/>
    </row>
    <row r="402" spans="6:7" x14ac:dyDescent="0.55000000000000004">
      <c r="F402" s="4"/>
      <c r="G402" s="5"/>
    </row>
    <row r="403" spans="6:7" x14ac:dyDescent="0.55000000000000004">
      <c r="F403" s="4"/>
      <c r="G403" s="5"/>
    </row>
    <row r="404" spans="6:7" x14ac:dyDescent="0.55000000000000004">
      <c r="F404" s="4"/>
      <c r="G404" s="5"/>
    </row>
    <row r="405" spans="6:7" x14ac:dyDescent="0.55000000000000004">
      <c r="F405" s="4"/>
      <c r="G405" s="5"/>
    </row>
    <row r="406" spans="6:7" x14ac:dyDescent="0.55000000000000004">
      <c r="F406" s="4"/>
      <c r="G406" s="5"/>
    </row>
    <row r="407" spans="6:7" x14ac:dyDescent="0.55000000000000004">
      <c r="F407" s="4"/>
      <c r="G407" s="5"/>
    </row>
    <row r="408" spans="6:7" x14ac:dyDescent="0.55000000000000004">
      <c r="F408" s="4"/>
      <c r="G408" s="5"/>
    </row>
    <row r="409" spans="6:7" x14ac:dyDescent="0.55000000000000004">
      <c r="F409" s="4"/>
      <c r="G409" s="5"/>
    </row>
    <row r="410" spans="6:7" x14ac:dyDescent="0.55000000000000004">
      <c r="F410" s="4"/>
      <c r="G410" s="5"/>
    </row>
    <row r="411" spans="6:7" x14ac:dyDescent="0.55000000000000004">
      <c r="F411" s="4"/>
      <c r="G411" s="5"/>
    </row>
    <row r="412" spans="6:7" x14ac:dyDescent="0.55000000000000004">
      <c r="F412" s="4"/>
      <c r="G412" s="5"/>
    </row>
    <row r="413" spans="6:7" x14ac:dyDescent="0.55000000000000004">
      <c r="F413" s="4"/>
      <c r="G413" s="5"/>
    </row>
    <row r="414" spans="6:7" x14ac:dyDescent="0.55000000000000004">
      <c r="F414" s="4"/>
      <c r="G414" s="5"/>
    </row>
    <row r="415" spans="6:7" x14ac:dyDescent="0.55000000000000004">
      <c r="F415" s="4"/>
      <c r="G415" s="5"/>
    </row>
    <row r="416" spans="6:7" x14ac:dyDescent="0.55000000000000004">
      <c r="F416" s="4"/>
      <c r="G416" s="5"/>
    </row>
    <row r="417" spans="6:7" x14ac:dyDescent="0.55000000000000004">
      <c r="F417" s="4"/>
      <c r="G417" s="5"/>
    </row>
    <row r="418" spans="6:7" x14ac:dyDescent="0.55000000000000004">
      <c r="F418" s="4"/>
      <c r="G418" s="5"/>
    </row>
    <row r="419" spans="6:7" x14ac:dyDescent="0.55000000000000004">
      <c r="F419" s="4"/>
      <c r="G419" s="5"/>
    </row>
    <row r="420" spans="6:7" x14ac:dyDescent="0.55000000000000004">
      <c r="F420" s="4"/>
      <c r="G420" s="5"/>
    </row>
    <row r="421" spans="6:7" x14ac:dyDescent="0.55000000000000004">
      <c r="F421" s="4"/>
      <c r="G421" s="5"/>
    </row>
    <row r="422" spans="6:7" x14ac:dyDescent="0.55000000000000004">
      <c r="F422" s="4"/>
      <c r="G422" s="5"/>
    </row>
    <row r="423" spans="6:7" x14ac:dyDescent="0.55000000000000004">
      <c r="F423" s="4"/>
      <c r="G423" s="5"/>
    </row>
    <row r="424" spans="6:7" x14ac:dyDescent="0.55000000000000004">
      <c r="F424" s="4"/>
      <c r="G424" s="5"/>
    </row>
    <row r="425" spans="6:7" x14ac:dyDescent="0.55000000000000004">
      <c r="F425" s="4"/>
      <c r="G425" s="5"/>
    </row>
    <row r="426" spans="6:7" x14ac:dyDescent="0.55000000000000004">
      <c r="F426" s="4"/>
      <c r="G426" s="5"/>
    </row>
    <row r="427" spans="6:7" x14ac:dyDescent="0.55000000000000004">
      <c r="F427" s="4"/>
      <c r="G427" s="5"/>
    </row>
    <row r="428" spans="6:7" x14ac:dyDescent="0.55000000000000004">
      <c r="F428" s="4"/>
      <c r="G428" s="5"/>
    </row>
    <row r="429" spans="6:7" x14ac:dyDescent="0.55000000000000004">
      <c r="F429" s="4"/>
      <c r="G429" s="5"/>
    </row>
    <row r="430" spans="6:7" x14ac:dyDescent="0.55000000000000004">
      <c r="F430" s="4"/>
      <c r="G430" s="5"/>
    </row>
    <row r="431" spans="6:7" x14ac:dyDescent="0.55000000000000004">
      <c r="F431" s="4"/>
      <c r="G431" s="5"/>
    </row>
    <row r="432" spans="6:7" x14ac:dyDescent="0.55000000000000004">
      <c r="F432" s="4"/>
      <c r="G432" s="5"/>
    </row>
    <row r="433" spans="6:7" x14ac:dyDescent="0.55000000000000004">
      <c r="F433" s="4"/>
      <c r="G433" s="5"/>
    </row>
    <row r="434" spans="6:7" x14ac:dyDescent="0.55000000000000004">
      <c r="F434" s="4"/>
      <c r="G434" s="5"/>
    </row>
    <row r="435" spans="6:7" x14ac:dyDescent="0.55000000000000004">
      <c r="F435" s="4"/>
      <c r="G435" s="5"/>
    </row>
    <row r="436" spans="6:7" x14ac:dyDescent="0.55000000000000004">
      <c r="F436" s="4"/>
      <c r="G436" s="5"/>
    </row>
    <row r="437" spans="6:7" x14ac:dyDescent="0.55000000000000004">
      <c r="F437" s="4"/>
      <c r="G437" s="5"/>
    </row>
    <row r="438" spans="6:7" x14ac:dyDescent="0.55000000000000004">
      <c r="F438" s="4"/>
      <c r="G438" s="5"/>
    </row>
    <row r="439" spans="6:7" x14ac:dyDescent="0.55000000000000004">
      <c r="F439" s="4"/>
      <c r="G439" s="5"/>
    </row>
    <row r="440" spans="6:7" x14ac:dyDescent="0.55000000000000004">
      <c r="F440" s="4"/>
      <c r="G440" s="5"/>
    </row>
    <row r="441" spans="6:7" x14ac:dyDescent="0.55000000000000004">
      <c r="F441" s="4"/>
      <c r="G441" s="5"/>
    </row>
    <row r="442" spans="6:7" x14ac:dyDescent="0.55000000000000004">
      <c r="F442" s="4"/>
      <c r="G442" s="5"/>
    </row>
    <row r="443" spans="6:7" x14ac:dyDescent="0.55000000000000004">
      <c r="F443" s="4"/>
      <c r="G443" s="5"/>
    </row>
    <row r="444" spans="6:7" x14ac:dyDescent="0.55000000000000004">
      <c r="F444" s="4"/>
      <c r="G444" s="5"/>
    </row>
    <row r="445" spans="6:7" x14ac:dyDescent="0.55000000000000004">
      <c r="F445" s="4"/>
      <c r="G445" s="5"/>
    </row>
    <row r="446" spans="6:7" x14ac:dyDescent="0.55000000000000004">
      <c r="F446" s="4"/>
      <c r="G446" s="5"/>
    </row>
    <row r="447" spans="6:7" x14ac:dyDescent="0.55000000000000004">
      <c r="F447" s="4"/>
      <c r="G447" s="5"/>
    </row>
    <row r="448" spans="6:7" x14ac:dyDescent="0.55000000000000004">
      <c r="F448" s="4"/>
      <c r="G448" s="5"/>
    </row>
    <row r="449" spans="6:7" x14ac:dyDescent="0.55000000000000004">
      <c r="F449" s="4"/>
      <c r="G449" s="5"/>
    </row>
    <row r="450" spans="6:7" x14ac:dyDescent="0.55000000000000004">
      <c r="F450" s="4"/>
      <c r="G450" s="5"/>
    </row>
    <row r="451" spans="6:7" x14ac:dyDescent="0.55000000000000004">
      <c r="F451" s="4"/>
      <c r="G451" s="5"/>
    </row>
    <row r="452" spans="6:7" x14ac:dyDescent="0.55000000000000004">
      <c r="F452" s="4"/>
      <c r="G452" s="5"/>
    </row>
    <row r="453" spans="6:7" x14ac:dyDescent="0.55000000000000004">
      <c r="F453" s="4"/>
      <c r="G453" s="5"/>
    </row>
    <row r="454" spans="6:7" x14ac:dyDescent="0.55000000000000004">
      <c r="F454" s="4"/>
      <c r="G454" s="5"/>
    </row>
    <row r="455" spans="6:7" x14ac:dyDescent="0.55000000000000004">
      <c r="F455" s="4"/>
      <c r="G455" s="5"/>
    </row>
    <row r="456" spans="6:7" x14ac:dyDescent="0.55000000000000004">
      <c r="F456" s="4"/>
      <c r="G456" s="5"/>
    </row>
    <row r="457" spans="6:7" x14ac:dyDescent="0.55000000000000004">
      <c r="F457" s="4"/>
      <c r="G457" s="5"/>
    </row>
    <row r="458" spans="6:7" x14ac:dyDescent="0.55000000000000004">
      <c r="F458" s="4"/>
      <c r="G458" s="5"/>
    </row>
    <row r="459" spans="6:7" x14ac:dyDescent="0.55000000000000004">
      <c r="F459" s="4"/>
      <c r="G459" s="5"/>
    </row>
    <row r="460" spans="6:7" x14ac:dyDescent="0.55000000000000004">
      <c r="F460" s="4"/>
      <c r="G460" s="5"/>
    </row>
    <row r="461" spans="6:7" x14ac:dyDescent="0.55000000000000004">
      <c r="F461" s="4"/>
      <c r="G461" s="5"/>
    </row>
    <row r="462" spans="6:7" x14ac:dyDescent="0.55000000000000004">
      <c r="F462" s="4"/>
      <c r="G462" s="5"/>
    </row>
    <row r="463" spans="6:7" x14ac:dyDescent="0.55000000000000004">
      <c r="F463" s="4"/>
      <c r="G463" s="5"/>
    </row>
    <row r="464" spans="6:7" x14ac:dyDescent="0.55000000000000004">
      <c r="F464" s="4"/>
      <c r="G464" s="5"/>
    </row>
    <row r="465" spans="6:7" x14ac:dyDescent="0.55000000000000004">
      <c r="F465" s="4"/>
      <c r="G465" s="5"/>
    </row>
    <row r="466" spans="6:7" x14ac:dyDescent="0.55000000000000004">
      <c r="F466" s="4"/>
      <c r="G466" s="5"/>
    </row>
    <row r="467" spans="6:7" x14ac:dyDescent="0.55000000000000004">
      <c r="F467" s="4"/>
      <c r="G467" s="5"/>
    </row>
    <row r="468" spans="6:7" x14ac:dyDescent="0.55000000000000004">
      <c r="F468" s="4"/>
      <c r="G468" s="5"/>
    </row>
    <row r="469" spans="6:7" x14ac:dyDescent="0.55000000000000004">
      <c r="F469" s="4"/>
      <c r="G469" s="5"/>
    </row>
    <row r="470" spans="6:7" x14ac:dyDescent="0.55000000000000004">
      <c r="F470" s="4"/>
      <c r="G470" s="5"/>
    </row>
    <row r="471" spans="6:7" x14ac:dyDescent="0.55000000000000004">
      <c r="F471" s="4"/>
      <c r="G471" s="5"/>
    </row>
    <row r="472" spans="6:7" x14ac:dyDescent="0.55000000000000004">
      <c r="F472" s="4"/>
      <c r="G472" s="5"/>
    </row>
    <row r="473" spans="6:7" x14ac:dyDescent="0.55000000000000004">
      <c r="F473" s="4"/>
      <c r="G473" s="5"/>
    </row>
    <row r="474" spans="6:7" x14ac:dyDescent="0.55000000000000004">
      <c r="F474" s="4"/>
      <c r="G474" s="5"/>
    </row>
    <row r="475" spans="6:7" x14ac:dyDescent="0.55000000000000004">
      <c r="F475" s="4"/>
      <c r="G475" s="5"/>
    </row>
    <row r="476" spans="6:7" x14ac:dyDescent="0.55000000000000004">
      <c r="F476" s="4"/>
      <c r="G476" s="5"/>
    </row>
    <row r="477" spans="6:7" x14ac:dyDescent="0.55000000000000004">
      <c r="F477" s="4"/>
      <c r="G477" s="5"/>
    </row>
    <row r="478" spans="6:7" x14ac:dyDescent="0.55000000000000004">
      <c r="F478" s="4"/>
      <c r="G478" s="5"/>
    </row>
    <row r="479" spans="6:7" x14ac:dyDescent="0.55000000000000004">
      <c r="F479" s="4"/>
      <c r="G479" s="5"/>
    </row>
    <row r="480" spans="6:7" x14ac:dyDescent="0.55000000000000004">
      <c r="F480" s="4"/>
      <c r="G480" s="5"/>
    </row>
    <row r="481" spans="6:7" x14ac:dyDescent="0.55000000000000004">
      <c r="F481" s="4"/>
      <c r="G481" s="5"/>
    </row>
    <row r="482" spans="6:7" x14ac:dyDescent="0.55000000000000004">
      <c r="F482" s="4"/>
      <c r="G482" s="5"/>
    </row>
    <row r="483" spans="6:7" x14ac:dyDescent="0.55000000000000004">
      <c r="F483" s="4"/>
      <c r="G483" s="5"/>
    </row>
    <row r="484" spans="6:7" x14ac:dyDescent="0.55000000000000004">
      <c r="F484" s="4"/>
      <c r="G484" s="5"/>
    </row>
    <row r="485" spans="6:7" x14ac:dyDescent="0.55000000000000004">
      <c r="F485" s="4"/>
      <c r="G485" s="5"/>
    </row>
    <row r="486" spans="6:7" x14ac:dyDescent="0.55000000000000004">
      <c r="F486" s="4"/>
      <c r="G486" s="5"/>
    </row>
    <row r="487" spans="6:7" x14ac:dyDescent="0.55000000000000004">
      <c r="F487" s="4"/>
      <c r="G487" s="5"/>
    </row>
    <row r="488" spans="6:7" x14ac:dyDescent="0.55000000000000004">
      <c r="F488" s="4"/>
      <c r="G488" s="5"/>
    </row>
    <row r="489" spans="6:7" x14ac:dyDescent="0.55000000000000004">
      <c r="F489" s="4"/>
      <c r="G489" s="5"/>
    </row>
    <row r="490" spans="6:7" x14ac:dyDescent="0.55000000000000004">
      <c r="F490" s="4"/>
      <c r="G490" s="5"/>
    </row>
    <row r="491" spans="6:7" x14ac:dyDescent="0.55000000000000004">
      <c r="F491" s="4"/>
      <c r="G491" s="5"/>
    </row>
    <row r="492" spans="6:7" x14ac:dyDescent="0.55000000000000004">
      <c r="F492" s="4"/>
      <c r="G492" s="5"/>
    </row>
    <row r="493" spans="6:7" x14ac:dyDescent="0.55000000000000004">
      <c r="F493" s="4"/>
      <c r="G493" s="5"/>
    </row>
    <row r="494" spans="6:7" x14ac:dyDescent="0.55000000000000004">
      <c r="F494" s="4"/>
      <c r="G494" s="5"/>
    </row>
    <row r="495" spans="6:7" x14ac:dyDescent="0.55000000000000004">
      <c r="F495" s="4"/>
      <c r="G495" s="5"/>
    </row>
    <row r="496" spans="6:7" x14ac:dyDescent="0.55000000000000004">
      <c r="F496" s="4"/>
      <c r="G496" s="5"/>
    </row>
    <row r="497" spans="6:7" x14ac:dyDescent="0.55000000000000004">
      <c r="F497" s="4"/>
      <c r="G497" s="5"/>
    </row>
    <row r="498" spans="6:7" x14ac:dyDescent="0.55000000000000004">
      <c r="F498" s="4"/>
      <c r="G498" s="5"/>
    </row>
    <row r="499" spans="6:7" x14ac:dyDescent="0.55000000000000004">
      <c r="F499" s="4"/>
      <c r="G499" s="5"/>
    </row>
    <row r="500" spans="6:7" x14ac:dyDescent="0.55000000000000004">
      <c r="F500" s="4"/>
      <c r="G500" s="5"/>
    </row>
    <row r="501" spans="6:7" x14ac:dyDescent="0.55000000000000004">
      <c r="F501" s="4"/>
      <c r="G501" s="5"/>
    </row>
    <row r="502" spans="6:7" x14ac:dyDescent="0.55000000000000004">
      <c r="F502" s="4"/>
      <c r="G502" s="5"/>
    </row>
    <row r="503" spans="6:7" x14ac:dyDescent="0.55000000000000004">
      <c r="F503" s="4"/>
      <c r="G503" s="5"/>
    </row>
    <row r="504" spans="6:7" x14ac:dyDescent="0.55000000000000004">
      <c r="F504" s="4"/>
      <c r="G504" s="5"/>
    </row>
    <row r="505" spans="6:7" x14ac:dyDescent="0.55000000000000004">
      <c r="F505" s="4"/>
      <c r="G505" s="5"/>
    </row>
    <row r="506" spans="6:7" x14ac:dyDescent="0.55000000000000004">
      <c r="F506" s="4"/>
      <c r="G506" s="5"/>
    </row>
    <row r="507" spans="6:7" x14ac:dyDescent="0.55000000000000004">
      <c r="F507" s="4"/>
      <c r="G507" s="5"/>
    </row>
    <row r="508" spans="6:7" x14ac:dyDescent="0.55000000000000004">
      <c r="F508" s="4"/>
      <c r="G508" s="5"/>
    </row>
    <row r="509" spans="6:7" x14ac:dyDescent="0.55000000000000004">
      <c r="F509" s="4"/>
      <c r="G509" s="5"/>
    </row>
    <row r="510" spans="6:7" x14ac:dyDescent="0.55000000000000004">
      <c r="F510" s="4"/>
      <c r="G510" s="5"/>
    </row>
    <row r="511" spans="6:7" x14ac:dyDescent="0.55000000000000004">
      <c r="F511" s="4"/>
      <c r="G511" s="5"/>
    </row>
    <row r="512" spans="6:7" x14ac:dyDescent="0.55000000000000004">
      <c r="F512" s="4"/>
      <c r="G512" s="5"/>
    </row>
    <row r="513" spans="6:7" x14ac:dyDescent="0.55000000000000004">
      <c r="F513" s="4"/>
      <c r="G513" s="5"/>
    </row>
    <row r="514" spans="6:7" x14ac:dyDescent="0.55000000000000004">
      <c r="F514" s="4"/>
      <c r="G514" s="5"/>
    </row>
    <row r="515" spans="6:7" x14ac:dyDescent="0.55000000000000004">
      <c r="F515" s="4"/>
      <c r="G515" s="5"/>
    </row>
    <row r="516" spans="6:7" x14ac:dyDescent="0.55000000000000004">
      <c r="F516" s="4"/>
      <c r="G516" s="5"/>
    </row>
    <row r="517" spans="6:7" x14ac:dyDescent="0.55000000000000004">
      <c r="F517" s="4"/>
      <c r="G517" s="5"/>
    </row>
    <row r="518" spans="6:7" x14ac:dyDescent="0.55000000000000004">
      <c r="F518" s="4"/>
      <c r="G518" s="5"/>
    </row>
    <row r="519" spans="6:7" x14ac:dyDescent="0.55000000000000004">
      <c r="F519" s="4"/>
      <c r="G519" s="5"/>
    </row>
    <row r="520" spans="6:7" x14ac:dyDescent="0.55000000000000004">
      <c r="F520" s="4"/>
      <c r="G520" s="5"/>
    </row>
    <row r="521" spans="6:7" x14ac:dyDescent="0.55000000000000004">
      <c r="F521" s="4"/>
      <c r="G521" s="5"/>
    </row>
    <row r="522" spans="6:7" x14ac:dyDescent="0.55000000000000004">
      <c r="F522" s="4"/>
      <c r="G522" s="5"/>
    </row>
    <row r="523" spans="6:7" x14ac:dyDescent="0.55000000000000004">
      <c r="F523" s="4"/>
      <c r="G523" s="5"/>
    </row>
    <row r="524" spans="6:7" x14ac:dyDescent="0.55000000000000004">
      <c r="F524" s="4"/>
      <c r="G524" s="5"/>
    </row>
    <row r="525" spans="6:7" x14ac:dyDescent="0.55000000000000004">
      <c r="F525" s="4"/>
      <c r="G525" s="5"/>
    </row>
    <row r="526" spans="6:7" x14ac:dyDescent="0.55000000000000004">
      <c r="F526" s="4"/>
      <c r="G526" s="5"/>
    </row>
    <row r="527" spans="6:7" x14ac:dyDescent="0.55000000000000004">
      <c r="F527" s="4"/>
      <c r="G527" s="5"/>
    </row>
    <row r="528" spans="6:7" x14ac:dyDescent="0.55000000000000004">
      <c r="F528" s="4"/>
      <c r="G528" s="5"/>
    </row>
    <row r="529" spans="6:7" x14ac:dyDescent="0.55000000000000004">
      <c r="F529" s="4"/>
      <c r="G529" s="5"/>
    </row>
    <row r="530" spans="6:7" x14ac:dyDescent="0.55000000000000004">
      <c r="F530" s="4"/>
      <c r="G530" s="5"/>
    </row>
    <row r="531" spans="6:7" x14ac:dyDescent="0.55000000000000004">
      <c r="F531" s="4"/>
      <c r="G531" s="5"/>
    </row>
    <row r="532" spans="6:7" x14ac:dyDescent="0.55000000000000004">
      <c r="F532" s="4"/>
      <c r="G532" s="5"/>
    </row>
    <row r="533" spans="6:7" x14ac:dyDescent="0.55000000000000004">
      <c r="F533" s="4"/>
      <c r="G533" s="5"/>
    </row>
    <row r="534" spans="6:7" x14ac:dyDescent="0.55000000000000004">
      <c r="F534" s="4"/>
      <c r="G534" s="5"/>
    </row>
    <row r="535" spans="6:7" x14ac:dyDescent="0.55000000000000004">
      <c r="F535" s="4"/>
      <c r="G535" s="5"/>
    </row>
    <row r="536" spans="6:7" x14ac:dyDescent="0.55000000000000004">
      <c r="F536" s="4"/>
      <c r="G536" s="5"/>
    </row>
    <row r="537" spans="6:7" x14ac:dyDescent="0.55000000000000004">
      <c r="F537" s="4"/>
      <c r="G537" s="5"/>
    </row>
    <row r="538" spans="6:7" x14ac:dyDescent="0.55000000000000004">
      <c r="F538" s="4"/>
      <c r="G538" s="5"/>
    </row>
    <row r="539" spans="6:7" x14ac:dyDescent="0.55000000000000004">
      <c r="F539" s="4"/>
      <c r="G539" s="5"/>
    </row>
    <row r="540" spans="6:7" x14ac:dyDescent="0.55000000000000004">
      <c r="F540" s="4"/>
      <c r="G540" s="5"/>
    </row>
    <row r="541" spans="6:7" x14ac:dyDescent="0.55000000000000004">
      <c r="F541" s="4"/>
      <c r="G541" s="5"/>
    </row>
    <row r="542" spans="6:7" x14ac:dyDescent="0.55000000000000004">
      <c r="F542" s="4"/>
      <c r="G542" s="5"/>
    </row>
    <row r="543" spans="6:7" x14ac:dyDescent="0.55000000000000004">
      <c r="F543" s="4"/>
      <c r="G543" s="5"/>
    </row>
    <row r="544" spans="6:7" x14ac:dyDescent="0.55000000000000004">
      <c r="F544" s="4"/>
      <c r="G544" s="5"/>
    </row>
    <row r="545" spans="6:7" x14ac:dyDescent="0.55000000000000004">
      <c r="F545" s="4"/>
      <c r="G545" s="5"/>
    </row>
    <row r="546" spans="6:7" x14ac:dyDescent="0.55000000000000004">
      <c r="F546" s="4"/>
      <c r="G546" s="5"/>
    </row>
    <row r="547" spans="6:7" x14ac:dyDescent="0.55000000000000004">
      <c r="F547" s="4"/>
      <c r="G547" s="5"/>
    </row>
    <row r="548" spans="6:7" x14ac:dyDescent="0.55000000000000004">
      <c r="F548" s="4"/>
      <c r="G548" s="5"/>
    </row>
    <row r="549" spans="6:7" x14ac:dyDescent="0.55000000000000004">
      <c r="F549" s="4"/>
      <c r="G549" s="5"/>
    </row>
    <row r="550" spans="6:7" x14ac:dyDescent="0.55000000000000004">
      <c r="F550" s="4"/>
      <c r="G550" s="5"/>
    </row>
    <row r="551" spans="6:7" x14ac:dyDescent="0.55000000000000004">
      <c r="F551" s="4"/>
      <c r="G551" s="5"/>
    </row>
    <row r="552" spans="6:7" x14ac:dyDescent="0.55000000000000004">
      <c r="F552" s="4"/>
      <c r="G552" s="5"/>
    </row>
    <row r="553" spans="6:7" x14ac:dyDescent="0.55000000000000004">
      <c r="F553" s="4"/>
      <c r="G553" s="5"/>
    </row>
    <row r="554" spans="6:7" x14ac:dyDescent="0.55000000000000004">
      <c r="F554" s="4"/>
      <c r="G554" s="5"/>
    </row>
    <row r="555" spans="6:7" x14ac:dyDescent="0.55000000000000004">
      <c r="F555" s="4"/>
      <c r="G555" s="5"/>
    </row>
    <row r="556" spans="6:7" x14ac:dyDescent="0.55000000000000004">
      <c r="F556" s="4"/>
      <c r="G556" s="5"/>
    </row>
    <row r="557" spans="6:7" x14ac:dyDescent="0.55000000000000004">
      <c r="F557" s="4"/>
      <c r="G557" s="5"/>
    </row>
    <row r="558" spans="6:7" x14ac:dyDescent="0.55000000000000004">
      <c r="F558" s="4"/>
      <c r="G558" s="5"/>
    </row>
    <row r="559" spans="6:7" x14ac:dyDescent="0.55000000000000004">
      <c r="F559" s="4"/>
      <c r="G559" s="5"/>
    </row>
    <row r="560" spans="6:7" x14ac:dyDescent="0.55000000000000004">
      <c r="F560" s="4"/>
      <c r="G560" s="5"/>
    </row>
    <row r="561" spans="6:7" x14ac:dyDescent="0.55000000000000004">
      <c r="F561" s="4"/>
      <c r="G561" s="5"/>
    </row>
    <row r="562" spans="6:7" x14ac:dyDescent="0.55000000000000004">
      <c r="F562" s="4"/>
      <c r="G562" s="5"/>
    </row>
    <row r="563" spans="6:7" x14ac:dyDescent="0.55000000000000004">
      <c r="F563" s="4"/>
      <c r="G563" s="5"/>
    </row>
    <row r="564" spans="6:7" x14ac:dyDescent="0.55000000000000004">
      <c r="F564" s="4"/>
      <c r="G564" s="5"/>
    </row>
    <row r="565" spans="6:7" x14ac:dyDescent="0.55000000000000004">
      <c r="F565" s="4"/>
      <c r="G565" s="5"/>
    </row>
    <row r="566" spans="6:7" x14ac:dyDescent="0.55000000000000004">
      <c r="F566" s="4"/>
      <c r="G566" s="5"/>
    </row>
    <row r="567" spans="6:7" x14ac:dyDescent="0.55000000000000004">
      <c r="F567" s="4"/>
      <c r="G567" s="5"/>
    </row>
    <row r="568" spans="6:7" x14ac:dyDescent="0.55000000000000004">
      <c r="F568" s="4"/>
      <c r="G568" s="5"/>
    </row>
    <row r="569" spans="6:7" x14ac:dyDescent="0.55000000000000004">
      <c r="F569" s="4"/>
      <c r="G569" s="5"/>
    </row>
    <row r="570" spans="6:7" x14ac:dyDescent="0.55000000000000004">
      <c r="F570" s="4"/>
      <c r="G570" s="5"/>
    </row>
    <row r="571" spans="6:7" x14ac:dyDescent="0.55000000000000004">
      <c r="F571" s="4"/>
      <c r="G571" s="5"/>
    </row>
    <row r="572" spans="6:7" x14ac:dyDescent="0.55000000000000004">
      <c r="F572" s="4"/>
      <c r="G572" s="5"/>
    </row>
    <row r="573" spans="6:7" x14ac:dyDescent="0.55000000000000004">
      <c r="F573" s="4"/>
      <c r="G573" s="5"/>
    </row>
    <row r="574" spans="6:7" x14ac:dyDescent="0.55000000000000004">
      <c r="F574" s="4"/>
      <c r="G574" s="5"/>
    </row>
    <row r="575" spans="6:7" x14ac:dyDescent="0.55000000000000004">
      <c r="F575" s="4"/>
      <c r="G575" s="5"/>
    </row>
    <row r="576" spans="6:7" x14ac:dyDescent="0.55000000000000004">
      <c r="F576" s="4"/>
      <c r="G576" s="5"/>
    </row>
    <row r="577" spans="6:7" x14ac:dyDescent="0.55000000000000004">
      <c r="F577" s="4"/>
      <c r="G577" s="5"/>
    </row>
    <row r="578" spans="6:7" x14ac:dyDescent="0.55000000000000004">
      <c r="F578" s="4"/>
      <c r="G578" s="5"/>
    </row>
    <row r="579" spans="6:7" x14ac:dyDescent="0.55000000000000004">
      <c r="F579" s="4"/>
      <c r="G579" s="5"/>
    </row>
    <row r="580" spans="6:7" x14ac:dyDescent="0.55000000000000004">
      <c r="F580" s="4"/>
      <c r="G580" s="5"/>
    </row>
    <row r="581" spans="6:7" x14ac:dyDescent="0.55000000000000004">
      <c r="F581" s="4"/>
      <c r="G581" s="5"/>
    </row>
    <row r="582" spans="6:7" x14ac:dyDescent="0.55000000000000004">
      <c r="F582" s="4"/>
      <c r="G582" s="5"/>
    </row>
    <row r="583" spans="6:7" x14ac:dyDescent="0.55000000000000004">
      <c r="F583" s="4"/>
      <c r="G583" s="5"/>
    </row>
    <row r="584" spans="6:7" x14ac:dyDescent="0.55000000000000004">
      <c r="F584" s="4"/>
      <c r="G584" s="5"/>
    </row>
    <row r="585" spans="6:7" x14ac:dyDescent="0.55000000000000004">
      <c r="F585" s="4"/>
      <c r="G585" s="5"/>
    </row>
    <row r="586" spans="6:7" x14ac:dyDescent="0.55000000000000004">
      <c r="F586" s="4"/>
      <c r="G586" s="5"/>
    </row>
    <row r="587" spans="6:7" x14ac:dyDescent="0.55000000000000004">
      <c r="F587" s="4"/>
      <c r="G587" s="5"/>
    </row>
    <row r="588" spans="6:7" x14ac:dyDescent="0.55000000000000004">
      <c r="F588" s="4"/>
      <c r="G588" s="5"/>
    </row>
    <row r="589" spans="6:7" x14ac:dyDescent="0.55000000000000004">
      <c r="F589" s="4"/>
      <c r="G589" s="5"/>
    </row>
    <row r="590" spans="6:7" x14ac:dyDescent="0.55000000000000004">
      <c r="F590" s="4"/>
      <c r="G590" s="5"/>
    </row>
    <row r="591" spans="6:7" x14ac:dyDescent="0.55000000000000004">
      <c r="F591" s="4"/>
      <c r="G591" s="5"/>
    </row>
    <row r="592" spans="6:7" x14ac:dyDescent="0.55000000000000004">
      <c r="F592" s="4"/>
      <c r="G592" s="5"/>
    </row>
    <row r="593" spans="6:7" x14ac:dyDescent="0.55000000000000004">
      <c r="F593" s="4"/>
      <c r="G593" s="5"/>
    </row>
    <row r="594" spans="6:7" x14ac:dyDescent="0.55000000000000004">
      <c r="F594" s="4"/>
      <c r="G594" s="5"/>
    </row>
    <row r="595" spans="6:7" x14ac:dyDescent="0.55000000000000004">
      <c r="F595" s="4"/>
      <c r="G595" s="5"/>
    </row>
    <row r="596" spans="6:7" x14ac:dyDescent="0.55000000000000004">
      <c r="F596" s="4"/>
      <c r="G596" s="5"/>
    </row>
    <row r="597" spans="6:7" x14ac:dyDescent="0.55000000000000004">
      <c r="F597" s="4"/>
      <c r="G597" s="5"/>
    </row>
    <row r="598" spans="6:7" x14ac:dyDescent="0.55000000000000004">
      <c r="F598" s="4"/>
      <c r="G598" s="5"/>
    </row>
    <row r="599" spans="6:7" x14ac:dyDescent="0.55000000000000004">
      <c r="F599" s="4"/>
      <c r="G599" s="5"/>
    </row>
    <row r="600" spans="6:7" x14ac:dyDescent="0.55000000000000004">
      <c r="F600" s="4"/>
      <c r="G600" s="5"/>
    </row>
    <row r="601" spans="6:7" x14ac:dyDescent="0.55000000000000004">
      <c r="F601" s="4"/>
      <c r="G601" s="5"/>
    </row>
    <row r="602" spans="6:7" x14ac:dyDescent="0.55000000000000004">
      <c r="F602" s="4"/>
      <c r="G602" s="5"/>
    </row>
    <row r="603" spans="6:7" x14ac:dyDescent="0.55000000000000004">
      <c r="F603" s="4"/>
      <c r="G603" s="5"/>
    </row>
    <row r="604" spans="6:7" x14ac:dyDescent="0.55000000000000004">
      <c r="F604" s="4"/>
      <c r="G604" s="5"/>
    </row>
    <row r="605" spans="6:7" x14ac:dyDescent="0.55000000000000004">
      <c r="F605" s="4"/>
      <c r="G605" s="5"/>
    </row>
    <row r="606" spans="6:7" x14ac:dyDescent="0.55000000000000004">
      <c r="F606" s="4"/>
      <c r="G606" s="5"/>
    </row>
    <row r="607" spans="6:7" x14ac:dyDescent="0.55000000000000004">
      <c r="F607" s="4"/>
      <c r="G607" s="5"/>
    </row>
    <row r="608" spans="6:7" x14ac:dyDescent="0.55000000000000004">
      <c r="F608" s="4"/>
      <c r="G608" s="5"/>
    </row>
    <row r="609" spans="6:7" x14ac:dyDescent="0.55000000000000004">
      <c r="F609" s="4"/>
      <c r="G609" s="5"/>
    </row>
    <row r="610" spans="6:7" x14ac:dyDescent="0.55000000000000004">
      <c r="F610" s="4"/>
      <c r="G610" s="5"/>
    </row>
    <row r="611" spans="6:7" x14ac:dyDescent="0.55000000000000004">
      <c r="F611" s="4"/>
      <c r="G611" s="5"/>
    </row>
    <row r="612" spans="6:7" x14ac:dyDescent="0.55000000000000004">
      <c r="F612" s="4"/>
      <c r="G612" s="5"/>
    </row>
    <row r="613" spans="6:7" x14ac:dyDescent="0.55000000000000004">
      <c r="F613" s="4"/>
      <c r="G613" s="5"/>
    </row>
    <row r="614" spans="6:7" x14ac:dyDescent="0.55000000000000004">
      <c r="F614" s="4"/>
      <c r="G614" s="5"/>
    </row>
    <row r="615" spans="6:7" x14ac:dyDescent="0.55000000000000004">
      <c r="F615" s="4"/>
      <c r="G615" s="5"/>
    </row>
    <row r="616" spans="6:7" x14ac:dyDescent="0.55000000000000004">
      <c r="F616" s="4"/>
      <c r="G616" s="5"/>
    </row>
    <row r="617" spans="6:7" x14ac:dyDescent="0.55000000000000004">
      <c r="F617" s="4"/>
      <c r="G617" s="5"/>
    </row>
    <row r="618" spans="6:7" x14ac:dyDescent="0.55000000000000004">
      <c r="F618" s="4"/>
      <c r="G618" s="5"/>
    </row>
    <row r="619" spans="6:7" x14ac:dyDescent="0.55000000000000004">
      <c r="F619" s="4"/>
      <c r="G619" s="5"/>
    </row>
    <row r="620" spans="6:7" x14ac:dyDescent="0.55000000000000004">
      <c r="F620" s="4"/>
      <c r="G620" s="5"/>
    </row>
    <row r="621" spans="6:7" x14ac:dyDescent="0.55000000000000004">
      <c r="F621" s="4"/>
      <c r="G621" s="5"/>
    </row>
    <row r="622" spans="6:7" x14ac:dyDescent="0.55000000000000004">
      <c r="F622" s="4"/>
      <c r="G622" s="5"/>
    </row>
    <row r="623" spans="6:7" x14ac:dyDescent="0.55000000000000004">
      <c r="F623" s="4"/>
      <c r="G623" s="5"/>
    </row>
    <row r="624" spans="6:7" x14ac:dyDescent="0.55000000000000004">
      <c r="F624" s="4"/>
      <c r="G624" s="5"/>
    </row>
    <row r="625" spans="6:7" x14ac:dyDescent="0.55000000000000004">
      <c r="F625" s="4"/>
      <c r="G625" s="5"/>
    </row>
    <row r="626" spans="6:7" x14ac:dyDescent="0.55000000000000004">
      <c r="F626" s="4"/>
      <c r="G626" s="5"/>
    </row>
    <row r="627" spans="6:7" x14ac:dyDescent="0.55000000000000004">
      <c r="F627" s="4"/>
      <c r="G627" s="5"/>
    </row>
    <row r="628" spans="6:7" x14ac:dyDescent="0.55000000000000004">
      <c r="F628" s="4"/>
      <c r="G628" s="5"/>
    </row>
    <row r="629" spans="6:7" x14ac:dyDescent="0.55000000000000004">
      <c r="F629" s="4"/>
      <c r="G629" s="5"/>
    </row>
    <row r="630" spans="6:7" x14ac:dyDescent="0.55000000000000004">
      <c r="F630" s="4"/>
      <c r="G630" s="5"/>
    </row>
    <row r="631" spans="6:7" x14ac:dyDescent="0.55000000000000004">
      <c r="F631" s="4"/>
      <c r="G631" s="5"/>
    </row>
    <row r="632" spans="6:7" x14ac:dyDescent="0.55000000000000004">
      <c r="F632" s="4"/>
      <c r="G632" s="5"/>
    </row>
    <row r="633" spans="6:7" x14ac:dyDescent="0.55000000000000004">
      <c r="F633" s="4"/>
      <c r="G633" s="5"/>
    </row>
    <row r="634" spans="6:7" x14ac:dyDescent="0.55000000000000004">
      <c r="F634" s="4"/>
      <c r="G634" s="5"/>
    </row>
    <row r="635" spans="6:7" x14ac:dyDescent="0.55000000000000004">
      <c r="F635" s="4"/>
      <c r="G635" s="5"/>
    </row>
    <row r="636" spans="6:7" x14ac:dyDescent="0.55000000000000004">
      <c r="F636" s="4"/>
      <c r="G636" s="5"/>
    </row>
    <row r="637" spans="6:7" x14ac:dyDescent="0.55000000000000004">
      <c r="F637" s="4"/>
      <c r="G637" s="5"/>
    </row>
    <row r="638" spans="6:7" x14ac:dyDescent="0.55000000000000004">
      <c r="F638" s="4"/>
      <c r="G638" s="5"/>
    </row>
    <row r="639" spans="6:7" x14ac:dyDescent="0.55000000000000004">
      <c r="F639" s="4"/>
      <c r="G639" s="5"/>
    </row>
    <row r="640" spans="6:7" x14ac:dyDescent="0.55000000000000004">
      <c r="F640" s="4"/>
      <c r="G640" s="5"/>
    </row>
    <row r="641" spans="6:7" x14ac:dyDescent="0.55000000000000004">
      <c r="F641" s="4"/>
      <c r="G641" s="5"/>
    </row>
    <row r="642" spans="6:7" x14ac:dyDescent="0.55000000000000004">
      <c r="F642" s="4"/>
      <c r="G642" s="5"/>
    </row>
    <row r="643" spans="6:7" x14ac:dyDescent="0.55000000000000004">
      <c r="F643" s="4"/>
      <c r="G643" s="5"/>
    </row>
    <row r="644" spans="6:7" x14ac:dyDescent="0.55000000000000004">
      <c r="F644" s="4"/>
      <c r="G644" s="5"/>
    </row>
    <row r="645" spans="6:7" x14ac:dyDescent="0.55000000000000004">
      <c r="F645" s="4"/>
      <c r="G645" s="5"/>
    </row>
    <row r="646" spans="6:7" x14ac:dyDescent="0.55000000000000004">
      <c r="F646" s="4"/>
      <c r="G646" s="5"/>
    </row>
    <row r="647" spans="6:7" x14ac:dyDescent="0.55000000000000004">
      <c r="F647" s="4"/>
      <c r="G647" s="5"/>
    </row>
    <row r="648" spans="6:7" x14ac:dyDescent="0.55000000000000004">
      <c r="F648" s="4"/>
      <c r="G648" s="5"/>
    </row>
    <row r="649" spans="6:7" x14ac:dyDescent="0.55000000000000004">
      <c r="F649" s="4"/>
      <c r="G649" s="5"/>
    </row>
    <row r="650" spans="6:7" x14ac:dyDescent="0.55000000000000004">
      <c r="F650" s="4"/>
      <c r="G650" s="5"/>
    </row>
    <row r="651" spans="6:7" x14ac:dyDescent="0.55000000000000004">
      <c r="F651" s="4"/>
      <c r="G651" s="5"/>
    </row>
    <row r="652" spans="6:7" x14ac:dyDescent="0.55000000000000004">
      <c r="F652" s="4"/>
      <c r="G652" s="5"/>
    </row>
    <row r="653" spans="6:7" x14ac:dyDescent="0.55000000000000004">
      <c r="F653" s="4"/>
      <c r="G653" s="5"/>
    </row>
    <row r="654" spans="6:7" x14ac:dyDescent="0.55000000000000004">
      <c r="F654" s="4"/>
      <c r="G654" s="5"/>
    </row>
    <row r="655" spans="6:7" x14ac:dyDescent="0.55000000000000004">
      <c r="F655" s="4"/>
      <c r="G655" s="5"/>
    </row>
    <row r="656" spans="6:7" x14ac:dyDescent="0.55000000000000004">
      <c r="F656" s="4"/>
      <c r="G656" s="5"/>
    </row>
    <row r="657" spans="6:7" x14ac:dyDescent="0.55000000000000004">
      <c r="F657" s="4"/>
      <c r="G657" s="5"/>
    </row>
    <row r="658" spans="6:7" x14ac:dyDescent="0.55000000000000004">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BF848-949D-4ECB-A7F2-C9CAA3FBE9DD}">
  <dimension ref="D3:R22"/>
  <sheetViews>
    <sheetView workbookViewId="0">
      <selection activeCell="E3" sqref="E3"/>
    </sheetView>
  </sheetViews>
  <sheetFormatPr defaultRowHeight="14.4" x14ac:dyDescent="0.55000000000000004"/>
  <cols>
    <col min="4" max="4" width="20.3671875" bestFit="1" customWidth="1"/>
    <col min="5" max="5" width="10.83984375" bestFit="1" customWidth="1"/>
    <col min="9" max="9" width="14.3125" bestFit="1" customWidth="1"/>
    <col min="10" max="10" width="10.62890625" bestFit="1" customWidth="1"/>
  </cols>
  <sheetData>
    <row r="3" spans="4:18" x14ac:dyDescent="0.55000000000000004">
      <c r="D3" s="34" t="s">
        <v>78</v>
      </c>
      <c r="E3" s="35" t="s">
        <v>36</v>
      </c>
    </row>
    <row r="4" spans="4:18" x14ac:dyDescent="0.55000000000000004">
      <c r="R4" s="13" t="s">
        <v>37</v>
      </c>
    </row>
    <row r="5" spans="4:18" x14ac:dyDescent="0.55000000000000004">
      <c r="R5" s="13"/>
    </row>
    <row r="6" spans="4:18" x14ac:dyDescent="0.55000000000000004">
      <c r="D6" t="s">
        <v>80</v>
      </c>
      <c r="R6" s="13"/>
    </row>
    <row r="7" spans="4:18" x14ac:dyDescent="0.55000000000000004">
      <c r="R7" s="13"/>
    </row>
    <row r="8" spans="4:18" x14ac:dyDescent="0.55000000000000004">
      <c r="R8" s="15" t="s">
        <v>35</v>
      </c>
    </row>
    <row r="9" spans="4:18" x14ac:dyDescent="0.55000000000000004">
      <c r="D9" s="34" t="s">
        <v>79</v>
      </c>
      <c r="E9" s="35">
        <f>COUNTIFS(Data[Geography],E3)</f>
        <v>50</v>
      </c>
      <c r="R9" s="15" t="s">
        <v>36</v>
      </c>
    </row>
    <row r="10" spans="4:18" x14ac:dyDescent="0.55000000000000004">
      <c r="R10" s="13" t="s">
        <v>39</v>
      </c>
    </row>
    <row r="11" spans="4:18" x14ac:dyDescent="0.55000000000000004">
      <c r="D11" s="36" t="s">
        <v>80</v>
      </c>
      <c r="E11" s="6"/>
      <c r="F11" s="6"/>
      <c r="I11" s="36" t="s">
        <v>84</v>
      </c>
      <c r="J11" s="6"/>
      <c r="K11" s="6"/>
      <c r="R11" s="13" t="s">
        <v>38</v>
      </c>
    </row>
    <row r="12" spans="4:18" x14ac:dyDescent="0.55000000000000004">
      <c r="D12" s="36"/>
      <c r="E12" s="6"/>
      <c r="F12" s="6"/>
      <c r="I12" s="37"/>
      <c r="J12" s="37" t="s">
        <v>1</v>
      </c>
      <c r="K12" s="37" t="s">
        <v>49</v>
      </c>
      <c r="R12" s="13"/>
    </row>
    <row r="13" spans="4:18" x14ac:dyDescent="0.55000000000000004">
      <c r="D13" s="37"/>
      <c r="E13" s="37" t="s">
        <v>75</v>
      </c>
      <c r="F13" s="37" t="s">
        <v>54</v>
      </c>
      <c r="I13" s="16" t="s">
        <v>5</v>
      </c>
      <c r="J13" s="16">
        <f>SUMIFS(Data[Amount],Data[Sales Person],I13,Data[Geography],$E$3)</f>
        <v>39620</v>
      </c>
      <c r="K13">
        <f>SUMIFS(Data[Units],Data[Sales Person],I13,Data[Geography],$E$3)</f>
        <v>573</v>
      </c>
      <c r="L13">
        <f>IF(J13 &gt; 12000,1,-1)</f>
        <v>1</v>
      </c>
      <c r="R13" s="15" t="s">
        <v>34</v>
      </c>
    </row>
    <row r="14" spans="4:18" x14ac:dyDescent="0.55000000000000004">
      <c r="D14" t="s">
        <v>81</v>
      </c>
      <c r="E14" s="16">
        <f>SUMIFS(Data[Amount],Data[Geography],E3)</f>
        <v>237944</v>
      </c>
      <c r="F14" s="16">
        <f>AVERAGEIFS(Data[Amount],Data[Geography],E3)</f>
        <v>4758.88</v>
      </c>
      <c r="I14" s="16" t="s">
        <v>40</v>
      </c>
      <c r="J14" s="16">
        <f>SUMIFS(Data[Amount],Data[Sales Person],I14,Data[Geography],$E$3)</f>
        <v>23016</v>
      </c>
      <c r="K14">
        <f>SUMIFS(Data[Units],Data[Sales Person],I14,Data[Geography],$E$3)</f>
        <v>663</v>
      </c>
      <c r="L14">
        <f t="shared" ref="L14:L22" si="0">IF(J14 &gt; 12000,1,-1)</f>
        <v>1</v>
      </c>
    </row>
    <row r="15" spans="4:18" x14ac:dyDescent="0.55000000000000004">
      <c r="D15" t="s">
        <v>76</v>
      </c>
      <c r="E15" s="16">
        <f>SUMIFS(Data[Cost],Data[Geography],E3)</f>
        <v>68259.839999999997</v>
      </c>
      <c r="F15" s="16">
        <f>AVERAGEIFS(Data[Cost],Data[Geography],E3)</f>
        <v>1365.1967999999999</v>
      </c>
      <c r="I15" s="16" t="s">
        <v>7</v>
      </c>
      <c r="J15" s="16">
        <f>SUMIFS(Data[Amount],Data[Sales Person],I15,Data[Geography],$E$3)</f>
        <v>21931</v>
      </c>
      <c r="K15">
        <f>SUMIFS(Data[Units],Data[Sales Person],I15,Data[Geography],$E$3)</f>
        <v>975</v>
      </c>
      <c r="L15">
        <f t="shared" si="0"/>
        <v>1</v>
      </c>
    </row>
    <row r="16" spans="4:18" x14ac:dyDescent="0.55000000000000004">
      <c r="D16" t="s">
        <v>82</v>
      </c>
      <c r="E16" s="16">
        <f>SUMIFS(Data[Profit],Data[Geography],E3)</f>
        <v>169684.16</v>
      </c>
      <c r="F16" s="16">
        <f>AVERAGEIFS(Data[Profit],Data[Geography],E3)</f>
        <v>3393.6831999999999</v>
      </c>
      <c r="I16" s="16" t="s">
        <v>9</v>
      </c>
      <c r="J16" s="16">
        <f>SUMIFS(Data[Amount],Data[Sales Person],I16,Data[Geography],$E$3)</f>
        <v>25669</v>
      </c>
      <c r="K16">
        <f>SUMIFS(Data[Units],Data[Sales Person],I16,Data[Geography],$E$3)</f>
        <v>564</v>
      </c>
      <c r="L16">
        <f t="shared" si="0"/>
        <v>1</v>
      </c>
    </row>
    <row r="17" spans="4:12" x14ac:dyDescent="0.55000000000000004">
      <c r="D17" t="s">
        <v>83</v>
      </c>
      <c r="E17" s="16">
        <f>SUMIFS(Data[Units],Data[Geography],E3)</f>
        <v>7302</v>
      </c>
      <c r="F17" s="16">
        <f>AVERAGEIFS(Data[Units],Data[Geography],E3)</f>
        <v>146.04</v>
      </c>
      <c r="I17" s="16" t="s">
        <v>6</v>
      </c>
      <c r="J17" s="16">
        <f>SUMIFS(Data[Amount],Data[Sales Person],I17,Data[Geography],$E$3)</f>
        <v>27377</v>
      </c>
      <c r="K17">
        <f>SUMIFS(Data[Units],Data[Sales Person],I17,Data[Geography],$E$3)</f>
        <v>513</v>
      </c>
      <c r="L17">
        <f t="shared" si="0"/>
        <v>1</v>
      </c>
    </row>
    <row r="18" spans="4:12" x14ac:dyDescent="0.55000000000000004">
      <c r="I18" s="16" t="s">
        <v>2</v>
      </c>
      <c r="J18" s="16">
        <f>SUMIFS(Data[Amount],Data[Sales Person],I18,Data[Geography],$E$3)</f>
        <v>23709</v>
      </c>
      <c r="K18">
        <f>SUMIFS(Data[Units],Data[Sales Person],I18,Data[Geography],$E$3)</f>
        <v>909</v>
      </c>
      <c r="L18">
        <f t="shared" si="0"/>
        <v>1</v>
      </c>
    </row>
    <row r="19" spans="4:12" x14ac:dyDescent="0.55000000000000004">
      <c r="I19" s="16" t="s">
        <v>3</v>
      </c>
      <c r="J19" s="16">
        <f>SUMIFS(Data[Amount],Data[Sales Person],I19,Data[Geography],$E$3)</f>
        <v>18564</v>
      </c>
      <c r="K19">
        <f>SUMIFS(Data[Units],Data[Sales Person],I19,Data[Geography],$E$3)</f>
        <v>420</v>
      </c>
      <c r="L19">
        <f t="shared" si="0"/>
        <v>1</v>
      </c>
    </row>
    <row r="20" spans="4:12" x14ac:dyDescent="0.55000000000000004">
      <c r="I20" s="16" t="s">
        <v>41</v>
      </c>
      <c r="J20" s="16">
        <f>SUMIFS(Data[Amount],Data[Sales Person],I20,Data[Geography],$E$3)</f>
        <v>39242</v>
      </c>
      <c r="K20">
        <f>SUMIFS(Data[Units],Data[Sales Person],I20,Data[Geography],$E$3)</f>
        <v>1482</v>
      </c>
      <c r="L20">
        <f t="shared" si="0"/>
        <v>1</v>
      </c>
    </row>
    <row r="21" spans="4:12" x14ac:dyDescent="0.55000000000000004">
      <c r="I21" s="16" t="s">
        <v>8</v>
      </c>
      <c r="J21" s="16">
        <f>SUMIFS(Data[Amount],Data[Sales Person],I21,Data[Geography],$E$3)</f>
        <v>5019</v>
      </c>
      <c r="K21">
        <f>SUMIFS(Data[Units],Data[Sales Person],I21,Data[Geography],$E$3)</f>
        <v>150</v>
      </c>
      <c r="L21">
        <f t="shared" si="0"/>
        <v>-1</v>
      </c>
    </row>
    <row r="22" spans="4:12" x14ac:dyDescent="0.55000000000000004">
      <c r="I22" s="16" t="s">
        <v>10</v>
      </c>
      <c r="J22" s="16">
        <f>SUMIFS(Data[Amount],Data[Sales Person],I22,Data[Geography],$E$3)</f>
        <v>13797</v>
      </c>
      <c r="K22">
        <f>SUMIFS(Data[Units],Data[Sales Person],I22,Data[Geography],$E$3)</f>
        <v>1053</v>
      </c>
      <c r="L22">
        <f t="shared" si="0"/>
        <v>1</v>
      </c>
    </row>
  </sheetData>
  <autoFilter ref="I12:K22" xr:uid="{104BF848-949D-4ECB-A7F2-C9CAA3FBE9DD}">
    <sortState xmlns:xlrd2="http://schemas.microsoft.com/office/spreadsheetml/2017/richdata2" ref="I13:K22">
      <sortCondition descending="1" ref="J12:J22"/>
    </sortState>
  </autoFilter>
  <conditionalFormatting sqref="J13:J22">
    <cfRule type="dataBar" priority="4">
      <dataBar>
        <cfvo type="min"/>
        <cfvo type="max"/>
        <color rgb="FFFFB628"/>
      </dataBar>
      <extLst>
        <ext xmlns:x14="http://schemas.microsoft.com/office/spreadsheetml/2009/9/main" uri="{B025F937-C7B1-47D3-B67F-A62EFF666E3E}">
          <x14:id>{18E3695A-DE05-4020-90E6-7FA02F354ACF}</x14:id>
        </ext>
      </extLst>
    </cfRule>
  </conditionalFormatting>
  <conditionalFormatting sqref="L12">
    <cfRule type="iconSet" priority="2">
      <iconSet iconSet="3Symbols">
        <cfvo type="percent" val="0"/>
        <cfvo type="percent" val="33"/>
        <cfvo type="percent" val="67"/>
      </iconSet>
    </cfRule>
  </conditionalFormatting>
  <dataValidations count="1">
    <dataValidation type="list" allowBlank="1" showInputMessage="1" showErrorMessage="1" sqref="E3" xr:uid="{C4A3D772-BEEB-44FB-A2E7-CC67093BD6B5}">
      <formula1>$R$4:$R$13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8E3695A-DE05-4020-90E6-7FA02F354ACF}">
            <x14:dataBar minLength="0" maxLength="100" border="1" negativeBarBorderColorSameAsPositive="0">
              <x14:cfvo type="autoMin"/>
              <x14:cfvo type="autoMax"/>
              <x14:borderColor rgb="FFFFB628"/>
              <x14:negativeFillColor rgb="FFFF0000"/>
              <x14:negativeBorderColor rgb="FFFF0000"/>
              <x14:axisColor rgb="FF000000"/>
            </x14:dataBar>
          </x14:cfRule>
          <xm:sqref>J13:J22</xm:sqref>
        </x14:conditionalFormatting>
        <x14:conditionalFormatting xmlns:xm="http://schemas.microsoft.com/office/excel/2006/main">
          <x14:cfRule type="iconSet" priority="1" id="{5672D6F6-FB62-40AA-B5F8-7CEC66A6B03F}">
            <x14:iconSet iconSet="3Symbols2" showValue="0" custom="1">
              <x14:cfvo type="percent">
                <xm:f>0</xm:f>
              </x14:cfvo>
              <x14:cfvo type="num" gte="0">
                <xm:f>0</xm:f>
              </x14:cfvo>
              <x14:cfvo type="num">
                <xm:f>1</xm:f>
              </x14:cfvo>
              <x14:cfIcon iconSet="3Symbols" iconId="0"/>
              <x14:cfIcon iconSet="NoIcons" iconId="0"/>
              <x14:cfIcon iconSet="3Symbols" iconId="2"/>
            </x14:iconSet>
          </x14:cfRule>
          <xm:sqref>L13:L22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01540-E959-4D9E-B185-E7BBC37F46E4}">
  <dimension ref="B2:E11"/>
  <sheetViews>
    <sheetView workbookViewId="0">
      <selection activeCell="E25" sqref="E25"/>
    </sheetView>
  </sheetViews>
  <sheetFormatPr defaultRowHeight="14.4" x14ac:dyDescent="0.55000000000000004"/>
  <sheetData>
    <row r="2" spans="2:5" x14ac:dyDescent="0.55000000000000004">
      <c r="C2" t="s">
        <v>1</v>
      </c>
      <c r="D2" t="s">
        <v>49</v>
      </c>
    </row>
    <row r="3" spans="2:5" x14ac:dyDescent="0.55000000000000004">
      <c r="B3" t="s">
        <v>54</v>
      </c>
      <c r="C3">
        <f>AVERAGE(Data[Amount])</f>
        <v>4136.2299999999996</v>
      </c>
      <c r="D3">
        <f>AVERAGE(Data[Units])</f>
        <v>152.19999999999999</v>
      </c>
    </row>
    <row r="4" spans="2:5" x14ac:dyDescent="0.55000000000000004">
      <c r="B4" t="s">
        <v>55</v>
      </c>
      <c r="C4">
        <f>MEDIAN(Data[Amount])</f>
        <v>3437</v>
      </c>
      <c r="D4">
        <f>MEDIAN(Data[Units])</f>
        <v>124.5</v>
      </c>
    </row>
    <row r="5" spans="2:5" x14ac:dyDescent="0.55000000000000004">
      <c r="B5" t="s">
        <v>56</v>
      </c>
      <c r="C5">
        <f>MIN(Data[Amount])</f>
        <v>0</v>
      </c>
    </row>
    <row r="6" spans="2:5" x14ac:dyDescent="0.55000000000000004">
      <c r="B6" t="s">
        <v>57</v>
      </c>
      <c r="C6">
        <f>MAX(Data[Amount])</f>
        <v>16184</v>
      </c>
    </row>
    <row r="7" spans="2:5" x14ac:dyDescent="0.55000000000000004">
      <c r="B7" t="s">
        <v>58</v>
      </c>
      <c r="C7">
        <f>C6-C5</f>
        <v>16184</v>
      </c>
    </row>
    <row r="8" spans="2:5" x14ac:dyDescent="0.55000000000000004">
      <c r="B8" t="s">
        <v>59</v>
      </c>
      <c r="C8">
        <f>_xlfn.PERCENTILE.EXC(Data[Amount],0.25)</f>
        <v>1652</v>
      </c>
      <c r="D8">
        <f>_xlfn.PERCENTILE.EXC(Data[Units],0.25)</f>
        <v>54</v>
      </c>
    </row>
    <row r="9" spans="2:5" x14ac:dyDescent="0.55000000000000004">
      <c r="B9" t="s">
        <v>60</v>
      </c>
      <c r="C9">
        <f>_xlfn.PERCENTILE.EXC(Data[Amount],0.75)</f>
        <v>6245.75</v>
      </c>
      <c r="D9">
        <f>_xlfn.PERCENTILE.EXC(Data[Units],0.75)</f>
        <v>223.5</v>
      </c>
    </row>
    <row r="11" spans="2:5" x14ac:dyDescent="0.55000000000000004">
      <c r="B11" t="s">
        <v>61</v>
      </c>
      <c r="E1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FA6CC-933E-44E6-9B48-FE1FB2DB0ADD}">
  <dimension ref="B3:H303"/>
  <sheetViews>
    <sheetView workbookViewId="0">
      <selection activeCell="K10" sqref="K10"/>
    </sheetView>
  </sheetViews>
  <sheetFormatPr defaultRowHeight="14.4" x14ac:dyDescent="0.55000000000000004"/>
  <cols>
    <col min="2" max="2" width="14.3125" bestFit="1" customWidth="1"/>
    <col min="3" max="3" width="10.83984375" bestFit="1" customWidth="1"/>
    <col min="4" max="4" width="19.15625" bestFit="1" customWidth="1"/>
  </cols>
  <sheetData>
    <row r="3" spans="2:8" x14ac:dyDescent="0.55000000000000004">
      <c r="B3" s="6" t="s">
        <v>11</v>
      </c>
      <c r="C3" s="6" t="s">
        <v>12</v>
      </c>
      <c r="D3" s="6" t="s">
        <v>0</v>
      </c>
      <c r="E3" s="10" t="s">
        <v>1</v>
      </c>
      <c r="F3" s="10" t="s">
        <v>49</v>
      </c>
    </row>
    <row r="4" spans="2:8" x14ac:dyDescent="0.55000000000000004">
      <c r="B4" t="s">
        <v>40</v>
      </c>
      <c r="C4" t="s">
        <v>39</v>
      </c>
      <c r="D4" t="s">
        <v>29</v>
      </c>
      <c r="E4" s="4">
        <v>0</v>
      </c>
      <c r="F4" s="5">
        <v>135</v>
      </c>
    </row>
    <row r="5" spans="2:8" x14ac:dyDescent="0.55000000000000004">
      <c r="B5" t="s">
        <v>3</v>
      </c>
      <c r="C5" t="s">
        <v>39</v>
      </c>
      <c r="D5" t="s">
        <v>16</v>
      </c>
      <c r="E5" s="4">
        <v>21</v>
      </c>
      <c r="F5" s="5">
        <v>168</v>
      </c>
    </row>
    <row r="6" spans="2:8" x14ac:dyDescent="0.55000000000000004">
      <c r="B6" t="s">
        <v>8</v>
      </c>
      <c r="C6" t="s">
        <v>37</v>
      </c>
      <c r="D6" t="s">
        <v>30</v>
      </c>
      <c r="E6" s="4">
        <v>42</v>
      </c>
      <c r="F6" s="5">
        <v>150</v>
      </c>
    </row>
    <row r="7" spans="2:8" x14ac:dyDescent="0.55000000000000004">
      <c r="B7" t="s">
        <v>2</v>
      </c>
      <c r="C7" t="s">
        <v>38</v>
      </c>
      <c r="D7" t="s">
        <v>13</v>
      </c>
      <c r="E7" s="4">
        <v>56</v>
      </c>
      <c r="F7" s="5">
        <v>51</v>
      </c>
    </row>
    <row r="8" spans="2:8" x14ac:dyDescent="0.55000000000000004">
      <c r="B8" t="s">
        <v>10</v>
      </c>
      <c r="C8" t="s">
        <v>38</v>
      </c>
      <c r="D8" t="s">
        <v>13</v>
      </c>
      <c r="E8" s="4">
        <v>63</v>
      </c>
      <c r="F8" s="5">
        <v>123</v>
      </c>
    </row>
    <row r="9" spans="2:8" x14ac:dyDescent="0.55000000000000004">
      <c r="B9" t="s">
        <v>9</v>
      </c>
      <c r="C9" t="s">
        <v>35</v>
      </c>
      <c r="D9" t="s">
        <v>26</v>
      </c>
      <c r="E9" s="4">
        <v>98</v>
      </c>
      <c r="F9" s="5">
        <v>159</v>
      </c>
    </row>
    <row r="10" spans="2:8" x14ac:dyDescent="0.55000000000000004">
      <c r="B10" t="s">
        <v>41</v>
      </c>
      <c r="C10" t="s">
        <v>36</v>
      </c>
      <c r="D10" t="s">
        <v>26</v>
      </c>
      <c r="E10" s="4">
        <v>98</v>
      </c>
      <c r="F10" s="5">
        <v>204</v>
      </c>
      <c r="H10">
        <f>LARGE(Data[Amount],10)</f>
        <v>10311</v>
      </c>
    </row>
    <row r="11" spans="2:8" x14ac:dyDescent="0.55000000000000004">
      <c r="B11" t="s">
        <v>41</v>
      </c>
      <c r="C11" t="s">
        <v>38</v>
      </c>
      <c r="D11" t="s">
        <v>25</v>
      </c>
      <c r="E11" s="4">
        <v>154</v>
      </c>
      <c r="F11" s="5">
        <v>21</v>
      </c>
    </row>
    <row r="12" spans="2:8" x14ac:dyDescent="0.55000000000000004">
      <c r="B12" t="s">
        <v>8</v>
      </c>
      <c r="C12" t="s">
        <v>38</v>
      </c>
      <c r="D12" t="s">
        <v>22</v>
      </c>
      <c r="E12" s="4">
        <v>168</v>
      </c>
      <c r="F12" s="5">
        <v>84</v>
      </c>
    </row>
    <row r="13" spans="2:8" x14ac:dyDescent="0.55000000000000004">
      <c r="B13" t="s">
        <v>5</v>
      </c>
      <c r="C13" t="s">
        <v>37</v>
      </c>
      <c r="D13" t="s">
        <v>31</v>
      </c>
      <c r="E13" s="4">
        <v>182</v>
      </c>
      <c r="F13" s="5">
        <v>48</v>
      </c>
    </row>
    <row r="14" spans="2:8" x14ac:dyDescent="0.55000000000000004">
      <c r="B14" t="s">
        <v>2</v>
      </c>
      <c r="C14" t="s">
        <v>36</v>
      </c>
      <c r="D14" t="s">
        <v>17</v>
      </c>
      <c r="E14" s="4">
        <v>189</v>
      </c>
      <c r="F14" s="5">
        <v>48</v>
      </c>
    </row>
    <row r="15" spans="2:8" x14ac:dyDescent="0.55000000000000004">
      <c r="B15" t="s">
        <v>40</v>
      </c>
      <c r="C15" t="s">
        <v>36</v>
      </c>
      <c r="D15" t="s">
        <v>4</v>
      </c>
      <c r="E15" s="4">
        <v>217</v>
      </c>
      <c r="F15" s="5">
        <v>36</v>
      </c>
    </row>
    <row r="16" spans="2:8" x14ac:dyDescent="0.55000000000000004">
      <c r="B16" t="s">
        <v>2</v>
      </c>
      <c r="C16" t="s">
        <v>37</v>
      </c>
      <c r="D16" t="s">
        <v>19</v>
      </c>
      <c r="E16" s="4">
        <v>238</v>
      </c>
      <c r="F16" s="5">
        <v>18</v>
      </c>
    </row>
    <row r="17" spans="2:6" x14ac:dyDescent="0.55000000000000004">
      <c r="B17" t="s">
        <v>10</v>
      </c>
      <c r="C17" t="s">
        <v>37</v>
      </c>
      <c r="D17" t="s">
        <v>21</v>
      </c>
      <c r="E17" s="4">
        <v>245</v>
      </c>
      <c r="F17" s="5">
        <v>288</v>
      </c>
    </row>
    <row r="18" spans="2:6" x14ac:dyDescent="0.55000000000000004">
      <c r="B18" t="s">
        <v>2</v>
      </c>
      <c r="C18" t="s">
        <v>34</v>
      </c>
      <c r="D18" t="s">
        <v>13</v>
      </c>
      <c r="E18" s="4">
        <v>252</v>
      </c>
      <c r="F18" s="5">
        <v>54</v>
      </c>
    </row>
    <row r="19" spans="2:6" x14ac:dyDescent="0.55000000000000004">
      <c r="B19" t="s">
        <v>9</v>
      </c>
      <c r="C19" t="s">
        <v>37</v>
      </c>
      <c r="D19" t="s">
        <v>4</v>
      </c>
      <c r="E19" s="4">
        <v>259</v>
      </c>
      <c r="F19" s="5">
        <v>207</v>
      </c>
    </row>
    <row r="20" spans="2:6" x14ac:dyDescent="0.55000000000000004">
      <c r="B20" t="s">
        <v>7</v>
      </c>
      <c r="C20" t="s">
        <v>36</v>
      </c>
      <c r="D20" t="s">
        <v>32</v>
      </c>
      <c r="E20" s="4">
        <v>280</v>
      </c>
      <c r="F20" s="5">
        <v>87</v>
      </c>
    </row>
    <row r="21" spans="2:6" x14ac:dyDescent="0.55000000000000004">
      <c r="B21" t="s">
        <v>41</v>
      </c>
      <c r="C21" t="s">
        <v>34</v>
      </c>
      <c r="D21" t="s">
        <v>22</v>
      </c>
      <c r="E21" s="4">
        <v>336</v>
      </c>
      <c r="F21" s="5">
        <v>144</v>
      </c>
    </row>
    <row r="22" spans="2:6" x14ac:dyDescent="0.55000000000000004">
      <c r="B22" t="s">
        <v>8</v>
      </c>
      <c r="C22" t="s">
        <v>35</v>
      </c>
      <c r="D22" t="s">
        <v>33</v>
      </c>
      <c r="E22" s="4">
        <v>357</v>
      </c>
      <c r="F22" s="5">
        <v>126</v>
      </c>
    </row>
    <row r="23" spans="2:6" x14ac:dyDescent="0.55000000000000004">
      <c r="B23" t="s">
        <v>5</v>
      </c>
      <c r="C23" t="s">
        <v>39</v>
      </c>
      <c r="D23" t="s">
        <v>18</v>
      </c>
      <c r="E23" s="4">
        <v>385</v>
      </c>
      <c r="F23" s="5">
        <v>249</v>
      </c>
    </row>
    <row r="24" spans="2:6" x14ac:dyDescent="0.55000000000000004">
      <c r="B24" t="s">
        <v>8</v>
      </c>
      <c r="C24" t="s">
        <v>37</v>
      </c>
      <c r="D24" t="s">
        <v>21</v>
      </c>
      <c r="E24" s="4">
        <v>434</v>
      </c>
      <c r="F24" s="5">
        <v>87</v>
      </c>
    </row>
    <row r="25" spans="2:6" x14ac:dyDescent="0.55000000000000004">
      <c r="B25" t="s">
        <v>6</v>
      </c>
      <c r="C25" t="s">
        <v>38</v>
      </c>
      <c r="D25" t="s">
        <v>25</v>
      </c>
      <c r="E25" s="4">
        <v>469</v>
      </c>
      <c r="F25" s="5">
        <v>75</v>
      </c>
    </row>
    <row r="26" spans="2:6" x14ac:dyDescent="0.55000000000000004">
      <c r="B26" t="s">
        <v>5</v>
      </c>
      <c r="C26" t="s">
        <v>35</v>
      </c>
      <c r="D26" t="s">
        <v>22</v>
      </c>
      <c r="E26" s="4">
        <v>490</v>
      </c>
      <c r="F26" s="5">
        <v>84</v>
      </c>
    </row>
    <row r="27" spans="2:6" x14ac:dyDescent="0.55000000000000004">
      <c r="B27" t="s">
        <v>6</v>
      </c>
      <c r="C27" t="s">
        <v>36</v>
      </c>
      <c r="D27" t="s">
        <v>21</v>
      </c>
      <c r="E27" s="4">
        <v>497</v>
      </c>
      <c r="F27" s="5">
        <v>63</v>
      </c>
    </row>
    <row r="28" spans="2:6" x14ac:dyDescent="0.55000000000000004">
      <c r="B28" t="s">
        <v>5</v>
      </c>
      <c r="C28" t="s">
        <v>37</v>
      </c>
      <c r="D28" t="s">
        <v>22</v>
      </c>
      <c r="E28" s="4">
        <v>518</v>
      </c>
      <c r="F28" s="5">
        <v>75</v>
      </c>
    </row>
    <row r="29" spans="2:6" x14ac:dyDescent="0.55000000000000004">
      <c r="B29" t="s">
        <v>6</v>
      </c>
      <c r="C29" t="s">
        <v>34</v>
      </c>
      <c r="D29" t="s">
        <v>4</v>
      </c>
      <c r="E29" s="4">
        <v>525</v>
      </c>
      <c r="F29" s="5">
        <v>48</v>
      </c>
    </row>
    <row r="30" spans="2:6" x14ac:dyDescent="0.55000000000000004">
      <c r="B30" t="s">
        <v>2</v>
      </c>
      <c r="C30" t="s">
        <v>35</v>
      </c>
      <c r="D30" t="s">
        <v>19</v>
      </c>
      <c r="E30" s="4">
        <v>553</v>
      </c>
      <c r="F30" s="5">
        <v>15</v>
      </c>
    </row>
    <row r="31" spans="2:6" x14ac:dyDescent="0.55000000000000004">
      <c r="B31" t="s">
        <v>6</v>
      </c>
      <c r="C31" t="s">
        <v>37</v>
      </c>
      <c r="D31" t="s">
        <v>30</v>
      </c>
      <c r="E31" s="4">
        <v>560</v>
      </c>
      <c r="F31" s="5">
        <v>81</v>
      </c>
    </row>
    <row r="32" spans="2:6" x14ac:dyDescent="0.55000000000000004">
      <c r="B32" t="s">
        <v>10</v>
      </c>
      <c r="C32" t="s">
        <v>35</v>
      </c>
      <c r="D32" t="s">
        <v>21</v>
      </c>
      <c r="E32" s="4">
        <v>567</v>
      </c>
      <c r="F32" s="5">
        <v>228</v>
      </c>
    </row>
    <row r="33" spans="2:6" x14ac:dyDescent="0.55000000000000004">
      <c r="B33" t="s">
        <v>40</v>
      </c>
      <c r="C33" t="s">
        <v>38</v>
      </c>
      <c r="D33" t="s">
        <v>26</v>
      </c>
      <c r="E33" s="4">
        <v>609</v>
      </c>
      <c r="F33" s="5">
        <v>87</v>
      </c>
    </row>
    <row r="34" spans="2:6" x14ac:dyDescent="0.55000000000000004">
      <c r="B34" t="s">
        <v>41</v>
      </c>
      <c r="C34" t="s">
        <v>35</v>
      </c>
      <c r="D34" t="s">
        <v>19</v>
      </c>
      <c r="E34" s="4">
        <v>609</v>
      </c>
      <c r="F34" s="5">
        <v>99</v>
      </c>
    </row>
    <row r="35" spans="2:6" x14ac:dyDescent="0.55000000000000004">
      <c r="B35" t="s">
        <v>40</v>
      </c>
      <c r="C35" t="s">
        <v>38</v>
      </c>
      <c r="D35" t="s">
        <v>24</v>
      </c>
      <c r="E35" s="4">
        <v>623</v>
      </c>
      <c r="F35" s="5">
        <v>51</v>
      </c>
    </row>
    <row r="36" spans="2:6" x14ac:dyDescent="0.55000000000000004">
      <c r="B36" t="s">
        <v>2</v>
      </c>
      <c r="C36" t="s">
        <v>39</v>
      </c>
      <c r="D36" t="s">
        <v>23</v>
      </c>
      <c r="E36" s="4">
        <v>630</v>
      </c>
      <c r="F36" s="5">
        <v>36</v>
      </c>
    </row>
    <row r="37" spans="2:6" x14ac:dyDescent="0.55000000000000004">
      <c r="B37" t="s">
        <v>10</v>
      </c>
      <c r="C37" t="s">
        <v>34</v>
      </c>
      <c r="D37" t="s">
        <v>17</v>
      </c>
      <c r="E37" s="4">
        <v>700</v>
      </c>
      <c r="F37" s="5">
        <v>87</v>
      </c>
    </row>
    <row r="38" spans="2:6" x14ac:dyDescent="0.55000000000000004">
      <c r="B38" t="s">
        <v>9</v>
      </c>
      <c r="C38" t="s">
        <v>34</v>
      </c>
      <c r="D38" t="s">
        <v>17</v>
      </c>
      <c r="E38" s="4">
        <v>707</v>
      </c>
      <c r="F38" s="5">
        <v>174</v>
      </c>
    </row>
    <row r="39" spans="2:6" x14ac:dyDescent="0.55000000000000004">
      <c r="B39" t="s">
        <v>41</v>
      </c>
      <c r="C39" t="s">
        <v>37</v>
      </c>
      <c r="D39" t="s">
        <v>15</v>
      </c>
      <c r="E39" s="4">
        <v>714</v>
      </c>
      <c r="F39" s="5">
        <v>231</v>
      </c>
    </row>
    <row r="40" spans="2:6" x14ac:dyDescent="0.55000000000000004">
      <c r="B40" t="s">
        <v>2</v>
      </c>
      <c r="C40" t="s">
        <v>36</v>
      </c>
      <c r="D40" t="s">
        <v>27</v>
      </c>
      <c r="E40" s="4">
        <v>798</v>
      </c>
      <c r="F40" s="5">
        <v>519</v>
      </c>
    </row>
    <row r="41" spans="2:6" x14ac:dyDescent="0.55000000000000004">
      <c r="B41" t="s">
        <v>8</v>
      </c>
      <c r="C41" t="s">
        <v>38</v>
      </c>
      <c r="D41" t="s">
        <v>13</v>
      </c>
      <c r="E41" s="4">
        <v>819</v>
      </c>
      <c r="F41" s="5">
        <v>510</v>
      </c>
    </row>
    <row r="42" spans="2:6" x14ac:dyDescent="0.55000000000000004">
      <c r="B42" t="s">
        <v>3</v>
      </c>
      <c r="C42" t="s">
        <v>35</v>
      </c>
      <c r="D42" t="s">
        <v>33</v>
      </c>
      <c r="E42" s="4">
        <v>819</v>
      </c>
      <c r="F42" s="5">
        <v>306</v>
      </c>
    </row>
    <row r="43" spans="2:6" x14ac:dyDescent="0.55000000000000004">
      <c r="B43" t="s">
        <v>41</v>
      </c>
      <c r="C43" t="s">
        <v>35</v>
      </c>
      <c r="D43" t="s">
        <v>27</v>
      </c>
      <c r="E43" s="4">
        <v>847</v>
      </c>
      <c r="F43" s="5">
        <v>129</v>
      </c>
    </row>
    <row r="44" spans="2:6" x14ac:dyDescent="0.55000000000000004">
      <c r="B44" t="s">
        <v>41</v>
      </c>
      <c r="C44" t="s">
        <v>36</v>
      </c>
      <c r="D44" t="s">
        <v>28</v>
      </c>
      <c r="E44" s="4">
        <v>854</v>
      </c>
      <c r="F44" s="5">
        <v>309</v>
      </c>
    </row>
    <row r="45" spans="2:6" x14ac:dyDescent="0.55000000000000004">
      <c r="B45" t="s">
        <v>5</v>
      </c>
      <c r="C45" t="s">
        <v>34</v>
      </c>
      <c r="D45" t="s">
        <v>19</v>
      </c>
      <c r="E45" s="4">
        <v>861</v>
      </c>
      <c r="F45" s="5">
        <v>195</v>
      </c>
    </row>
    <row r="46" spans="2:6" x14ac:dyDescent="0.55000000000000004">
      <c r="B46" t="s">
        <v>6</v>
      </c>
      <c r="C46" t="s">
        <v>38</v>
      </c>
      <c r="D46" t="s">
        <v>16</v>
      </c>
      <c r="E46" s="4">
        <v>938</v>
      </c>
      <c r="F46" s="5">
        <v>6</v>
      </c>
    </row>
    <row r="47" spans="2:6" x14ac:dyDescent="0.55000000000000004">
      <c r="B47" t="s">
        <v>9</v>
      </c>
      <c r="C47" t="s">
        <v>34</v>
      </c>
      <c r="D47" t="s">
        <v>16</v>
      </c>
      <c r="E47" s="4">
        <v>938</v>
      </c>
      <c r="F47" s="5">
        <v>189</v>
      </c>
    </row>
    <row r="48" spans="2:6" x14ac:dyDescent="0.55000000000000004">
      <c r="B48" t="s">
        <v>3</v>
      </c>
      <c r="C48" t="s">
        <v>37</v>
      </c>
      <c r="D48" t="s">
        <v>4</v>
      </c>
      <c r="E48" s="4">
        <v>938</v>
      </c>
      <c r="F48" s="5">
        <v>366</v>
      </c>
    </row>
    <row r="49" spans="2:6" x14ac:dyDescent="0.55000000000000004">
      <c r="B49" t="s">
        <v>10</v>
      </c>
      <c r="C49" t="s">
        <v>36</v>
      </c>
      <c r="D49" t="s">
        <v>13</v>
      </c>
      <c r="E49" s="4">
        <v>945</v>
      </c>
      <c r="F49" s="5">
        <v>75</v>
      </c>
    </row>
    <row r="50" spans="2:6" x14ac:dyDescent="0.55000000000000004">
      <c r="B50" t="s">
        <v>9</v>
      </c>
      <c r="C50" t="s">
        <v>35</v>
      </c>
      <c r="D50" t="s">
        <v>4</v>
      </c>
      <c r="E50" s="4">
        <v>959</v>
      </c>
      <c r="F50" s="5">
        <v>147</v>
      </c>
    </row>
    <row r="51" spans="2:6" x14ac:dyDescent="0.55000000000000004">
      <c r="B51" t="s">
        <v>6</v>
      </c>
      <c r="C51" t="s">
        <v>38</v>
      </c>
      <c r="D51" t="s">
        <v>33</v>
      </c>
      <c r="E51" s="4">
        <v>959</v>
      </c>
      <c r="F51" s="5">
        <v>135</v>
      </c>
    </row>
    <row r="52" spans="2:6" x14ac:dyDescent="0.55000000000000004">
      <c r="B52" t="s">
        <v>7</v>
      </c>
      <c r="C52" t="s">
        <v>39</v>
      </c>
      <c r="D52" t="s">
        <v>27</v>
      </c>
      <c r="E52" s="4">
        <v>966</v>
      </c>
      <c r="F52" s="5">
        <v>198</v>
      </c>
    </row>
    <row r="53" spans="2:6" x14ac:dyDescent="0.55000000000000004">
      <c r="B53" t="s">
        <v>3</v>
      </c>
      <c r="C53" t="s">
        <v>36</v>
      </c>
      <c r="D53" t="s">
        <v>28</v>
      </c>
      <c r="E53" s="4">
        <v>973</v>
      </c>
      <c r="F53" s="5">
        <v>162</v>
      </c>
    </row>
    <row r="54" spans="2:6" x14ac:dyDescent="0.55000000000000004">
      <c r="B54" t="s">
        <v>2</v>
      </c>
      <c r="C54" t="s">
        <v>37</v>
      </c>
      <c r="D54" t="s">
        <v>14</v>
      </c>
      <c r="E54" s="4">
        <v>1057</v>
      </c>
      <c r="F54" s="5">
        <v>54</v>
      </c>
    </row>
    <row r="55" spans="2:6" x14ac:dyDescent="0.55000000000000004">
      <c r="B55" t="s">
        <v>6</v>
      </c>
      <c r="C55" t="s">
        <v>35</v>
      </c>
      <c r="D55" t="s">
        <v>20</v>
      </c>
      <c r="E55" s="4">
        <v>1071</v>
      </c>
      <c r="F55" s="5">
        <v>270</v>
      </c>
    </row>
    <row r="56" spans="2:6" x14ac:dyDescent="0.55000000000000004">
      <c r="B56" t="s">
        <v>9</v>
      </c>
      <c r="C56" t="s">
        <v>37</v>
      </c>
      <c r="D56" t="s">
        <v>29</v>
      </c>
      <c r="E56" s="4">
        <v>1085</v>
      </c>
      <c r="F56" s="5">
        <v>273</v>
      </c>
    </row>
    <row r="57" spans="2:6" x14ac:dyDescent="0.55000000000000004">
      <c r="B57" t="s">
        <v>6</v>
      </c>
      <c r="C57" t="s">
        <v>38</v>
      </c>
      <c r="D57" t="s">
        <v>27</v>
      </c>
      <c r="E57" s="4">
        <v>1134</v>
      </c>
      <c r="F57" s="5">
        <v>282</v>
      </c>
    </row>
    <row r="58" spans="2:6" x14ac:dyDescent="0.55000000000000004">
      <c r="B58" t="s">
        <v>41</v>
      </c>
      <c r="C58" t="s">
        <v>34</v>
      </c>
      <c r="D58" t="s">
        <v>16</v>
      </c>
      <c r="E58" s="4">
        <v>1274</v>
      </c>
      <c r="F58" s="5">
        <v>225</v>
      </c>
    </row>
    <row r="59" spans="2:6" x14ac:dyDescent="0.55000000000000004">
      <c r="B59" t="s">
        <v>7</v>
      </c>
      <c r="C59" t="s">
        <v>38</v>
      </c>
      <c r="D59" t="s">
        <v>14</v>
      </c>
      <c r="E59" s="4">
        <v>1281</v>
      </c>
      <c r="F59" s="5">
        <v>75</v>
      </c>
    </row>
    <row r="60" spans="2:6" x14ac:dyDescent="0.55000000000000004">
      <c r="B60" t="s">
        <v>3</v>
      </c>
      <c r="C60" t="s">
        <v>36</v>
      </c>
      <c r="D60" t="s">
        <v>19</v>
      </c>
      <c r="E60" s="4">
        <v>1281</v>
      </c>
      <c r="F60" s="5">
        <v>18</v>
      </c>
    </row>
    <row r="61" spans="2:6" x14ac:dyDescent="0.55000000000000004">
      <c r="B61" t="s">
        <v>6</v>
      </c>
      <c r="C61" t="s">
        <v>35</v>
      </c>
      <c r="D61" t="s">
        <v>4</v>
      </c>
      <c r="E61" s="4">
        <v>1302</v>
      </c>
      <c r="F61" s="5">
        <v>402</v>
      </c>
    </row>
    <row r="62" spans="2:6" x14ac:dyDescent="0.55000000000000004">
      <c r="B62" t="s">
        <v>6</v>
      </c>
      <c r="C62" t="s">
        <v>36</v>
      </c>
      <c r="D62" t="s">
        <v>29</v>
      </c>
      <c r="E62" s="4">
        <v>1400</v>
      </c>
      <c r="F62" s="5">
        <v>135</v>
      </c>
    </row>
    <row r="63" spans="2:6" x14ac:dyDescent="0.55000000000000004">
      <c r="B63" t="s">
        <v>10</v>
      </c>
      <c r="C63" t="s">
        <v>36</v>
      </c>
      <c r="D63" t="s">
        <v>27</v>
      </c>
      <c r="E63" s="4">
        <v>1407</v>
      </c>
      <c r="F63" s="5">
        <v>72</v>
      </c>
    </row>
    <row r="64" spans="2:6" x14ac:dyDescent="0.55000000000000004">
      <c r="B64" t="s">
        <v>10</v>
      </c>
      <c r="C64" t="s">
        <v>34</v>
      </c>
      <c r="D64" t="s">
        <v>25</v>
      </c>
      <c r="E64" s="4">
        <v>1428</v>
      </c>
      <c r="F64" s="5">
        <v>93</v>
      </c>
    </row>
    <row r="65" spans="2:6" x14ac:dyDescent="0.55000000000000004">
      <c r="B65" t="s">
        <v>6</v>
      </c>
      <c r="C65" t="s">
        <v>34</v>
      </c>
      <c r="D65" t="s">
        <v>15</v>
      </c>
      <c r="E65" s="4">
        <v>1442</v>
      </c>
      <c r="F65" s="5">
        <v>15</v>
      </c>
    </row>
    <row r="66" spans="2:6" x14ac:dyDescent="0.55000000000000004">
      <c r="B66" t="s">
        <v>41</v>
      </c>
      <c r="C66" t="s">
        <v>34</v>
      </c>
      <c r="D66" t="s">
        <v>17</v>
      </c>
      <c r="E66" s="4">
        <v>1463</v>
      </c>
      <c r="F66" s="5">
        <v>39</v>
      </c>
    </row>
    <row r="67" spans="2:6" x14ac:dyDescent="0.55000000000000004">
      <c r="B67" t="s">
        <v>6</v>
      </c>
      <c r="C67" t="s">
        <v>37</v>
      </c>
      <c r="D67" t="s">
        <v>18</v>
      </c>
      <c r="E67" s="4">
        <v>1505</v>
      </c>
      <c r="F67" s="5">
        <v>102</v>
      </c>
    </row>
    <row r="68" spans="2:6" x14ac:dyDescent="0.55000000000000004">
      <c r="B68" t="s">
        <v>41</v>
      </c>
      <c r="C68" t="s">
        <v>37</v>
      </c>
      <c r="D68" t="s">
        <v>30</v>
      </c>
      <c r="E68" s="4">
        <v>1526</v>
      </c>
      <c r="F68" s="5">
        <v>240</v>
      </c>
    </row>
    <row r="69" spans="2:6" x14ac:dyDescent="0.55000000000000004">
      <c r="B69" t="s">
        <v>5</v>
      </c>
      <c r="C69" t="s">
        <v>36</v>
      </c>
      <c r="D69" t="s">
        <v>30</v>
      </c>
      <c r="E69" s="4">
        <v>1526</v>
      </c>
      <c r="F69" s="5">
        <v>105</v>
      </c>
    </row>
    <row r="70" spans="2:6" x14ac:dyDescent="0.55000000000000004">
      <c r="B70" t="s">
        <v>8</v>
      </c>
      <c r="C70" t="s">
        <v>39</v>
      </c>
      <c r="D70" t="s">
        <v>26</v>
      </c>
      <c r="E70" s="4">
        <v>1561</v>
      </c>
      <c r="F70" s="5">
        <v>27</v>
      </c>
    </row>
    <row r="71" spans="2:6" x14ac:dyDescent="0.55000000000000004">
      <c r="B71" t="s">
        <v>7</v>
      </c>
      <c r="C71" t="s">
        <v>34</v>
      </c>
      <c r="D71" t="s">
        <v>25</v>
      </c>
      <c r="E71" s="4">
        <v>1568</v>
      </c>
      <c r="F71" s="5">
        <v>96</v>
      </c>
    </row>
    <row r="72" spans="2:6" x14ac:dyDescent="0.55000000000000004">
      <c r="B72" t="s">
        <v>2</v>
      </c>
      <c r="C72" t="s">
        <v>39</v>
      </c>
      <c r="D72" t="s">
        <v>22</v>
      </c>
      <c r="E72" s="4">
        <v>1568</v>
      </c>
      <c r="F72" s="5">
        <v>141</v>
      </c>
    </row>
    <row r="73" spans="2:6" x14ac:dyDescent="0.55000000000000004">
      <c r="B73" t="s">
        <v>2</v>
      </c>
      <c r="C73" t="s">
        <v>35</v>
      </c>
      <c r="D73" t="s">
        <v>17</v>
      </c>
      <c r="E73" s="4">
        <v>1589</v>
      </c>
      <c r="F73" s="5">
        <v>303</v>
      </c>
    </row>
    <row r="74" spans="2:6" x14ac:dyDescent="0.55000000000000004">
      <c r="B74" t="s">
        <v>40</v>
      </c>
      <c r="C74" t="s">
        <v>35</v>
      </c>
      <c r="D74" t="s">
        <v>29</v>
      </c>
      <c r="E74" s="4">
        <v>1617</v>
      </c>
      <c r="F74" s="5">
        <v>126</v>
      </c>
    </row>
    <row r="75" spans="2:6" x14ac:dyDescent="0.55000000000000004">
      <c r="B75" t="s">
        <v>40</v>
      </c>
      <c r="C75" t="s">
        <v>37</v>
      </c>
      <c r="D75" t="s">
        <v>30</v>
      </c>
      <c r="E75" s="4">
        <v>1624</v>
      </c>
      <c r="F75" s="5">
        <v>114</v>
      </c>
    </row>
    <row r="76" spans="2:6" x14ac:dyDescent="0.55000000000000004">
      <c r="B76" t="s">
        <v>6</v>
      </c>
      <c r="C76" t="s">
        <v>39</v>
      </c>
      <c r="D76" t="s">
        <v>30</v>
      </c>
      <c r="E76" s="4">
        <v>1638</v>
      </c>
      <c r="F76" s="5">
        <v>63</v>
      </c>
    </row>
    <row r="77" spans="2:6" x14ac:dyDescent="0.55000000000000004">
      <c r="B77" t="s">
        <v>40</v>
      </c>
      <c r="C77" t="s">
        <v>35</v>
      </c>
      <c r="D77" t="s">
        <v>24</v>
      </c>
      <c r="E77" s="4">
        <v>1638</v>
      </c>
      <c r="F77" s="5">
        <v>48</v>
      </c>
    </row>
    <row r="78" spans="2:6" x14ac:dyDescent="0.55000000000000004">
      <c r="B78" t="s">
        <v>5</v>
      </c>
      <c r="C78" t="s">
        <v>34</v>
      </c>
      <c r="D78" t="s">
        <v>33</v>
      </c>
      <c r="E78" s="4">
        <v>1652</v>
      </c>
      <c r="F78" s="5">
        <v>93</v>
      </c>
    </row>
    <row r="79" spans="2:6" x14ac:dyDescent="0.55000000000000004">
      <c r="B79" t="s">
        <v>3</v>
      </c>
      <c r="C79" t="s">
        <v>39</v>
      </c>
      <c r="D79" t="s">
        <v>28</v>
      </c>
      <c r="E79" s="4">
        <v>1652</v>
      </c>
      <c r="F79" s="5">
        <v>102</v>
      </c>
    </row>
    <row r="80" spans="2:6" x14ac:dyDescent="0.55000000000000004">
      <c r="B80" t="s">
        <v>8</v>
      </c>
      <c r="C80" t="s">
        <v>38</v>
      </c>
      <c r="D80" t="s">
        <v>23</v>
      </c>
      <c r="E80" s="4">
        <v>1701</v>
      </c>
      <c r="F80" s="5">
        <v>234</v>
      </c>
    </row>
    <row r="81" spans="2:6" x14ac:dyDescent="0.55000000000000004">
      <c r="B81" t="s">
        <v>8</v>
      </c>
      <c r="C81" t="s">
        <v>37</v>
      </c>
      <c r="D81" t="s">
        <v>19</v>
      </c>
      <c r="E81" s="4">
        <v>1771</v>
      </c>
      <c r="F81" s="5">
        <v>204</v>
      </c>
    </row>
    <row r="82" spans="2:6" x14ac:dyDescent="0.55000000000000004">
      <c r="B82" t="s">
        <v>7</v>
      </c>
      <c r="C82" t="s">
        <v>38</v>
      </c>
      <c r="D82" t="s">
        <v>18</v>
      </c>
      <c r="E82" s="4">
        <v>1778</v>
      </c>
      <c r="F82" s="5">
        <v>270</v>
      </c>
    </row>
    <row r="83" spans="2:6" x14ac:dyDescent="0.55000000000000004">
      <c r="B83" t="s">
        <v>2</v>
      </c>
      <c r="C83" t="s">
        <v>39</v>
      </c>
      <c r="D83" t="s">
        <v>25</v>
      </c>
      <c r="E83" s="4">
        <v>1785</v>
      </c>
      <c r="F83" s="5">
        <v>462</v>
      </c>
    </row>
    <row r="84" spans="2:6" x14ac:dyDescent="0.55000000000000004">
      <c r="B84" t="s">
        <v>8</v>
      </c>
      <c r="C84" t="s">
        <v>37</v>
      </c>
      <c r="D84" t="s">
        <v>22</v>
      </c>
      <c r="E84" s="4">
        <v>1890</v>
      </c>
      <c r="F84" s="5">
        <v>195</v>
      </c>
    </row>
    <row r="85" spans="2:6" x14ac:dyDescent="0.55000000000000004">
      <c r="B85" t="s">
        <v>6</v>
      </c>
      <c r="C85" t="s">
        <v>37</v>
      </c>
      <c r="D85" t="s">
        <v>16</v>
      </c>
      <c r="E85" s="4">
        <v>1904</v>
      </c>
      <c r="F85" s="5">
        <v>405</v>
      </c>
    </row>
    <row r="86" spans="2:6" x14ac:dyDescent="0.55000000000000004">
      <c r="B86" t="s">
        <v>41</v>
      </c>
      <c r="C86" t="s">
        <v>36</v>
      </c>
      <c r="D86" t="s">
        <v>19</v>
      </c>
      <c r="E86" s="4">
        <v>1925</v>
      </c>
      <c r="F86" s="5">
        <v>192</v>
      </c>
    </row>
    <row r="87" spans="2:6" x14ac:dyDescent="0.55000000000000004">
      <c r="B87" t="s">
        <v>7</v>
      </c>
      <c r="C87" t="s">
        <v>34</v>
      </c>
      <c r="D87" t="s">
        <v>14</v>
      </c>
      <c r="E87" s="4">
        <v>1932</v>
      </c>
      <c r="F87" s="5">
        <v>369</v>
      </c>
    </row>
    <row r="88" spans="2:6" x14ac:dyDescent="0.55000000000000004">
      <c r="B88" t="s">
        <v>10</v>
      </c>
      <c r="C88" t="s">
        <v>35</v>
      </c>
      <c r="D88" t="s">
        <v>20</v>
      </c>
      <c r="E88" s="4">
        <v>1974</v>
      </c>
      <c r="F88" s="5">
        <v>195</v>
      </c>
    </row>
    <row r="89" spans="2:6" x14ac:dyDescent="0.55000000000000004">
      <c r="B89" t="s">
        <v>40</v>
      </c>
      <c r="C89" t="s">
        <v>38</v>
      </c>
      <c r="D89" t="s">
        <v>31</v>
      </c>
      <c r="E89" s="4">
        <v>1988</v>
      </c>
      <c r="F89" s="5">
        <v>39</v>
      </c>
    </row>
    <row r="90" spans="2:6" x14ac:dyDescent="0.55000000000000004">
      <c r="B90" t="s">
        <v>8</v>
      </c>
      <c r="C90" t="s">
        <v>34</v>
      </c>
      <c r="D90" t="s">
        <v>16</v>
      </c>
      <c r="E90" s="4">
        <v>2009</v>
      </c>
      <c r="F90" s="5">
        <v>219</v>
      </c>
    </row>
    <row r="91" spans="2:6" x14ac:dyDescent="0.55000000000000004">
      <c r="B91" t="s">
        <v>2</v>
      </c>
      <c r="C91" t="s">
        <v>39</v>
      </c>
      <c r="D91" t="s">
        <v>16</v>
      </c>
      <c r="E91" s="4">
        <v>2016</v>
      </c>
      <c r="F91" s="5">
        <v>117</v>
      </c>
    </row>
    <row r="92" spans="2:6" x14ac:dyDescent="0.55000000000000004">
      <c r="B92" t="s">
        <v>8</v>
      </c>
      <c r="C92" t="s">
        <v>35</v>
      </c>
      <c r="D92" t="s">
        <v>29</v>
      </c>
      <c r="E92" s="4">
        <v>2023</v>
      </c>
      <c r="F92" s="5">
        <v>168</v>
      </c>
    </row>
    <row r="93" spans="2:6" x14ac:dyDescent="0.55000000000000004">
      <c r="B93" t="s">
        <v>3</v>
      </c>
      <c r="C93" t="s">
        <v>35</v>
      </c>
      <c r="D93" t="s">
        <v>23</v>
      </c>
      <c r="E93" s="4">
        <v>2023</v>
      </c>
      <c r="F93" s="5">
        <v>78</v>
      </c>
    </row>
    <row r="94" spans="2:6" x14ac:dyDescent="0.55000000000000004">
      <c r="B94" t="s">
        <v>6</v>
      </c>
      <c r="C94" t="s">
        <v>39</v>
      </c>
      <c r="D94" t="s">
        <v>25</v>
      </c>
      <c r="E94" s="4">
        <v>2100</v>
      </c>
      <c r="F94" s="5">
        <v>414</v>
      </c>
    </row>
    <row r="95" spans="2:6" x14ac:dyDescent="0.55000000000000004">
      <c r="B95" t="s">
        <v>3</v>
      </c>
      <c r="C95" t="s">
        <v>35</v>
      </c>
      <c r="D95" t="s">
        <v>29</v>
      </c>
      <c r="E95" s="4">
        <v>2114</v>
      </c>
      <c r="F95" s="5">
        <v>66</v>
      </c>
    </row>
    <row r="96" spans="2:6" x14ac:dyDescent="0.55000000000000004">
      <c r="B96" t="s">
        <v>41</v>
      </c>
      <c r="C96" t="s">
        <v>35</v>
      </c>
      <c r="D96" t="s">
        <v>15</v>
      </c>
      <c r="E96" s="4">
        <v>2114</v>
      </c>
      <c r="F96" s="5">
        <v>186</v>
      </c>
    </row>
    <row r="97" spans="2:6" x14ac:dyDescent="0.55000000000000004">
      <c r="B97" t="s">
        <v>7</v>
      </c>
      <c r="C97" t="s">
        <v>35</v>
      </c>
      <c r="D97" t="s">
        <v>16</v>
      </c>
      <c r="E97" s="4">
        <v>2135</v>
      </c>
      <c r="F97" s="5">
        <v>27</v>
      </c>
    </row>
    <row r="98" spans="2:6" x14ac:dyDescent="0.55000000000000004">
      <c r="B98" t="s">
        <v>9</v>
      </c>
      <c r="C98" t="s">
        <v>36</v>
      </c>
      <c r="D98" t="s">
        <v>25</v>
      </c>
      <c r="E98" s="4">
        <v>2142</v>
      </c>
      <c r="F98" s="5">
        <v>114</v>
      </c>
    </row>
    <row r="99" spans="2:6" x14ac:dyDescent="0.55000000000000004">
      <c r="B99" t="s">
        <v>7</v>
      </c>
      <c r="C99" t="s">
        <v>36</v>
      </c>
      <c r="D99" t="s">
        <v>31</v>
      </c>
      <c r="E99" s="4">
        <v>2149</v>
      </c>
      <c r="F99" s="5">
        <v>117</v>
      </c>
    </row>
    <row r="100" spans="2:6" x14ac:dyDescent="0.55000000000000004">
      <c r="B100" t="s">
        <v>10</v>
      </c>
      <c r="C100" t="s">
        <v>38</v>
      </c>
      <c r="D100" t="s">
        <v>22</v>
      </c>
      <c r="E100" s="4">
        <v>2205</v>
      </c>
      <c r="F100" s="5">
        <v>141</v>
      </c>
    </row>
    <row r="101" spans="2:6" x14ac:dyDescent="0.55000000000000004">
      <c r="B101" t="s">
        <v>7</v>
      </c>
      <c r="C101" t="s">
        <v>34</v>
      </c>
      <c r="D101" t="s">
        <v>20</v>
      </c>
      <c r="E101" s="4">
        <v>2205</v>
      </c>
      <c r="F101" s="5">
        <v>138</v>
      </c>
    </row>
    <row r="102" spans="2:6" x14ac:dyDescent="0.55000000000000004">
      <c r="B102" t="s">
        <v>3</v>
      </c>
      <c r="C102" t="s">
        <v>34</v>
      </c>
      <c r="D102" t="s">
        <v>23</v>
      </c>
      <c r="E102" s="4">
        <v>2212</v>
      </c>
      <c r="F102" s="5">
        <v>117</v>
      </c>
    </row>
    <row r="103" spans="2:6" x14ac:dyDescent="0.55000000000000004">
      <c r="B103" t="s">
        <v>6</v>
      </c>
      <c r="C103" t="s">
        <v>34</v>
      </c>
      <c r="D103" t="s">
        <v>16</v>
      </c>
      <c r="E103" s="4">
        <v>2219</v>
      </c>
      <c r="F103" s="5">
        <v>75</v>
      </c>
    </row>
    <row r="104" spans="2:6" x14ac:dyDescent="0.55000000000000004">
      <c r="B104" t="s">
        <v>7</v>
      </c>
      <c r="C104" t="s">
        <v>34</v>
      </c>
      <c r="D104" t="s">
        <v>33</v>
      </c>
      <c r="E104" s="4">
        <v>2226</v>
      </c>
      <c r="F104" s="5">
        <v>48</v>
      </c>
    </row>
    <row r="105" spans="2:6" x14ac:dyDescent="0.55000000000000004">
      <c r="B105" t="s">
        <v>8</v>
      </c>
      <c r="C105" t="s">
        <v>38</v>
      </c>
      <c r="D105" t="s">
        <v>27</v>
      </c>
      <c r="E105" s="4">
        <v>2268</v>
      </c>
      <c r="F105" s="5">
        <v>63</v>
      </c>
    </row>
    <row r="106" spans="2:6" x14ac:dyDescent="0.55000000000000004">
      <c r="B106" t="s">
        <v>40</v>
      </c>
      <c r="C106" t="s">
        <v>35</v>
      </c>
      <c r="D106" t="s">
        <v>30</v>
      </c>
      <c r="E106" s="4">
        <v>2275</v>
      </c>
      <c r="F106" s="5">
        <v>447</v>
      </c>
    </row>
    <row r="107" spans="2:6" x14ac:dyDescent="0.55000000000000004">
      <c r="B107" t="s">
        <v>40</v>
      </c>
      <c r="C107" t="s">
        <v>34</v>
      </c>
      <c r="D107" t="s">
        <v>27</v>
      </c>
      <c r="E107" s="4">
        <v>2289</v>
      </c>
      <c r="F107" s="5">
        <v>135</v>
      </c>
    </row>
    <row r="108" spans="2:6" x14ac:dyDescent="0.55000000000000004">
      <c r="B108" t="s">
        <v>10</v>
      </c>
      <c r="C108" t="s">
        <v>36</v>
      </c>
      <c r="D108" t="s">
        <v>23</v>
      </c>
      <c r="E108" s="4">
        <v>2317</v>
      </c>
      <c r="F108" s="5">
        <v>261</v>
      </c>
    </row>
    <row r="109" spans="2:6" x14ac:dyDescent="0.55000000000000004">
      <c r="B109" t="s">
        <v>6</v>
      </c>
      <c r="C109" t="s">
        <v>38</v>
      </c>
      <c r="D109" t="s">
        <v>13</v>
      </c>
      <c r="E109" s="4">
        <v>2317</v>
      </c>
      <c r="F109" s="5">
        <v>123</v>
      </c>
    </row>
    <row r="110" spans="2:6" x14ac:dyDescent="0.55000000000000004">
      <c r="B110" t="s">
        <v>41</v>
      </c>
      <c r="C110" t="s">
        <v>37</v>
      </c>
      <c r="D110" t="s">
        <v>26</v>
      </c>
      <c r="E110" s="4">
        <v>2324</v>
      </c>
      <c r="F110" s="5">
        <v>177</v>
      </c>
    </row>
    <row r="111" spans="2:6" x14ac:dyDescent="0.55000000000000004">
      <c r="B111" t="s">
        <v>9</v>
      </c>
      <c r="C111" t="s">
        <v>38</v>
      </c>
      <c r="D111" t="s">
        <v>17</v>
      </c>
      <c r="E111" s="4">
        <v>2408</v>
      </c>
      <c r="F111" s="5">
        <v>9</v>
      </c>
    </row>
    <row r="112" spans="2:6" x14ac:dyDescent="0.55000000000000004">
      <c r="B112" t="s">
        <v>3</v>
      </c>
      <c r="C112" t="s">
        <v>35</v>
      </c>
      <c r="D112" t="s">
        <v>14</v>
      </c>
      <c r="E112" s="4">
        <v>2415</v>
      </c>
      <c r="F112" s="5">
        <v>255</v>
      </c>
    </row>
    <row r="113" spans="2:6" x14ac:dyDescent="0.55000000000000004">
      <c r="B113" t="s">
        <v>5</v>
      </c>
      <c r="C113" t="s">
        <v>35</v>
      </c>
      <c r="D113" t="s">
        <v>18</v>
      </c>
      <c r="E113" s="4">
        <v>2415</v>
      </c>
      <c r="F113" s="5">
        <v>15</v>
      </c>
    </row>
    <row r="114" spans="2:6" x14ac:dyDescent="0.55000000000000004">
      <c r="B114" t="s">
        <v>9</v>
      </c>
      <c r="C114" t="s">
        <v>35</v>
      </c>
      <c r="D114" t="s">
        <v>27</v>
      </c>
      <c r="E114" s="4">
        <v>2429</v>
      </c>
      <c r="F114" s="5">
        <v>144</v>
      </c>
    </row>
    <row r="115" spans="2:6" x14ac:dyDescent="0.55000000000000004">
      <c r="B115" t="s">
        <v>9</v>
      </c>
      <c r="C115" t="s">
        <v>38</v>
      </c>
      <c r="D115" t="s">
        <v>26</v>
      </c>
      <c r="E115" s="4">
        <v>2436</v>
      </c>
      <c r="F115" s="5">
        <v>99</v>
      </c>
    </row>
    <row r="116" spans="2:6" x14ac:dyDescent="0.55000000000000004">
      <c r="B116" t="s">
        <v>3</v>
      </c>
      <c r="C116" t="s">
        <v>35</v>
      </c>
      <c r="D116" t="s">
        <v>25</v>
      </c>
      <c r="E116" s="4">
        <v>2464</v>
      </c>
      <c r="F116" s="5">
        <v>234</v>
      </c>
    </row>
    <row r="117" spans="2:6" x14ac:dyDescent="0.55000000000000004">
      <c r="B117" t="s">
        <v>10</v>
      </c>
      <c r="C117" t="s">
        <v>36</v>
      </c>
      <c r="D117" t="s">
        <v>29</v>
      </c>
      <c r="E117" s="4">
        <v>2471</v>
      </c>
      <c r="F117" s="5">
        <v>342</v>
      </c>
    </row>
    <row r="118" spans="2:6" x14ac:dyDescent="0.55000000000000004">
      <c r="B118" t="s">
        <v>7</v>
      </c>
      <c r="C118" t="s">
        <v>35</v>
      </c>
      <c r="D118" t="s">
        <v>27</v>
      </c>
      <c r="E118" s="4">
        <v>2478</v>
      </c>
      <c r="F118" s="5">
        <v>21</v>
      </c>
    </row>
    <row r="119" spans="2:6" x14ac:dyDescent="0.55000000000000004">
      <c r="B119" t="s">
        <v>40</v>
      </c>
      <c r="C119" t="s">
        <v>38</v>
      </c>
      <c r="D119" t="s">
        <v>25</v>
      </c>
      <c r="E119" s="4">
        <v>2541</v>
      </c>
      <c r="F119" s="5">
        <v>90</v>
      </c>
    </row>
    <row r="120" spans="2:6" x14ac:dyDescent="0.55000000000000004">
      <c r="B120" t="s">
        <v>40</v>
      </c>
      <c r="C120" t="s">
        <v>38</v>
      </c>
      <c r="D120" t="s">
        <v>29</v>
      </c>
      <c r="E120" s="4">
        <v>2541</v>
      </c>
      <c r="F120" s="5">
        <v>45</v>
      </c>
    </row>
    <row r="121" spans="2:6" x14ac:dyDescent="0.55000000000000004">
      <c r="B121" t="s">
        <v>10</v>
      </c>
      <c r="C121" t="s">
        <v>35</v>
      </c>
      <c r="D121" t="s">
        <v>15</v>
      </c>
      <c r="E121" s="4">
        <v>2562</v>
      </c>
      <c r="F121" s="5">
        <v>6</v>
      </c>
    </row>
    <row r="122" spans="2:6" x14ac:dyDescent="0.55000000000000004">
      <c r="B122" t="s">
        <v>3</v>
      </c>
      <c r="C122" t="s">
        <v>34</v>
      </c>
      <c r="D122" t="s">
        <v>20</v>
      </c>
      <c r="E122" s="4">
        <v>2583</v>
      </c>
      <c r="F122" s="5">
        <v>18</v>
      </c>
    </row>
    <row r="123" spans="2:6" x14ac:dyDescent="0.55000000000000004">
      <c r="B123" t="s">
        <v>9</v>
      </c>
      <c r="C123" t="s">
        <v>39</v>
      </c>
      <c r="D123" t="s">
        <v>18</v>
      </c>
      <c r="E123" s="4">
        <v>2639</v>
      </c>
      <c r="F123" s="5">
        <v>204</v>
      </c>
    </row>
    <row r="124" spans="2:6" x14ac:dyDescent="0.55000000000000004">
      <c r="B124" t="s">
        <v>9</v>
      </c>
      <c r="C124" t="s">
        <v>38</v>
      </c>
      <c r="D124" t="s">
        <v>16</v>
      </c>
      <c r="E124" s="4">
        <v>2646</v>
      </c>
      <c r="F124" s="5">
        <v>120</v>
      </c>
    </row>
    <row r="125" spans="2:6" x14ac:dyDescent="0.55000000000000004">
      <c r="B125" t="s">
        <v>7</v>
      </c>
      <c r="C125" t="s">
        <v>36</v>
      </c>
      <c r="D125" t="s">
        <v>18</v>
      </c>
      <c r="E125" s="4">
        <v>2646</v>
      </c>
      <c r="F125" s="5">
        <v>177</v>
      </c>
    </row>
    <row r="126" spans="2:6" x14ac:dyDescent="0.55000000000000004">
      <c r="B126" t="s">
        <v>6</v>
      </c>
      <c r="C126" t="s">
        <v>38</v>
      </c>
      <c r="D126" t="s">
        <v>31</v>
      </c>
      <c r="E126" s="4">
        <v>2681</v>
      </c>
      <c r="F126" s="5">
        <v>54</v>
      </c>
    </row>
    <row r="127" spans="2:6" x14ac:dyDescent="0.55000000000000004">
      <c r="B127" t="s">
        <v>8</v>
      </c>
      <c r="C127" t="s">
        <v>35</v>
      </c>
      <c r="D127" t="s">
        <v>20</v>
      </c>
      <c r="E127" s="4">
        <v>2702</v>
      </c>
      <c r="F127" s="5">
        <v>363</v>
      </c>
    </row>
    <row r="128" spans="2:6" x14ac:dyDescent="0.55000000000000004">
      <c r="B128" t="s">
        <v>9</v>
      </c>
      <c r="C128" t="s">
        <v>37</v>
      </c>
      <c r="D128" t="s">
        <v>23</v>
      </c>
      <c r="E128" s="4">
        <v>2737</v>
      </c>
      <c r="F128" s="5">
        <v>93</v>
      </c>
    </row>
    <row r="129" spans="2:6" x14ac:dyDescent="0.55000000000000004">
      <c r="B129" t="s">
        <v>5</v>
      </c>
      <c r="C129" t="s">
        <v>35</v>
      </c>
      <c r="D129" t="s">
        <v>4</v>
      </c>
      <c r="E129" s="4">
        <v>2744</v>
      </c>
      <c r="F129" s="5">
        <v>9</v>
      </c>
    </row>
    <row r="130" spans="2:6" x14ac:dyDescent="0.55000000000000004">
      <c r="B130" t="s">
        <v>40</v>
      </c>
      <c r="C130" t="s">
        <v>34</v>
      </c>
      <c r="D130" t="s">
        <v>23</v>
      </c>
      <c r="E130" s="4">
        <v>2779</v>
      </c>
      <c r="F130" s="5">
        <v>75</v>
      </c>
    </row>
    <row r="131" spans="2:6" x14ac:dyDescent="0.55000000000000004">
      <c r="B131" t="s">
        <v>7</v>
      </c>
      <c r="C131" t="s">
        <v>35</v>
      </c>
      <c r="D131" t="s">
        <v>24</v>
      </c>
      <c r="E131" s="4">
        <v>2793</v>
      </c>
      <c r="F131" s="5">
        <v>114</v>
      </c>
    </row>
    <row r="132" spans="2:6" x14ac:dyDescent="0.55000000000000004">
      <c r="B132" t="s">
        <v>9</v>
      </c>
      <c r="C132" t="s">
        <v>37</v>
      </c>
      <c r="D132" t="s">
        <v>26</v>
      </c>
      <c r="E132" s="4">
        <v>2856</v>
      </c>
      <c r="F132" s="5">
        <v>246</v>
      </c>
    </row>
    <row r="133" spans="2:6" x14ac:dyDescent="0.55000000000000004">
      <c r="B133" t="s">
        <v>2</v>
      </c>
      <c r="C133" t="s">
        <v>37</v>
      </c>
      <c r="D133" t="s">
        <v>15</v>
      </c>
      <c r="E133" s="4">
        <v>2863</v>
      </c>
      <c r="F133" s="5">
        <v>42</v>
      </c>
    </row>
    <row r="134" spans="2:6" x14ac:dyDescent="0.55000000000000004">
      <c r="B134" t="s">
        <v>7</v>
      </c>
      <c r="C134" t="s">
        <v>36</v>
      </c>
      <c r="D134" t="s">
        <v>19</v>
      </c>
      <c r="E134" s="4">
        <v>2870</v>
      </c>
      <c r="F134" s="5">
        <v>300</v>
      </c>
    </row>
    <row r="135" spans="2:6" x14ac:dyDescent="0.55000000000000004">
      <c r="B135" t="s">
        <v>5</v>
      </c>
      <c r="C135" t="s">
        <v>34</v>
      </c>
      <c r="D135" t="s">
        <v>29</v>
      </c>
      <c r="E135" s="4">
        <v>2891</v>
      </c>
      <c r="F135" s="5">
        <v>102</v>
      </c>
    </row>
    <row r="136" spans="2:6" x14ac:dyDescent="0.55000000000000004">
      <c r="B136" t="s">
        <v>9</v>
      </c>
      <c r="C136" t="s">
        <v>37</v>
      </c>
      <c r="D136" t="s">
        <v>28</v>
      </c>
      <c r="E136" s="4">
        <v>2919</v>
      </c>
      <c r="F136" s="5">
        <v>45</v>
      </c>
    </row>
    <row r="137" spans="2:6" x14ac:dyDescent="0.55000000000000004">
      <c r="B137" t="s">
        <v>3</v>
      </c>
      <c r="C137" t="s">
        <v>34</v>
      </c>
      <c r="D137" t="s">
        <v>17</v>
      </c>
      <c r="E137" s="4">
        <v>2919</v>
      </c>
      <c r="F137" s="5">
        <v>93</v>
      </c>
    </row>
    <row r="138" spans="2:6" x14ac:dyDescent="0.55000000000000004">
      <c r="B138" t="s">
        <v>41</v>
      </c>
      <c r="C138" t="s">
        <v>37</v>
      </c>
      <c r="D138" t="s">
        <v>21</v>
      </c>
      <c r="E138" s="4">
        <v>2933</v>
      </c>
      <c r="F138" s="5">
        <v>9</v>
      </c>
    </row>
    <row r="139" spans="2:6" x14ac:dyDescent="0.55000000000000004">
      <c r="B139" t="s">
        <v>9</v>
      </c>
      <c r="C139" t="s">
        <v>36</v>
      </c>
      <c r="D139" t="s">
        <v>32</v>
      </c>
      <c r="E139" s="4">
        <v>2954</v>
      </c>
      <c r="F139" s="5">
        <v>189</v>
      </c>
    </row>
    <row r="140" spans="2:6" x14ac:dyDescent="0.55000000000000004">
      <c r="B140" t="s">
        <v>6</v>
      </c>
      <c r="C140" t="s">
        <v>39</v>
      </c>
      <c r="D140" t="s">
        <v>24</v>
      </c>
      <c r="E140" s="4">
        <v>2989</v>
      </c>
      <c r="F140" s="5">
        <v>3</v>
      </c>
    </row>
    <row r="141" spans="2:6" x14ac:dyDescent="0.55000000000000004">
      <c r="B141" t="s">
        <v>6</v>
      </c>
      <c r="C141" t="s">
        <v>39</v>
      </c>
      <c r="D141" t="s">
        <v>29</v>
      </c>
      <c r="E141" s="4">
        <v>3052</v>
      </c>
      <c r="F141" s="5">
        <v>378</v>
      </c>
    </row>
    <row r="142" spans="2:6" x14ac:dyDescent="0.55000000000000004">
      <c r="B142" t="s">
        <v>10</v>
      </c>
      <c r="C142" t="s">
        <v>37</v>
      </c>
      <c r="D142" t="s">
        <v>28</v>
      </c>
      <c r="E142" s="4">
        <v>3059</v>
      </c>
      <c r="F142" s="5">
        <v>27</v>
      </c>
    </row>
    <row r="143" spans="2:6" x14ac:dyDescent="0.55000000000000004">
      <c r="B143" t="s">
        <v>2</v>
      </c>
      <c r="C143" t="s">
        <v>36</v>
      </c>
      <c r="D143" t="s">
        <v>31</v>
      </c>
      <c r="E143" s="4">
        <v>3094</v>
      </c>
      <c r="F143" s="5">
        <v>246</v>
      </c>
    </row>
    <row r="144" spans="2:6" x14ac:dyDescent="0.55000000000000004">
      <c r="B144" t="s">
        <v>40</v>
      </c>
      <c r="C144" t="s">
        <v>39</v>
      </c>
      <c r="D144" t="s">
        <v>28</v>
      </c>
      <c r="E144" s="4">
        <v>3101</v>
      </c>
      <c r="F144" s="5">
        <v>225</v>
      </c>
    </row>
    <row r="145" spans="2:6" x14ac:dyDescent="0.55000000000000004">
      <c r="B145" t="s">
        <v>3</v>
      </c>
      <c r="C145" t="s">
        <v>34</v>
      </c>
      <c r="D145" t="s">
        <v>26</v>
      </c>
      <c r="E145" s="4">
        <v>3108</v>
      </c>
      <c r="F145" s="5">
        <v>54</v>
      </c>
    </row>
    <row r="146" spans="2:6" x14ac:dyDescent="0.55000000000000004">
      <c r="B146" t="s">
        <v>40</v>
      </c>
      <c r="C146" t="s">
        <v>36</v>
      </c>
      <c r="D146" t="s">
        <v>27</v>
      </c>
      <c r="E146" s="4">
        <v>3164</v>
      </c>
      <c r="F146" s="5">
        <v>306</v>
      </c>
    </row>
    <row r="147" spans="2:6" x14ac:dyDescent="0.55000000000000004">
      <c r="B147" t="s">
        <v>9</v>
      </c>
      <c r="C147" t="s">
        <v>39</v>
      </c>
      <c r="D147" t="s">
        <v>25</v>
      </c>
      <c r="E147" s="4">
        <v>3192</v>
      </c>
      <c r="F147" s="5">
        <v>72</v>
      </c>
    </row>
    <row r="148" spans="2:6" x14ac:dyDescent="0.55000000000000004">
      <c r="B148" t="s">
        <v>7</v>
      </c>
      <c r="C148" t="s">
        <v>34</v>
      </c>
      <c r="D148" t="s">
        <v>32</v>
      </c>
      <c r="E148" s="4">
        <v>3262</v>
      </c>
      <c r="F148" s="5">
        <v>75</v>
      </c>
    </row>
    <row r="149" spans="2:6" x14ac:dyDescent="0.55000000000000004">
      <c r="B149" t="s">
        <v>6</v>
      </c>
      <c r="C149" t="s">
        <v>34</v>
      </c>
      <c r="D149" t="s">
        <v>29</v>
      </c>
      <c r="E149" s="4">
        <v>3339</v>
      </c>
      <c r="F149" s="5">
        <v>75</v>
      </c>
    </row>
    <row r="150" spans="2:6" x14ac:dyDescent="0.55000000000000004">
      <c r="B150" t="s">
        <v>3</v>
      </c>
      <c r="C150" t="s">
        <v>36</v>
      </c>
      <c r="D150" t="s">
        <v>25</v>
      </c>
      <c r="E150" s="4">
        <v>3339</v>
      </c>
      <c r="F150" s="5">
        <v>39</v>
      </c>
    </row>
    <row r="151" spans="2:6" x14ac:dyDescent="0.55000000000000004">
      <c r="B151" t="s">
        <v>5</v>
      </c>
      <c r="C151" t="s">
        <v>36</v>
      </c>
      <c r="D151" t="s">
        <v>17</v>
      </c>
      <c r="E151" s="4">
        <v>3339</v>
      </c>
      <c r="F151" s="5">
        <v>348</v>
      </c>
    </row>
    <row r="152" spans="2:6" x14ac:dyDescent="0.55000000000000004">
      <c r="B152" t="s">
        <v>41</v>
      </c>
      <c r="C152" t="s">
        <v>37</v>
      </c>
      <c r="D152" t="s">
        <v>20</v>
      </c>
      <c r="E152" s="4">
        <v>3388</v>
      </c>
      <c r="F152" s="5">
        <v>123</v>
      </c>
    </row>
    <row r="153" spans="2:6" x14ac:dyDescent="0.55000000000000004">
      <c r="B153" t="s">
        <v>6</v>
      </c>
      <c r="C153" t="s">
        <v>34</v>
      </c>
      <c r="D153" t="s">
        <v>30</v>
      </c>
      <c r="E153" s="4">
        <v>3402</v>
      </c>
      <c r="F153" s="5">
        <v>366</v>
      </c>
    </row>
    <row r="154" spans="2:6" x14ac:dyDescent="0.55000000000000004">
      <c r="B154" t="s">
        <v>10</v>
      </c>
      <c r="C154" t="s">
        <v>35</v>
      </c>
      <c r="D154" t="s">
        <v>14</v>
      </c>
      <c r="E154" s="4">
        <v>3472</v>
      </c>
      <c r="F154" s="5">
        <v>96</v>
      </c>
    </row>
    <row r="155" spans="2:6" x14ac:dyDescent="0.55000000000000004">
      <c r="B155" t="s">
        <v>8</v>
      </c>
      <c r="C155" t="s">
        <v>34</v>
      </c>
      <c r="D155" t="s">
        <v>31</v>
      </c>
      <c r="E155" s="4">
        <v>3507</v>
      </c>
      <c r="F155" s="5">
        <v>288</v>
      </c>
    </row>
    <row r="156" spans="2:6" x14ac:dyDescent="0.55000000000000004">
      <c r="B156" t="s">
        <v>2</v>
      </c>
      <c r="C156" t="s">
        <v>38</v>
      </c>
      <c r="D156" t="s">
        <v>4</v>
      </c>
      <c r="E156" s="4">
        <v>3549</v>
      </c>
      <c r="F156" s="5">
        <v>3</v>
      </c>
    </row>
    <row r="157" spans="2:6" x14ac:dyDescent="0.55000000000000004">
      <c r="B157" t="s">
        <v>6</v>
      </c>
      <c r="C157" t="s">
        <v>37</v>
      </c>
      <c r="D157" t="s">
        <v>28</v>
      </c>
      <c r="E157" s="4">
        <v>3556</v>
      </c>
      <c r="F157" s="5">
        <v>459</v>
      </c>
    </row>
    <row r="158" spans="2:6" x14ac:dyDescent="0.55000000000000004">
      <c r="B158" t="s">
        <v>8</v>
      </c>
      <c r="C158" t="s">
        <v>35</v>
      </c>
      <c r="D158" t="s">
        <v>30</v>
      </c>
      <c r="E158" s="4">
        <v>3598</v>
      </c>
      <c r="F158" s="5">
        <v>81</v>
      </c>
    </row>
    <row r="159" spans="2:6" x14ac:dyDescent="0.55000000000000004">
      <c r="B159" t="s">
        <v>3</v>
      </c>
      <c r="C159" t="s">
        <v>39</v>
      </c>
      <c r="D159" t="s">
        <v>29</v>
      </c>
      <c r="E159" s="4">
        <v>3640</v>
      </c>
      <c r="F159" s="5">
        <v>51</v>
      </c>
    </row>
    <row r="160" spans="2:6" x14ac:dyDescent="0.55000000000000004">
      <c r="B160" t="s">
        <v>3</v>
      </c>
      <c r="C160" t="s">
        <v>34</v>
      </c>
      <c r="D160" t="s">
        <v>28</v>
      </c>
      <c r="E160" s="4">
        <v>3689</v>
      </c>
      <c r="F160" s="5">
        <v>312</v>
      </c>
    </row>
    <row r="161" spans="2:6" x14ac:dyDescent="0.55000000000000004">
      <c r="B161" t="s">
        <v>8</v>
      </c>
      <c r="C161" t="s">
        <v>38</v>
      </c>
      <c r="D161" t="s">
        <v>32</v>
      </c>
      <c r="E161" s="4">
        <v>3752</v>
      </c>
      <c r="F161" s="5">
        <v>213</v>
      </c>
    </row>
    <row r="162" spans="2:6" x14ac:dyDescent="0.55000000000000004">
      <c r="B162" t="s">
        <v>6</v>
      </c>
      <c r="C162" t="s">
        <v>34</v>
      </c>
      <c r="D162" t="s">
        <v>17</v>
      </c>
      <c r="E162" s="4">
        <v>3759</v>
      </c>
      <c r="F162" s="5">
        <v>150</v>
      </c>
    </row>
    <row r="163" spans="2:6" x14ac:dyDescent="0.55000000000000004">
      <c r="B163" t="s">
        <v>3</v>
      </c>
      <c r="C163" t="s">
        <v>36</v>
      </c>
      <c r="D163" t="s">
        <v>23</v>
      </c>
      <c r="E163" s="4">
        <v>3773</v>
      </c>
      <c r="F163" s="5">
        <v>165</v>
      </c>
    </row>
    <row r="164" spans="2:6" x14ac:dyDescent="0.55000000000000004">
      <c r="B164" t="s">
        <v>40</v>
      </c>
      <c r="C164" t="s">
        <v>34</v>
      </c>
      <c r="D164" t="s">
        <v>33</v>
      </c>
      <c r="E164" s="4">
        <v>3794</v>
      </c>
      <c r="F164" s="5">
        <v>159</v>
      </c>
    </row>
    <row r="165" spans="2:6" x14ac:dyDescent="0.55000000000000004">
      <c r="B165" t="s">
        <v>10</v>
      </c>
      <c r="C165" t="s">
        <v>35</v>
      </c>
      <c r="D165" t="s">
        <v>18</v>
      </c>
      <c r="E165" s="4">
        <v>3808</v>
      </c>
      <c r="F165" s="5">
        <v>279</v>
      </c>
    </row>
    <row r="166" spans="2:6" x14ac:dyDescent="0.55000000000000004">
      <c r="B166" t="s">
        <v>7</v>
      </c>
      <c r="C166" t="s">
        <v>34</v>
      </c>
      <c r="D166" t="s">
        <v>15</v>
      </c>
      <c r="E166" s="4">
        <v>3829</v>
      </c>
      <c r="F166" s="5">
        <v>24</v>
      </c>
    </row>
    <row r="167" spans="2:6" x14ac:dyDescent="0.55000000000000004">
      <c r="B167" t="s">
        <v>9</v>
      </c>
      <c r="C167" t="s">
        <v>38</v>
      </c>
      <c r="D167" t="s">
        <v>25</v>
      </c>
      <c r="E167" s="4">
        <v>3850</v>
      </c>
      <c r="F167" s="5">
        <v>102</v>
      </c>
    </row>
    <row r="168" spans="2:6" x14ac:dyDescent="0.55000000000000004">
      <c r="B168" t="s">
        <v>6</v>
      </c>
      <c r="C168" t="s">
        <v>35</v>
      </c>
      <c r="D168" t="s">
        <v>27</v>
      </c>
      <c r="E168" s="4">
        <v>3864</v>
      </c>
      <c r="F168" s="5">
        <v>177</v>
      </c>
    </row>
    <row r="169" spans="2:6" x14ac:dyDescent="0.55000000000000004">
      <c r="B169" t="s">
        <v>9</v>
      </c>
      <c r="C169" t="s">
        <v>39</v>
      </c>
      <c r="D169" t="s">
        <v>24</v>
      </c>
      <c r="E169" s="4">
        <v>3920</v>
      </c>
      <c r="F169" s="5">
        <v>306</v>
      </c>
    </row>
    <row r="170" spans="2:6" x14ac:dyDescent="0.55000000000000004">
      <c r="B170" t="s">
        <v>41</v>
      </c>
      <c r="C170" t="s">
        <v>39</v>
      </c>
      <c r="D170" t="s">
        <v>14</v>
      </c>
      <c r="E170" s="4">
        <v>3976</v>
      </c>
      <c r="F170" s="5">
        <v>72</v>
      </c>
    </row>
    <row r="171" spans="2:6" x14ac:dyDescent="0.55000000000000004">
      <c r="B171" t="s">
        <v>3</v>
      </c>
      <c r="C171" t="s">
        <v>37</v>
      </c>
      <c r="D171" t="s">
        <v>17</v>
      </c>
      <c r="E171" s="4">
        <v>3983</v>
      </c>
      <c r="F171" s="5">
        <v>144</v>
      </c>
    </row>
    <row r="172" spans="2:6" x14ac:dyDescent="0.55000000000000004">
      <c r="B172" t="s">
        <v>40</v>
      </c>
      <c r="C172" t="s">
        <v>34</v>
      </c>
      <c r="D172" t="s">
        <v>19</v>
      </c>
      <c r="E172" s="4">
        <v>4018</v>
      </c>
      <c r="F172" s="5">
        <v>162</v>
      </c>
    </row>
    <row r="173" spans="2:6" x14ac:dyDescent="0.55000000000000004">
      <c r="B173" t="s">
        <v>5</v>
      </c>
      <c r="C173" t="s">
        <v>39</v>
      </c>
      <c r="D173" t="s">
        <v>24</v>
      </c>
      <c r="E173" s="4">
        <v>4018</v>
      </c>
      <c r="F173" s="5">
        <v>171</v>
      </c>
    </row>
    <row r="174" spans="2:6" x14ac:dyDescent="0.55000000000000004">
      <c r="B174" t="s">
        <v>2</v>
      </c>
      <c r="C174" t="s">
        <v>39</v>
      </c>
      <c r="D174" t="s">
        <v>33</v>
      </c>
      <c r="E174" s="4">
        <v>4018</v>
      </c>
      <c r="F174" s="5">
        <v>126</v>
      </c>
    </row>
    <row r="175" spans="2:6" x14ac:dyDescent="0.55000000000000004">
      <c r="B175" t="s">
        <v>10</v>
      </c>
      <c r="C175" t="s">
        <v>34</v>
      </c>
      <c r="D175" t="s">
        <v>22</v>
      </c>
      <c r="E175" s="4">
        <v>4053</v>
      </c>
      <c r="F175" s="5">
        <v>24</v>
      </c>
    </row>
    <row r="176" spans="2:6" x14ac:dyDescent="0.55000000000000004">
      <c r="B176" t="s">
        <v>9</v>
      </c>
      <c r="C176" t="s">
        <v>38</v>
      </c>
      <c r="D176" t="s">
        <v>24</v>
      </c>
      <c r="E176" s="4">
        <v>4137</v>
      </c>
      <c r="F176" s="5">
        <v>60</v>
      </c>
    </row>
    <row r="177" spans="2:6" x14ac:dyDescent="0.55000000000000004">
      <c r="B177" t="s">
        <v>6</v>
      </c>
      <c r="C177" t="s">
        <v>34</v>
      </c>
      <c r="D177" t="s">
        <v>27</v>
      </c>
      <c r="E177" s="4">
        <v>4242</v>
      </c>
      <c r="F177" s="5">
        <v>207</v>
      </c>
    </row>
    <row r="178" spans="2:6" x14ac:dyDescent="0.55000000000000004">
      <c r="B178" t="s">
        <v>9</v>
      </c>
      <c r="C178" t="s">
        <v>37</v>
      </c>
      <c r="D178" t="s">
        <v>25</v>
      </c>
      <c r="E178" s="4">
        <v>4305</v>
      </c>
      <c r="F178" s="5">
        <v>156</v>
      </c>
    </row>
    <row r="179" spans="2:6" x14ac:dyDescent="0.55000000000000004">
      <c r="B179" t="s">
        <v>6</v>
      </c>
      <c r="C179" t="s">
        <v>36</v>
      </c>
      <c r="D179" t="s">
        <v>13</v>
      </c>
      <c r="E179" s="4">
        <v>4319</v>
      </c>
      <c r="F179" s="5">
        <v>30</v>
      </c>
    </row>
    <row r="180" spans="2:6" x14ac:dyDescent="0.55000000000000004">
      <c r="B180" t="s">
        <v>2</v>
      </c>
      <c r="C180" t="s">
        <v>38</v>
      </c>
      <c r="D180" t="s">
        <v>31</v>
      </c>
      <c r="E180" s="4">
        <v>4326</v>
      </c>
      <c r="F180" s="5">
        <v>348</v>
      </c>
    </row>
    <row r="181" spans="2:6" x14ac:dyDescent="0.55000000000000004">
      <c r="B181" t="s">
        <v>2</v>
      </c>
      <c r="C181" t="s">
        <v>38</v>
      </c>
      <c r="D181" t="s">
        <v>23</v>
      </c>
      <c r="E181" s="4">
        <v>4417</v>
      </c>
      <c r="F181" s="5">
        <v>153</v>
      </c>
    </row>
    <row r="182" spans="2:6" x14ac:dyDescent="0.55000000000000004">
      <c r="B182" t="s">
        <v>40</v>
      </c>
      <c r="C182" t="s">
        <v>36</v>
      </c>
      <c r="D182" t="s">
        <v>13</v>
      </c>
      <c r="E182" s="4">
        <v>4424</v>
      </c>
      <c r="F182" s="5">
        <v>201</v>
      </c>
    </row>
    <row r="183" spans="2:6" x14ac:dyDescent="0.55000000000000004">
      <c r="B183" t="s">
        <v>7</v>
      </c>
      <c r="C183" t="s">
        <v>39</v>
      </c>
      <c r="D183" t="s">
        <v>17</v>
      </c>
      <c r="E183" s="4">
        <v>4438</v>
      </c>
      <c r="F183" s="5">
        <v>246</v>
      </c>
    </row>
    <row r="184" spans="2:6" x14ac:dyDescent="0.55000000000000004">
      <c r="B184" t="s">
        <v>5</v>
      </c>
      <c r="C184" t="s">
        <v>35</v>
      </c>
      <c r="D184" t="s">
        <v>29</v>
      </c>
      <c r="E184" s="4">
        <v>4480</v>
      </c>
      <c r="F184" s="5">
        <v>357</v>
      </c>
    </row>
    <row r="185" spans="2:6" x14ac:dyDescent="0.55000000000000004">
      <c r="B185" t="s">
        <v>7</v>
      </c>
      <c r="C185" t="s">
        <v>37</v>
      </c>
      <c r="D185" t="s">
        <v>17</v>
      </c>
      <c r="E185" s="4">
        <v>4487</v>
      </c>
      <c r="F185" s="5">
        <v>111</v>
      </c>
    </row>
    <row r="186" spans="2:6" x14ac:dyDescent="0.55000000000000004">
      <c r="B186" t="s">
        <v>7</v>
      </c>
      <c r="C186" t="s">
        <v>37</v>
      </c>
      <c r="D186" t="s">
        <v>16</v>
      </c>
      <c r="E186" s="4">
        <v>4487</v>
      </c>
      <c r="F186" s="5">
        <v>333</v>
      </c>
    </row>
    <row r="187" spans="2:6" x14ac:dyDescent="0.55000000000000004">
      <c r="B187" t="s">
        <v>7</v>
      </c>
      <c r="C187" t="s">
        <v>35</v>
      </c>
      <c r="D187" t="s">
        <v>19</v>
      </c>
      <c r="E187" s="4">
        <v>4585</v>
      </c>
      <c r="F187" s="5">
        <v>240</v>
      </c>
    </row>
    <row r="188" spans="2:6" x14ac:dyDescent="0.55000000000000004">
      <c r="B188" t="s">
        <v>3</v>
      </c>
      <c r="C188" t="s">
        <v>37</v>
      </c>
      <c r="D188" t="s">
        <v>29</v>
      </c>
      <c r="E188" s="4">
        <v>4592</v>
      </c>
      <c r="F188" s="5">
        <v>324</v>
      </c>
    </row>
    <row r="189" spans="2:6" x14ac:dyDescent="0.55000000000000004">
      <c r="B189" t="s">
        <v>7</v>
      </c>
      <c r="C189" t="s">
        <v>35</v>
      </c>
      <c r="D189" t="s">
        <v>14</v>
      </c>
      <c r="E189" s="4">
        <v>4606</v>
      </c>
      <c r="F189" s="5">
        <v>63</v>
      </c>
    </row>
    <row r="190" spans="2:6" x14ac:dyDescent="0.55000000000000004">
      <c r="B190" t="s">
        <v>10</v>
      </c>
      <c r="C190" t="s">
        <v>37</v>
      </c>
      <c r="D190" t="s">
        <v>23</v>
      </c>
      <c r="E190" s="4">
        <v>4683</v>
      </c>
      <c r="F190" s="5">
        <v>30</v>
      </c>
    </row>
    <row r="191" spans="2:6" x14ac:dyDescent="0.55000000000000004">
      <c r="B191" t="s">
        <v>40</v>
      </c>
      <c r="C191" t="s">
        <v>35</v>
      </c>
      <c r="D191" t="s">
        <v>16</v>
      </c>
      <c r="E191" s="4">
        <v>4725</v>
      </c>
      <c r="F191" s="5">
        <v>174</v>
      </c>
    </row>
    <row r="192" spans="2:6" x14ac:dyDescent="0.55000000000000004">
      <c r="B192" t="s">
        <v>8</v>
      </c>
      <c r="C192" t="s">
        <v>35</v>
      </c>
      <c r="D192" t="s">
        <v>27</v>
      </c>
      <c r="E192" s="4">
        <v>4753</v>
      </c>
      <c r="F192" s="5">
        <v>300</v>
      </c>
    </row>
    <row r="193" spans="2:6" x14ac:dyDescent="0.55000000000000004">
      <c r="B193" t="s">
        <v>5</v>
      </c>
      <c r="C193" t="s">
        <v>35</v>
      </c>
      <c r="D193" t="s">
        <v>31</v>
      </c>
      <c r="E193" s="4">
        <v>4753</v>
      </c>
      <c r="F193" s="5">
        <v>246</v>
      </c>
    </row>
    <row r="194" spans="2:6" x14ac:dyDescent="0.55000000000000004">
      <c r="B194" t="s">
        <v>41</v>
      </c>
      <c r="C194" t="s">
        <v>35</v>
      </c>
      <c r="D194" t="s">
        <v>13</v>
      </c>
      <c r="E194" s="4">
        <v>4760</v>
      </c>
      <c r="F194" s="5">
        <v>69</v>
      </c>
    </row>
    <row r="195" spans="2:6" x14ac:dyDescent="0.55000000000000004">
      <c r="B195" t="s">
        <v>6</v>
      </c>
      <c r="C195" t="s">
        <v>35</v>
      </c>
      <c r="D195" t="s">
        <v>30</v>
      </c>
      <c r="E195" s="4">
        <v>4781</v>
      </c>
      <c r="F195" s="5">
        <v>123</v>
      </c>
    </row>
    <row r="196" spans="2:6" x14ac:dyDescent="0.55000000000000004">
      <c r="B196" t="s">
        <v>2</v>
      </c>
      <c r="C196" t="s">
        <v>39</v>
      </c>
      <c r="D196" t="s">
        <v>15</v>
      </c>
      <c r="E196" s="4">
        <v>4802</v>
      </c>
      <c r="F196" s="5">
        <v>36</v>
      </c>
    </row>
    <row r="197" spans="2:6" x14ac:dyDescent="0.55000000000000004">
      <c r="B197" t="s">
        <v>10</v>
      </c>
      <c r="C197" t="s">
        <v>39</v>
      </c>
      <c r="D197" t="s">
        <v>21</v>
      </c>
      <c r="E197" s="4">
        <v>4858</v>
      </c>
      <c r="F197" s="5">
        <v>279</v>
      </c>
    </row>
    <row r="198" spans="2:6" x14ac:dyDescent="0.55000000000000004">
      <c r="B198" t="s">
        <v>41</v>
      </c>
      <c r="C198" t="s">
        <v>34</v>
      </c>
      <c r="D198" t="s">
        <v>23</v>
      </c>
      <c r="E198" s="4">
        <v>4935</v>
      </c>
      <c r="F198" s="5">
        <v>126</v>
      </c>
    </row>
    <row r="199" spans="2:6" x14ac:dyDescent="0.55000000000000004">
      <c r="B199" t="s">
        <v>6</v>
      </c>
      <c r="C199" t="s">
        <v>37</v>
      </c>
      <c r="D199" t="s">
        <v>23</v>
      </c>
      <c r="E199" s="4">
        <v>4949</v>
      </c>
      <c r="F199" s="5">
        <v>189</v>
      </c>
    </row>
    <row r="200" spans="2:6" x14ac:dyDescent="0.55000000000000004">
      <c r="B200" t="s">
        <v>3</v>
      </c>
      <c r="C200" t="s">
        <v>39</v>
      </c>
      <c r="D200" t="s">
        <v>26</v>
      </c>
      <c r="E200" s="4">
        <v>4956</v>
      </c>
      <c r="F200" s="5">
        <v>171</v>
      </c>
    </row>
    <row r="201" spans="2:6" x14ac:dyDescent="0.55000000000000004">
      <c r="B201" t="s">
        <v>6</v>
      </c>
      <c r="C201" t="s">
        <v>36</v>
      </c>
      <c r="D201" t="s">
        <v>17</v>
      </c>
      <c r="E201" s="4">
        <v>4970</v>
      </c>
      <c r="F201" s="5">
        <v>156</v>
      </c>
    </row>
    <row r="202" spans="2:6" x14ac:dyDescent="0.55000000000000004">
      <c r="B202" t="s">
        <v>5</v>
      </c>
      <c r="C202" t="s">
        <v>37</v>
      </c>
      <c r="D202" t="s">
        <v>14</v>
      </c>
      <c r="E202" s="4">
        <v>4991</v>
      </c>
      <c r="F202" s="5">
        <v>12</v>
      </c>
    </row>
    <row r="203" spans="2:6" x14ac:dyDescent="0.55000000000000004">
      <c r="B203" t="s">
        <v>10</v>
      </c>
      <c r="C203" t="s">
        <v>34</v>
      </c>
      <c r="D203" t="s">
        <v>26</v>
      </c>
      <c r="E203" s="4">
        <v>4991</v>
      </c>
      <c r="F203" s="5">
        <v>9</v>
      </c>
    </row>
    <row r="204" spans="2:6" x14ac:dyDescent="0.55000000000000004">
      <c r="B204" t="s">
        <v>8</v>
      </c>
      <c r="C204" t="s">
        <v>35</v>
      </c>
      <c r="D204" t="s">
        <v>22</v>
      </c>
      <c r="E204" s="4">
        <v>5012</v>
      </c>
      <c r="F204" s="5">
        <v>210</v>
      </c>
    </row>
    <row r="205" spans="2:6" x14ac:dyDescent="0.55000000000000004">
      <c r="B205" t="s">
        <v>40</v>
      </c>
      <c r="C205" t="s">
        <v>34</v>
      </c>
      <c r="D205" t="s">
        <v>17</v>
      </c>
      <c r="E205" s="4">
        <v>5019</v>
      </c>
      <c r="F205" s="5">
        <v>156</v>
      </c>
    </row>
    <row r="206" spans="2:6" x14ac:dyDescent="0.55000000000000004">
      <c r="B206" t="s">
        <v>8</v>
      </c>
      <c r="C206" t="s">
        <v>36</v>
      </c>
      <c r="D206" t="s">
        <v>23</v>
      </c>
      <c r="E206" s="4">
        <v>5019</v>
      </c>
      <c r="F206" s="5">
        <v>150</v>
      </c>
    </row>
    <row r="207" spans="2:6" x14ac:dyDescent="0.55000000000000004">
      <c r="B207" t="s">
        <v>5</v>
      </c>
      <c r="C207" t="s">
        <v>38</v>
      </c>
      <c r="D207" t="s">
        <v>32</v>
      </c>
      <c r="E207" s="4">
        <v>5075</v>
      </c>
      <c r="F207" s="5">
        <v>21</v>
      </c>
    </row>
    <row r="208" spans="2:6" x14ac:dyDescent="0.55000000000000004">
      <c r="B208" t="s">
        <v>7</v>
      </c>
      <c r="C208" t="s">
        <v>35</v>
      </c>
      <c r="D208" t="s">
        <v>28</v>
      </c>
      <c r="E208" s="4">
        <v>5194</v>
      </c>
      <c r="F208" s="5">
        <v>288</v>
      </c>
    </row>
    <row r="209" spans="2:6" x14ac:dyDescent="0.55000000000000004">
      <c r="B209" t="s">
        <v>5</v>
      </c>
      <c r="C209" t="s">
        <v>39</v>
      </c>
      <c r="D209" t="s">
        <v>26</v>
      </c>
      <c r="E209" s="4">
        <v>5236</v>
      </c>
      <c r="F209" s="5">
        <v>51</v>
      </c>
    </row>
    <row r="210" spans="2:6" x14ac:dyDescent="0.55000000000000004">
      <c r="B210" t="s">
        <v>7</v>
      </c>
      <c r="C210" t="s">
        <v>37</v>
      </c>
      <c r="D210" t="s">
        <v>26</v>
      </c>
      <c r="E210" s="4">
        <v>5306</v>
      </c>
      <c r="F210" s="5">
        <v>0</v>
      </c>
    </row>
    <row r="211" spans="2:6" x14ac:dyDescent="0.55000000000000004">
      <c r="B211" t="s">
        <v>10</v>
      </c>
      <c r="C211" t="s">
        <v>34</v>
      </c>
      <c r="D211" t="s">
        <v>19</v>
      </c>
      <c r="E211" s="4">
        <v>5355</v>
      </c>
      <c r="F211" s="5">
        <v>204</v>
      </c>
    </row>
    <row r="212" spans="2:6" x14ac:dyDescent="0.55000000000000004">
      <c r="B212" t="s">
        <v>40</v>
      </c>
      <c r="C212" t="s">
        <v>36</v>
      </c>
      <c r="D212" t="s">
        <v>25</v>
      </c>
      <c r="E212" s="4">
        <v>5439</v>
      </c>
      <c r="F212" s="5">
        <v>30</v>
      </c>
    </row>
    <row r="213" spans="2:6" x14ac:dyDescent="0.55000000000000004">
      <c r="B213" t="s">
        <v>5</v>
      </c>
      <c r="C213" t="s">
        <v>38</v>
      </c>
      <c r="D213" t="s">
        <v>19</v>
      </c>
      <c r="E213" s="4">
        <v>5474</v>
      </c>
      <c r="F213" s="5">
        <v>168</v>
      </c>
    </row>
    <row r="214" spans="2:6" x14ac:dyDescent="0.55000000000000004">
      <c r="B214" t="s">
        <v>7</v>
      </c>
      <c r="C214" t="s">
        <v>36</v>
      </c>
      <c r="D214" t="s">
        <v>29</v>
      </c>
      <c r="E214" s="4">
        <v>5551</v>
      </c>
      <c r="F214" s="5">
        <v>252</v>
      </c>
    </row>
    <row r="215" spans="2:6" x14ac:dyDescent="0.55000000000000004">
      <c r="B215" t="s">
        <v>10</v>
      </c>
      <c r="C215" t="s">
        <v>38</v>
      </c>
      <c r="D215" t="s">
        <v>14</v>
      </c>
      <c r="E215" s="4">
        <v>5586</v>
      </c>
      <c r="F215" s="5">
        <v>525</v>
      </c>
    </row>
    <row r="216" spans="2:6" x14ac:dyDescent="0.55000000000000004">
      <c r="B216" t="s">
        <v>40</v>
      </c>
      <c r="C216" t="s">
        <v>38</v>
      </c>
      <c r="D216" t="s">
        <v>13</v>
      </c>
      <c r="E216" s="4">
        <v>5670</v>
      </c>
      <c r="F216" s="5">
        <v>297</v>
      </c>
    </row>
    <row r="217" spans="2:6" x14ac:dyDescent="0.55000000000000004">
      <c r="B217" t="s">
        <v>7</v>
      </c>
      <c r="C217" t="s">
        <v>38</v>
      </c>
      <c r="D217" t="s">
        <v>28</v>
      </c>
      <c r="E217" s="4">
        <v>5677</v>
      </c>
      <c r="F217" s="5">
        <v>258</v>
      </c>
    </row>
    <row r="218" spans="2:6" x14ac:dyDescent="0.55000000000000004">
      <c r="B218" t="s">
        <v>40</v>
      </c>
      <c r="C218" t="s">
        <v>39</v>
      </c>
      <c r="D218" t="s">
        <v>15</v>
      </c>
      <c r="E218" s="4">
        <v>5775</v>
      </c>
      <c r="F218" s="5">
        <v>42</v>
      </c>
    </row>
    <row r="219" spans="2:6" x14ac:dyDescent="0.55000000000000004">
      <c r="B219" t="s">
        <v>40</v>
      </c>
      <c r="C219" t="s">
        <v>39</v>
      </c>
      <c r="D219" t="s">
        <v>22</v>
      </c>
      <c r="E219" s="4">
        <v>5817</v>
      </c>
      <c r="F219" s="5">
        <v>12</v>
      </c>
    </row>
    <row r="220" spans="2:6" x14ac:dyDescent="0.55000000000000004">
      <c r="B220" t="s">
        <v>41</v>
      </c>
      <c r="C220" t="s">
        <v>38</v>
      </c>
      <c r="D220" t="s">
        <v>22</v>
      </c>
      <c r="E220" s="4">
        <v>5915</v>
      </c>
      <c r="F220" s="5">
        <v>3</v>
      </c>
    </row>
    <row r="221" spans="2:6" x14ac:dyDescent="0.55000000000000004">
      <c r="B221" t="s">
        <v>2</v>
      </c>
      <c r="C221" t="s">
        <v>39</v>
      </c>
      <c r="D221" t="s">
        <v>28</v>
      </c>
      <c r="E221" s="4">
        <v>6027</v>
      </c>
      <c r="F221" s="5">
        <v>144</v>
      </c>
    </row>
    <row r="222" spans="2:6" x14ac:dyDescent="0.55000000000000004">
      <c r="B222" t="s">
        <v>6</v>
      </c>
      <c r="C222" t="s">
        <v>39</v>
      </c>
      <c r="D222" t="s">
        <v>17</v>
      </c>
      <c r="E222" s="4">
        <v>6048</v>
      </c>
      <c r="F222" s="5">
        <v>27</v>
      </c>
    </row>
    <row r="223" spans="2:6" x14ac:dyDescent="0.55000000000000004">
      <c r="B223" t="s">
        <v>5</v>
      </c>
      <c r="C223" t="s">
        <v>36</v>
      </c>
      <c r="D223" t="s">
        <v>18</v>
      </c>
      <c r="E223" s="4">
        <v>6111</v>
      </c>
      <c r="F223" s="5">
        <v>3</v>
      </c>
    </row>
    <row r="224" spans="2:6" x14ac:dyDescent="0.55000000000000004">
      <c r="B224" t="s">
        <v>6</v>
      </c>
      <c r="C224" t="s">
        <v>36</v>
      </c>
      <c r="D224" t="s">
        <v>32</v>
      </c>
      <c r="E224" s="4">
        <v>6118</v>
      </c>
      <c r="F224" s="5">
        <v>9</v>
      </c>
    </row>
    <row r="225" spans="2:6" x14ac:dyDescent="0.55000000000000004">
      <c r="B225" t="s">
        <v>41</v>
      </c>
      <c r="C225" t="s">
        <v>36</v>
      </c>
      <c r="D225" t="s">
        <v>30</v>
      </c>
      <c r="E225" s="4">
        <v>6118</v>
      </c>
      <c r="F225" s="5">
        <v>174</v>
      </c>
    </row>
    <row r="226" spans="2:6" x14ac:dyDescent="0.55000000000000004">
      <c r="B226" t="s">
        <v>40</v>
      </c>
      <c r="C226" t="s">
        <v>38</v>
      </c>
      <c r="D226" t="s">
        <v>4</v>
      </c>
      <c r="E226" s="4">
        <v>6125</v>
      </c>
      <c r="F226" s="5">
        <v>102</v>
      </c>
    </row>
    <row r="227" spans="2:6" x14ac:dyDescent="0.55000000000000004">
      <c r="B227" t="s">
        <v>40</v>
      </c>
      <c r="C227" t="s">
        <v>37</v>
      </c>
      <c r="D227" t="s">
        <v>27</v>
      </c>
      <c r="E227" s="4">
        <v>6132</v>
      </c>
      <c r="F227" s="5">
        <v>93</v>
      </c>
    </row>
    <row r="228" spans="2:6" x14ac:dyDescent="0.55000000000000004">
      <c r="B228" t="s">
        <v>5</v>
      </c>
      <c r="C228" t="s">
        <v>36</v>
      </c>
      <c r="D228" t="s">
        <v>13</v>
      </c>
      <c r="E228" s="4">
        <v>6146</v>
      </c>
      <c r="F228" s="5">
        <v>63</v>
      </c>
    </row>
    <row r="229" spans="2:6" x14ac:dyDescent="0.55000000000000004">
      <c r="B229" t="s">
        <v>8</v>
      </c>
      <c r="C229" t="s">
        <v>37</v>
      </c>
      <c r="D229" t="s">
        <v>26</v>
      </c>
      <c r="E229" s="4">
        <v>6279</v>
      </c>
      <c r="F229" s="5">
        <v>45</v>
      </c>
    </row>
    <row r="230" spans="2:6" x14ac:dyDescent="0.55000000000000004">
      <c r="B230" t="s">
        <v>5</v>
      </c>
      <c r="C230" t="s">
        <v>34</v>
      </c>
      <c r="D230" t="s">
        <v>22</v>
      </c>
      <c r="E230" s="4">
        <v>6279</v>
      </c>
      <c r="F230" s="5">
        <v>237</v>
      </c>
    </row>
    <row r="231" spans="2:6" x14ac:dyDescent="0.55000000000000004">
      <c r="B231" t="s">
        <v>3</v>
      </c>
      <c r="C231" t="s">
        <v>34</v>
      </c>
      <c r="D231" t="s">
        <v>25</v>
      </c>
      <c r="E231" s="4">
        <v>6300</v>
      </c>
      <c r="F231" s="5">
        <v>42</v>
      </c>
    </row>
    <row r="232" spans="2:6" x14ac:dyDescent="0.55000000000000004">
      <c r="B232" t="s">
        <v>5</v>
      </c>
      <c r="C232" t="s">
        <v>36</v>
      </c>
      <c r="D232" t="s">
        <v>23</v>
      </c>
      <c r="E232" s="4">
        <v>6314</v>
      </c>
      <c r="F232" s="5">
        <v>15</v>
      </c>
    </row>
    <row r="233" spans="2:6" x14ac:dyDescent="0.55000000000000004">
      <c r="B233" t="s">
        <v>40</v>
      </c>
      <c r="C233" t="s">
        <v>39</v>
      </c>
      <c r="D233" t="s">
        <v>27</v>
      </c>
      <c r="E233" s="4">
        <v>6370</v>
      </c>
      <c r="F233" s="5">
        <v>30</v>
      </c>
    </row>
    <row r="234" spans="2:6" x14ac:dyDescent="0.55000000000000004">
      <c r="B234" t="s">
        <v>7</v>
      </c>
      <c r="C234" t="s">
        <v>37</v>
      </c>
      <c r="D234" t="s">
        <v>33</v>
      </c>
      <c r="E234" s="4">
        <v>6391</v>
      </c>
      <c r="F234" s="5">
        <v>48</v>
      </c>
    </row>
    <row r="235" spans="2:6" x14ac:dyDescent="0.55000000000000004">
      <c r="B235" t="s">
        <v>41</v>
      </c>
      <c r="C235" t="s">
        <v>37</v>
      </c>
      <c r="D235" t="s">
        <v>24</v>
      </c>
      <c r="E235" s="4">
        <v>6398</v>
      </c>
      <c r="F235" s="5">
        <v>102</v>
      </c>
    </row>
    <row r="236" spans="2:6" x14ac:dyDescent="0.55000000000000004">
      <c r="B236" t="s">
        <v>8</v>
      </c>
      <c r="C236" t="s">
        <v>38</v>
      </c>
      <c r="D236" t="s">
        <v>21</v>
      </c>
      <c r="E236" s="4">
        <v>6433</v>
      </c>
      <c r="F236" s="5">
        <v>78</v>
      </c>
    </row>
    <row r="237" spans="2:6" x14ac:dyDescent="0.55000000000000004">
      <c r="B237" t="s">
        <v>7</v>
      </c>
      <c r="C237" t="s">
        <v>37</v>
      </c>
      <c r="D237" t="s">
        <v>30</v>
      </c>
      <c r="E237" s="4">
        <v>6454</v>
      </c>
      <c r="F237" s="5">
        <v>54</v>
      </c>
    </row>
    <row r="238" spans="2:6" x14ac:dyDescent="0.55000000000000004">
      <c r="B238" t="s">
        <v>2</v>
      </c>
      <c r="C238" t="s">
        <v>38</v>
      </c>
      <c r="D238" t="s">
        <v>28</v>
      </c>
      <c r="E238" s="4">
        <v>6580</v>
      </c>
      <c r="F238" s="5">
        <v>183</v>
      </c>
    </row>
    <row r="239" spans="2:6" x14ac:dyDescent="0.55000000000000004">
      <c r="B239" t="s">
        <v>7</v>
      </c>
      <c r="C239" t="s">
        <v>37</v>
      </c>
      <c r="D239" t="s">
        <v>14</v>
      </c>
      <c r="E239" s="4">
        <v>6608</v>
      </c>
      <c r="F239" s="5">
        <v>225</v>
      </c>
    </row>
    <row r="240" spans="2:6" x14ac:dyDescent="0.55000000000000004">
      <c r="B240" t="s">
        <v>10</v>
      </c>
      <c r="C240" t="s">
        <v>36</v>
      </c>
      <c r="D240" t="s">
        <v>32</v>
      </c>
      <c r="E240" s="4">
        <v>6657</v>
      </c>
      <c r="F240" s="5">
        <v>303</v>
      </c>
    </row>
    <row r="241" spans="2:6" x14ac:dyDescent="0.55000000000000004">
      <c r="B241" t="s">
        <v>3</v>
      </c>
      <c r="C241" t="s">
        <v>35</v>
      </c>
      <c r="D241" t="s">
        <v>15</v>
      </c>
      <c r="E241" s="4">
        <v>6657</v>
      </c>
      <c r="F241" s="5">
        <v>276</v>
      </c>
    </row>
    <row r="242" spans="2:6" x14ac:dyDescent="0.55000000000000004">
      <c r="B242" t="s">
        <v>8</v>
      </c>
      <c r="C242" t="s">
        <v>35</v>
      </c>
      <c r="D242" t="s">
        <v>32</v>
      </c>
      <c r="E242" s="4">
        <v>6706</v>
      </c>
      <c r="F242" s="5">
        <v>459</v>
      </c>
    </row>
    <row r="243" spans="2:6" x14ac:dyDescent="0.55000000000000004">
      <c r="B243" t="s">
        <v>6</v>
      </c>
      <c r="C243" t="s">
        <v>34</v>
      </c>
      <c r="D243" t="s">
        <v>32</v>
      </c>
      <c r="E243" s="4">
        <v>6734</v>
      </c>
      <c r="F243" s="5">
        <v>123</v>
      </c>
    </row>
    <row r="244" spans="2:6" x14ac:dyDescent="0.55000000000000004">
      <c r="B244" t="s">
        <v>40</v>
      </c>
      <c r="C244" t="s">
        <v>34</v>
      </c>
      <c r="D244" t="s">
        <v>26</v>
      </c>
      <c r="E244" s="4">
        <v>6748</v>
      </c>
      <c r="F244" s="5">
        <v>48</v>
      </c>
    </row>
    <row r="245" spans="2:6" x14ac:dyDescent="0.55000000000000004">
      <c r="B245" t="s">
        <v>7</v>
      </c>
      <c r="C245" t="s">
        <v>35</v>
      </c>
      <c r="D245" t="s">
        <v>30</v>
      </c>
      <c r="E245" s="4">
        <v>6755</v>
      </c>
      <c r="F245" s="5">
        <v>252</v>
      </c>
    </row>
    <row r="246" spans="2:6" x14ac:dyDescent="0.55000000000000004">
      <c r="B246" t="s">
        <v>6</v>
      </c>
      <c r="C246" t="s">
        <v>37</v>
      </c>
      <c r="D246" t="s">
        <v>26</v>
      </c>
      <c r="E246" s="4">
        <v>6818</v>
      </c>
      <c r="F246" s="5">
        <v>6</v>
      </c>
    </row>
    <row r="247" spans="2:6" x14ac:dyDescent="0.55000000000000004">
      <c r="B247" t="s">
        <v>9</v>
      </c>
      <c r="C247" t="s">
        <v>34</v>
      </c>
      <c r="D247" t="s">
        <v>21</v>
      </c>
      <c r="E247" s="4">
        <v>6832</v>
      </c>
      <c r="F247" s="5">
        <v>27</v>
      </c>
    </row>
    <row r="248" spans="2:6" x14ac:dyDescent="0.55000000000000004">
      <c r="B248" t="s">
        <v>40</v>
      </c>
      <c r="C248" t="s">
        <v>35</v>
      </c>
      <c r="D248" t="s">
        <v>22</v>
      </c>
      <c r="E248" s="4">
        <v>6853</v>
      </c>
      <c r="F248" s="5">
        <v>372</v>
      </c>
    </row>
    <row r="249" spans="2:6" x14ac:dyDescent="0.55000000000000004">
      <c r="B249" t="s">
        <v>10</v>
      </c>
      <c r="C249" t="s">
        <v>38</v>
      </c>
      <c r="D249" t="s">
        <v>4</v>
      </c>
      <c r="E249" s="4">
        <v>6860</v>
      </c>
      <c r="F249" s="5">
        <v>126</v>
      </c>
    </row>
    <row r="250" spans="2:6" x14ac:dyDescent="0.55000000000000004">
      <c r="B250" t="s">
        <v>5</v>
      </c>
      <c r="C250" t="s">
        <v>39</v>
      </c>
      <c r="D250" t="s">
        <v>22</v>
      </c>
      <c r="E250" s="4">
        <v>6909</v>
      </c>
      <c r="F250" s="5">
        <v>81</v>
      </c>
    </row>
    <row r="251" spans="2:6" x14ac:dyDescent="0.55000000000000004">
      <c r="B251" t="s">
        <v>5</v>
      </c>
      <c r="C251" t="s">
        <v>34</v>
      </c>
      <c r="D251" t="s">
        <v>27</v>
      </c>
      <c r="E251" s="4">
        <v>6986</v>
      </c>
      <c r="F251" s="5">
        <v>21</v>
      </c>
    </row>
    <row r="252" spans="2:6" x14ac:dyDescent="0.55000000000000004">
      <c r="B252" t="s">
        <v>8</v>
      </c>
      <c r="C252" t="s">
        <v>39</v>
      </c>
      <c r="D252" t="s">
        <v>30</v>
      </c>
      <c r="E252" s="4">
        <v>7021</v>
      </c>
      <c r="F252" s="5">
        <v>183</v>
      </c>
    </row>
    <row r="253" spans="2:6" x14ac:dyDescent="0.55000000000000004">
      <c r="B253" t="s">
        <v>5</v>
      </c>
      <c r="C253" t="s">
        <v>38</v>
      </c>
      <c r="D253" t="s">
        <v>13</v>
      </c>
      <c r="E253" s="4">
        <v>7189</v>
      </c>
      <c r="F253" s="5">
        <v>54</v>
      </c>
    </row>
    <row r="254" spans="2:6" x14ac:dyDescent="0.55000000000000004">
      <c r="B254" t="s">
        <v>3</v>
      </c>
      <c r="C254" t="s">
        <v>34</v>
      </c>
      <c r="D254" t="s">
        <v>14</v>
      </c>
      <c r="E254" s="4">
        <v>7259</v>
      </c>
      <c r="F254" s="5">
        <v>276</v>
      </c>
    </row>
    <row r="255" spans="2:6" x14ac:dyDescent="0.55000000000000004">
      <c r="B255" t="s">
        <v>9</v>
      </c>
      <c r="C255" t="s">
        <v>37</v>
      </c>
      <c r="D255" t="s">
        <v>20</v>
      </c>
      <c r="E255" s="4">
        <v>7273</v>
      </c>
      <c r="F255" s="5">
        <v>96</v>
      </c>
    </row>
    <row r="256" spans="2:6" x14ac:dyDescent="0.55000000000000004">
      <c r="B256" t="s">
        <v>5</v>
      </c>
      <c r="C256" t="s">
        <v>34</v>
      </c>
      <c r="D256" t="s">
        <v>15</v>
      </c>
      <c r="E256" s="4">
        <v>7280</v>
      </c>
      <c r="F256" s="5">
        <v>201</v>
      </c>
    </row>
    <row r="257" spans="2:6" x14ac:dyDescent="0.55000000000000004">
      <c r="B257" t="s">
        <v>3</v>
      </c>
      <c r="C257" t="s">
        <v>37</v>
      </c>
      <c r="D257" t="s">
        <v>28</v>
      </c>
      <c r="E257" s="4">
        <v>7308</v>
      </c>
      <c r="F257" s="5">
        <v>327</v>
      </c>
    </row>
    <row r="258" spans="2:6" x14ac:dyDescent="0.55000000000000004">
      <c r="B258" t="s">
        <v>6</v>
      </c>
      <c r="C258" t="s">
        <v>38</v>
      </c>
      <c r="D258" t="s">
        <v>21</v>
      </c>
      <c r="E258" s="4">
        <v>7322</v>
      </c>
      <c r="F258" s="5">
        <v>36</v>
      </c>
    </row>
    <row r="259" spans="2:6" x14ac:dyDescent="0.55000000000000004">
      <c r="B259" t="s">
        <v>41</v>
      </c>
      <c r="C259" t="s">
        <v>35</v>
      </c>
      <c r="D259" t="s">
        <v>28</v>
      </c>
      <c r="E259" s="4">
        <v>7455</v>
      </c>
      <c r="F259" s="5">
        <v>216</v>
      </c>
    </row>
    <row r="260" spans="2:6" x14ac:dyDescent="0.55000000000000004">
      <c r="B260" t="s">
        <v>5</v>
      </c>
      <c r="C260" t="s">
        <v>38</v>
      </c>
      <c r="D260" t="s">
        <v>25</v>
      </c>
      <c r="E260" s="4">
        <v>7483</v>
      </c>
      <c r="F260" s="5">
        <v>45</v>
      </c>
    </row>
    <row r="261" spans="2:6" x14ac:dyDescent="0.55000000000000004">
      <c r="B261" t="s">
        <v>2</v>
      </c>
      <c r="C261" t="s">
        <v>34</v>
      </c>
      <c r="D261" t="s">
        <v>19</v>
      </c>
      <c r="E261" s="4">
        <v>7511</v>
      </c>
      <c r="F261" s="5">
        <v>120</v>
      </c>
    </row>
    <row r="262" spans="2:6" x14ac:dyDescent="0.55000000000000004">
      <c r="B262" t="s">
        <v>2</v>
      </c>
      <c r="C262" t="s">
        <v>39</v>
      </c>
      <c r="D262" t="s">
        <v>21</v>
      </c>
      <c r="E262" s="4">
        <v>7651</v>
      </c>
      <c r="F262" s="5">
        <v>213</v>
      </c>
    </row>
    <row r="263" spans="2:6" x14ac:dyDescent="0.55000000000000004">
      <c r="B263" t="s">
        <v>6</v>
      </c>
      <c r="C263" t="s">
        <v>37</v>
      </c>
      <c r="D263" t="s">
        <v>31</v>
      </c>
      <c r="E263" s="4">
        <v>7693</v>
      </c>
      <c r="F263" s="5">
        <v>87</v>
      </c>
    </row>
    <row r="264" spans="2:6" x14ac:dyDescent="0.55000000000000004">
      <c r="B264" t="s">
        <v>40</v>
      </c>
      <c r="C264" t="s">
        <v>37</v>
      </c>
      <c r="D264" t="s">
        <v>19</v>
      </c>
      <c r="E264" s="4">
        <v>7693</v>
      </c>
      <c r="F264" s="5">
        <v>21</v>
      </c>
    </row>
    <row r="265" spans="2:6" x14ac:dyDescent="0.55000000000000004">
      <c r="B265" t="s">
        <v>3</v>
      </c>
      <c r="C265" t="s">
        <v>34</v>
      </c>
      <c r="D265" t="s">
        <v>32</v>
      </c>
      <c r="E265" s="4">
        <v>7777</v>
      </c>
      <c r="F265" s="5">
        <v>504</v>
      </c>
    </row>
    <row r="266" spans="2:6" x14ac:dyDescent="0.55000000000000004">
      <c r="B266" t="s">
        <v>7</v>
      </c>
      <c r="C266" t="s">
        <v>34</v>
      </c>
      <c r="D266" t="s">
        <v>17</v>
      </c>
      <c r="E266" s="4">
        <v>7777</v>
      </c>
      <c r="F266" s="5">
        <v>39</v>
      </c>
    </row>
    <row r="267" spans="2:6" x14ac:dyDescent="0.55000000000000004">
      <c r="B267" t="s">
        <v>2</v>
      </c>
      <c r="C267" t="s">
        <v>39</v>
      </c>
      <c r="D267" t="s">
        <v>27</v>
      </c>
      <c r="E267" s="4">
        <v>7812</v>
      </c>
      <c r="F267" s="5">
        <v>81</v>
      </c>
    </row>
    <row r="268" spans="2:6" x14ac:dyDescent="0.55000000000000004">
      <c r="B268" t="s">
        <v>9</v>
      </c>
      <c r="C268" t="s">
        <v>35</v>
      </c>
      <c r="D268" t="s">
        <v>15</v>
      </c>
      <c r="E268" s="4">
        <v>7833</v>
      </c>
      <c r="F268" s="5">
        <v>243</v>
      </c>
    </row>
    <row r="269" spans="2:6" x14ac:dyDescent="0.55000000000000004">
      <c r="B269" t="s">
        <v>41</v>
      </c>
      <c r="C269" t="s">
        <v>34</v>
      </c>
      <c r="D269" t="s">
        <v>33</v>
      </c>
      <c r="E269" s="4">
        <v>7847</v>
      </c>
      <c r="F269" s="5">
        <v>174</v>
      </c>
    </row>
    <row r="270" spans="2:6" x14ac:dyDescent="0.55000000000000004">
      <c r="B270" t="s">
        <v>6</v>
      </c>
      <c r="C270" t="s">
        <v>34</v>
      </c>
      <c r="D270" t="s">
        <v>26</v>
      </c>
      <c r="E270" s="4">
        <v>8008</v>
      </c>
      <c r="F270" s="5">
        <v>456</v>
      </c>
    </row>
    <row r="271" spans="2:6" x14ac:dyDescent="0.55000000000000004">
      <c r="B271" t="s">
        <v>9</v>
      </c>
      <c r="C271" t="s">
        <v>34</v>
      </c>
      <c r="D271" t="s">
        <v>23</v>
      </c>
      <c r="E271" s="4">
        <v>8155</v>
      </c>
      <c r="F271" s="5">
        <v>90</v>
      </c>
    </row>
    <row r="272" spans="2:6" x14ac:dyDescent="0.55000000000000004">
      <c r="B272" t="s">
        <v>2</v>
      </c>
      <c r="C272" t="s">
        <v>36</v>
      </c>
      <c r="D272" t="s">
        <v>29</v>
      </c>
      <c r="E272" s="4">
        <v>8211</v>
      </c>
      <c r="F272" s="5">
        <v>75</v>
      </c>
    </row>
    <row r="273" spans="2:6" x14ac:dyDescent="0.55000000000000004">
      <c r="B273" t="s">
        <v>7</v>
      </c>
      <c r="C273" t="s">
        <v>36</v>
      </c>
      <c r="D273" t="s">
        <v>22</v>
      </c>
      <c r="E273" s="4">
        <v>8435</v>
      </c>
      <c r="F273" s="5">
        <v>42</v>
      </c>
    </row>
    <row r="274" spans="2:6" x14ac:dyDescent="0.55000000000000004">
      <c r="B274" t="s">
        <v>9</v>
      </c>
      <c r="C274" t="s">
        <v>34</v>
      </c>
      <c r="D274" t="s">
        <v>20</v>
      </c>
      <c r="E274" s="4">
        <v>8463</v>
      </c>
      <c r="F274" s="5">
        <v>492</v>
      </c>
    </row>
    <row r="275" spans="2:6" x14ac:dyDescent="0.55000000000000004">
      <c r="B275" t="s">
        <v>5</v>
      </c>
      <c r="C275" t="s">
        <v>37</v>
      </c>
      <c r="D275" t="s">
        <v>25</v>
      </c>
      <c r="E275" s="4">
        <v>8813</v>
      </c>
      <c r="F275" s="5">
        <v>21</v>
      </c>
    </row>
    <row r="276" spans="2:6" x14ac:dyDescent="0.55000000000000004">
      <c r="B276" t="s">
        <v>3</v>
      </c>
      <c r="C276" t="s">
        <v>38</v>
      </c>
      <c r="D276" t="s">
        <v>26</v>
      </c>
      <c r="E276" s="4">
        <v>8841</v>
      </c>
      <c r="F276" s="5">
        <v>303</v>
      </c>
    </row>
    <row r="277" spans="2:6" x14ac:dyDescent="0.55000000000000004">
      <c r="B277" t="s">
        <v>7</v>
      </c>
      <c r="C277" t="s">
        <v>34</v>
      </c>
      <c r="D277" t="s">
        <v>24</v>
      </c>
      <c r="E277" s="4">
        <v>8862</v>
      </c>
      <c r="F277" s="5">
        <v>189</v>
      </c>
    </row>
    <row r="278" spans="2:6" x14ac:dyDescent="0.55000000000000004">
      <c r="B278" t="s">
        <v>40</v>
      </c>
      <c r="C278" t="s">
        <v>35</v>
      </c>
      <c r="D278" t="s">
        <v>33</v>
      </c>
      <c r="E278" s="4">
        <v>8869</v>
      </c>
      <c r="F278" s="5">
        <v>432</v>
      </c>
    </row>
    <row r="279" spans="2:6" x14ac:dyDescent="0.55000000000000004">
      <c r="B279" t="s">
        <v>8</v>
      </c>
      <c r="C279" t="s">
        <v>39</v>
      </c>
      <c r="D279" t="s">
        <v>31</v>
      </c>
      <c r="E279" s="4">
        <v>8890</v>
      </c>
      <c r="F279" s="5">
        <v>210</v>
      </c>
    </row>
    <row r="280" spans="2:6" x14ac:dyDescent="0.55000000000000004">
      <c r="B280" t="s">
        <v>40</v>
      </c>
      <c r="C280" t="s">
        <v>37</v>
      </c>
      <c r="D280" t="s">
        <v>29</v>
      </c>
      <c r="E280" s="4">
        <v>9002</v>
      </c>
      <c r="F280" s="5">
        <v>72</v>
      </c>
    </row>
    <row r="281" spans="2:6" x14ac:dyDescent="0.55000000000000004">
      <c r="B281" t="s">
        <v>9</v>
      </c>
      <c r="C281" t="s">
        <v>36</v>
      </c>
      <c r="D281" t="s">
        <v>30</v>
      </c>
      <c r="E281" s="4">
        <v>9051</v>
      </c>
      <c r="F281" s="5">
        <v>57</v>
      </c>
    </row>
    <row r="282" spans="2:6" x14ac:dyDescent="0.55000000000000004">
      <c r="B282" t="s">
        <v>3</v>
      </c>
      <c r="C282" t="s">
        <v>36</v>
      </c>
      <c r="D282" t="s">
        <v>16</v>
      </c>
      <c r="E282" s="4">
        <v>9198</v>
      </c>
      <c r="F282" s="5">
        <v>36</v>
      </c>
    </row>
    <row r="283" spans="2:6" x14ac:dyDescent="0.55000000000000004">
      <c r="B283" t="s">
        <v>2</v>
      </c>
      <c r="C283" t="s">
        <v>39</v>
      </c>
      <c r="D283" t="s">
        <v>20</v>
      </c>
      <c r="E283" s="4">
        <v>9443</v>
      </c>
      <c r="F283" s="5">
        <v>162</v>
      </c>
    </row>
    <row r="284" spans="2:6" x14ac:dyDescent="0.55000000000000004">
      <c r="B284" t="s">
        <v>9</v>
      </c>
      <c r="C284" t="s">
        <v>38</v>
      </c>
      <c r="D284" t="s">
        <v>33</v>
      </c>
      <c r="E284" s="4">
        <v>9506</v>
      </c>
      <c r="F284" s="5">
        <v>87</v>
      </c>
    </row>
    <row r="285" spans="2:6" x14ac:dyDescent="0.55000000000000004">
      <c r="B285" t="s">
        <v>41</v>
      </c>
      <c r="C285" t="s">
        <v>36</v>
      </c>
      <c r="D285" t="s">
        <v>18</v>
      </c>
      <c r="E285" s="4">
        <v>9632</v>
      </c>
      <c r="F285" s="5">
        <v>288</v>
      </c>
    </row>
    <row r="286" spans="2:6" x14ac:dyDescent="0.55000000000000004">
      <c r="B286" t="s">
        <v>8</v>
      </c>
      <c r="C286" t="s">
        <v>39</v>
      </c>
      <c r="D286" t="s">
        <v>18</v>
      </c>
      <c r="E286" s="4">
        <v>9660</v>
      </c>
      <c r="F286" s="5">
        <v>27</v>
      </c>
    </row>
    <row r="287" spans="2:6" x14ac:dyDescent="0.55000000000000004">
      <c r="B287" t="s">
        <v>8</v>
      </c>
      <c r="C287" t="s">
        <v>37</v>
      </c>
      <c r="D287" t="s">
        <v>15</v>
      </c>
      <c r="E287" s="4">
        <v>9709</v>
      </c>
      <c r="F287" s="5">
        <v>30</v>
      </c>
    </row>
    <row r="288" spans="2:6" x14ac:dyDescent="0.55000000000000004">
      <c r="B288" t="s">
        <v>40</v>
      </c>
      <c r="C288" t="s">
        <v>36</v>
      </c>
      <c r="D288" t="s">
        <v>33</v>
      </c>
      <c r="E288" s="4">
        <v>9772</v>
      </c>
      <c r="F288" s="5">
        <v>90</v>
      </c>
    </row>
    <row r="289" spans="2:6" x14ac:dyDescent="0.55000000000000004">
      <c r="B289" t="s">
        <v>7</v>
      </c>
      <c r="C289" t="s">
        <v>37</v>
      </c>
      <c r="D289" t="s">
        <v>22</v>
      </c>
      <c r="E289" s="4">
        <v>9835</v>
      </c>
      <c r="F289" s="5">
        <v>207</v>
      </c>
    </row>
    <row r="290" spans="2:6" x14ac:dyDescent="0.55000000000000004">
      <c r="B290" t="s">
        <v>2</v>
      </c>
      <c r="C290" t="s">
        <v>37</v>
      </c>
      <c r="D290" t="s">
        <v>17</v>
      </c>
      <c r="E290" s="4">
        <v>9926</v>
      </c>
      <c r="F290" s="5">
        <v>201</v>
      </c>
    </row>
    <row r="291" spans="2:6" x14ac:dyDescent="0.55000000000000004">
      <c r="B291" t="s">
        <v>6</v>
      </c>
      <c r="C291" t="s">
        <v>36</v>
      </c>
      <c r="D291" t="s">
        <v>4</v>
      </c>
      <c r="E291" s="4">
        <v>10073</v>
      </c>
      <c r="F291" s="5">
        <v>120</v>
      </c>
    </row>
    <row r="292" spans="2:6" x14ac:dyDescent="0.55000000000000004">
      <c r="B292" t="s">
        <v>7</v>
      </c>
      <c r="C292" t="s">
        <v>38</v>
      </c>
      <c r="D292" t="s">
        <v>30</v>
      </c>
      <c r="E292" s="4">
        <v>10129</v>
      </c>
      <c r="F292" s="5">
        <v>312</v>
      </c>
    </row>
    <row r="293" spans="2:6" x14ac:dyDescent="0.55000000000000004">
      <c r="B293" t="s">
        <v>41</v>
      </c>
      <c r="C293" t="s">
        <v>36</v>
      </c>
      <c r="D293" t="s">
        <v>32</v>
      </c>
      <c r="E293" s="4">
        <v>10304</v>
      </c>
      <c r="F293" s="5">
        <v>84</v>
      </c>
    </row>
    <row r="294" spans="2:6" x14ac:dyDescent="0.55000000000000004">
      <c r="B294" t="s">
        <v>41</v>
      </c>
      <c r="C294" t="s">
        <v>36</v>
      </c>
      <c r="D294" t="s">
        <v>13</v>
      </c>
      <c r="E294" s="4">
        <v>10311</v>
      </c>
      <c r="F294" s="5">
        <v>231</v>
      </c>
    </row>
    <row r="295" spans="2:6" x14ac:dyDescent="0.55000000000000004">
      <c r="B295" t="s">
        <v>2</v>
      </c>
      <c r="C295" t="s">
        <v>36</v>
      </c>
      <c r="D295" t="s">
        <v>16</v>
      </c>
      <c r="E295" s="4">
        <v>11417</v>
      </c>
      <c r="F295" s="5">
        <v>21</v>
      </c>
    </row>
    <row r="296" spans="2:6" x14ac:dyDescent="0.55000000000000004">
      <c r="B296" t="s">
        <v>9</v>
      </c>
      <c r="C296" t="s">
        <v>36</v>
      </c>
      <c r="D296" t="s">
        <v>27</v>
      </c>
      <c r="E296" s="4">
        <v>11522</v>
      </c>
      <c r="F296" s="5">
        <v>204</v>
      </c>
    </row>
    <row r="297" spans="2:6" x14ac:dyDescent="0.55000000000000004">
      <c r="B297" t="s">
        <v>2</v>
      </c>
      <c r="C297" t="s">
        <v>37</v>
      </c>
      <c r="D297" t="s">
        <v>18</v>
      </c>
      <c r="E297" s="4">
        <v>11571</v>
      </c>
      <c r="F297" s="5">
        <v>138</v>
      </c>
    </row>
    <row r="298" spans="2:6" x14ac:dyDescent="0.55000000000000004">
      <c r="B298" t="s">
        <v>40</v>
      </c>
      <c r="C298" t="s">
        <v>35</v>
      </c>
      <c r="D298" t="s">
        <v>32</v>
      </c>
      <c r="E298" s="4">
        <v>12348</v>
      </c>
      <c r="F298" s="5">
        <v>234</v>
      </c>
    </row>
    <row r="299" spans="2:6" x14ac:dyDescent="0.55000000000000004">
      <c r="B299" t="s">
        <v>10</v>
      </c>
      <c r="C299" t="s">
        <v>39</v>
      </c>
      <c r="D299" t="s">
        <v>33</v>
      </c>
      <c r="E299" s="4">
        <v>12950</v>
      </c>
      <c r="F299" s="5">
        <v>30</v>
      </c>
    </row>
    <row r="300" spans="2:6" x14ac:dyDescent="0.55000000000000004">
      <c r="B300" t="s">
        <v>5</v>
      </c>
      <c r="C300" t="s">
        <v>35</v>
      </c>
      <c r="D300" t="s">
        <v>15</v>
      </c>
      <c r="E300" s="4">
        <v>13391</v>
      </c>
      <c r="F300" s="5">
        <v>201</v>
      </c>
    </row>
    <row r="301" spans="2:6" x14ac:dyDescent="0.55000000000000004">
      <c r="B301" t="s">
        <v>9</v>
      </c>
      <c r="C301" t="s">
        <v>34</v>
      </c>
      <c r="D301" t="s">
        <v>28</v>
      </c>
      <c r="E301" s="4">
        <v>14329</v>
      </c>
      <c r="F301" s="5">
        <v>150</v>
      </c>
    </row>
    <row r="302" spans="2:6" x14ac:dyDescent="0.55000000000000004">
      <c r="B302" t="s">
        <v>5</v>
      </c>
      <c r="C302" t="s">
        <v>34</v>
      </c>
      <c r="D302" t="s">
        <v>20</v>
      </c>
      <c r="E302" s="4">
        <v>15610</v>
      </c>
      <c r="F302" s="5">
        <v>339</v>
      </c>
    </row>
    <row r="303" spans="2:6" x14ac:dyDescent="0.55000000000000004">
      <c r="B303" t="s">
        <v>5</v>
      </c>
      <c r="C303" t="s">
        <v>36</v>
      </c>
      <c r="D303" t="s">
        <v>16</v>
      </c>
      <c r="E303" s="4">
        <v>16184</v>
      </c>
      <c r="F303" s="5">
        <v>39</v>
      </c>
    </row>
  </sheetData>
  <conditionalFormatting sqref="E3">
    <cfRule type="aboveAverage" dxfId="17" priority="2"/>
    <cfRule type="colorScale" priority="3">
      <colorScale>
        <cfvo type="min"/>
        <cfvo type="percentile" val="50"/>
        <cfvo type="max"/>
        <color rgb="FFF8696B"/>
        <color rgb="FFFFEB84"/>
        <color rgb="FF63BE7B"/>
      </colorScale>
    </cfRule>
  </conditionalFormatting>
  <conditionalFormatting sqref="E3:E303">
    <cfRule type="aboveAverage" dxfId="16"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870F0-EC3B-44C5-AD8F-60D8F871F4B2}">
  <dimension ref="C4:O10"/>
  <sheetViews>
    <sheetView showGridLines="0" workbookViewId="0">
      <selection activeCell="G23" sqref="G23"/>
    </sheetView>
  </sheetViews>
  <sheetFormatPr defaultRowHeight="14.4" x14ac:dyDescent="0.55000000000000004"/>
  <cols>
    <col min="3" max="3" width="10.83984375" bestFit="1" customWidth="1"/>
    <col min="4" max="4" width="10.62890625" bestFit="1" customWidth="1"/>
  </cols>
  <sheetData>
    <row r="4" spans="3:15" ht="14.7" thickBot="1" x14ac:dyDescent="0.6">
      <c r="C4" s="24" t="s">
        <v>63</v>
      </c>
      <c r="D4" s="25" t="s">
        <v>1</v>
      </c>
      <c r="E4" s="24" t="s">
        <v>64</v>
      </c>
      <c r="F4" s="25" t="s">
        <v>49</v>
      </c>
      <c r="M4" t="s">
        <v>63</v>
      </c>
      <c r="N4" t="s">
        <v>1</v>
      </c>
      <c r="O4" t="s">
        <v>49</v>
      </c>
    </row>
    <row r="5" spans="3:15" ht="14.7" thickBot="1" x14ac:dyDescent="0.6">
      <c r="C5" s="17" t="s">
        <v>34</v>
      </c>
      <c r="D5" s="18">
        <f>SUMIFS(Data[Amount],Data[Geography],C5)</f>
        <v>252469</v>
      </c>
      <c r="E5" s="19">
        <f>Table4[[#This Row],[Amount]]</f>
        <v>252469</v>
      </c>
      <c r="F5" s="26">
        <f>SUMIFS(Data[Units],Data[Geography],C5)</f>
        <v>8760</v>
      </c>
      <c r="I5" t="s">
        <v>65</v>
      </c>
      <c r="M5" s="13" t="s">
        <v>37</v>
      </c>
      <c r="N5" s="16">
        <f>SUMIFS(Data[Amount],Data[Geography],M5)</f>
        <v>218813</v>
      </c>
      <c r="O5" s="5">
        <f>SUMIFS(Data[Units],Data[Geography],M5)</f>
        <v>7431</v>
      </c>
    </row>
    <row r="6" spans="3:15" ht="14.7" thickBot="1" x14ac:dyDescent="0.6">
      <c r="C6" s="17" t="s">
        <v>36</v>
      </c>
      <c r="D6" s="18">
        <f>SUMIFS(Data[Amount],Data[Geography],C6)</f>
        <v>237944</v>
      </c>
      <c r="E6" s="20">
        <f>Table4[[#This Row],[Amount]]</f>
        <v>237944</v>
      </c>
      <c r="F6" s="26">
        <f>SUMIFS(Data[Units],Data[Geography],C6)</f>
        <v>7302</v>
      </c>
      <c r="M6" s="15" t="s">
        <v>35</v>
      </c>
      <c r="N6" s="16">
        <f>SUMIFS(Data[Amount],Data[Geography],M6)</f>
        <v>189434</v>
      </c>
      <c r="O6" s="5">
        <f>SUMIFS(Data[Units],Data[Geography],M6)</f>
        <v>10158</v>
      </c>
    </row>
    <row r="7" spans="3:15" ht="14.7" thickBot="1" x14ac:dyDescent="0.6">
      <c r="C7" s="17" t="s">
        <v>37</v>
      </c>
      <c r="D7" s="18">
        <f>SUMIFS(Data[Amount],Data[Geography],C7)</f>
        <v>218813</v>
      </c>
      <c r="E7" s="20">
        <f>Table4[[#This Row],[Amount]]</f>
        <v>218813</v>
      </c>
      <c r="F7" s="26">
        <f>SUMIFS(Data[Units],Data[Geography],C7)</f>
        <v>7431</v>
      </c>
      <c r="M7" s="15" t="s">
        <v>36</v>
      </c>
      <c r="N7" s="16">
        <f>SUMIFS(Data[Amount],Data[Geography],M7)</f>
        <v>237944</v>
      </c>
      <c r="O7" s="5">
        <f>SUMIFS(Data[Units],Data[Geography],M7)</f>
        <v>7302</v>
      </c>
    </row>
    <row r="8" spans="3:15" ht="14.7" thickBot="1" x14ac:dyDescent="0.6">
      <c r="C8" s="17" t="s">
        <v>35</v>
      </c>
      <c r="D8" s="18">
        <f>SUMIFS(Data[Amount],Data[Geography],C8)</f>
        <v>189434</v>
      </c>
      <c r="E8" s="20">
        <f>Table4[[#This Row],[Amount]]</f>
        <v>189434</v>
      </c>
      <c r="F8" s="26">
        <f>SUMIFS(Data[Units],Data[Geography],C8)</f>
        <v>10158</v>
      </c>
      <c r="M8" s="13" t="s">
        <v>39</v>
      </c>
      <c r="N8" s="16">
        <f>SUMIFS(Data[Amount],Data[Geography],M8)</f>
        <v>173530</v>
      </c>
      <c r="O8" s="5">
        <f>SUMIFS(Data[Units],Data[Geography],M8)</f>
        <v>5745</v>
      </c>
    </row>
    <row r="9" spans="3:15" ht="14.7" thickBot="1" x14ac:dyDescent="0.6">
      <c r="C9" s="17" t="s">
        <v>39</v>
      </c>
      <c r="D9" s="18">
        <f>SUMIFS(Data[Amount],Data[Geography],C9)</f>
        <v>173530</v>
      </c>
      <c r="E9" s="20">
        <f>Table4[[#This Row],[Amount]]</f>
        <v>173530</v>
      </c>
      <c r="F9" s="26">
        <f>SUMIFS(Data[Units],Data[Geography],C9)</f>
        <v>5745</v>
      </c>
      <c r="M9" s="13" t="s">
        <v>38</v>
      </c>
      <c r="N9" s="16">
        <f>SUMIFS(Data[Amount],Data[Geography],M9)</f>
        <v>168679</v>
      </c>
      <c r="O9" s="5">
        <f>SUMIFS(Data[Units],Data[Geography],M9)</f>
        <v>6264</v>
      </c>
    </row>
    <row r="10" spans="3:15" x14ac:dyDescent="0.55000000000000004">
      <c r="C10" s="21" t="s">
        <v>38</v>
      </c>
      <c r="D10" s="22">
        <f>SUMIFS(Data[Amount],Data[Geography],C10)</f>
        <v>168679</v>
      </c>
      <c r="E10" s="23">
        <f>Table4[[#This Row],[Amount]]</f>
        <v>168679</v>
      </c>
      <c r="F10" s="27">
        <f>SUMIFS(Data[Units],Data[Geography],C10)</f>
        <v>6264</v>
      </c>
      <c r="M10" s="15" t="s">
        <v>34</v>
      </c>
      <c r="N10" s="16">
        <f>SUMIFS(Data[Amount],Data[Geography],M10)</f>
        <v>252469</v>
      </c>
      <c r="O10" s="5">
        <f>SUMIFS(Data[Units],Data[Geography],M10)</f>
        <v>8760</v>
      </c>
    </row>
  </sheetData>
  <conditionalFormatting sqref="E5:E10">
    <cfRule type="dataBar" priority="1">
      <dataBar showValue="0">
        <cfvo type="min"/>
        <cfvo type="max"/>
        <color rgb="FF638EC6"/>
      </dataBar>
      <extLst>
        <ext xmlns:x14="http://schemas.microsoft.com/office/spreadsheetml/2009/9/main" uri="{B025F937-C7B1-47D3-B67F-A62EFF666E3E}">
          <x14:id>{EA4D0915-7C1F-4D8B-B59B-9DD57CCA757B}</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A4D0915-7C1F-4D8B-B59B-9DD57CCA757B}">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0EC5-ED4A-4D38-9CD8-1235421FCBB8}">
  <dimension ref="C7:F13"/>
  <sheetViews>
    <sheetView topLeftCell="A2" workbookViewId="0">
      <selection activeCell="G19" sqref="G19"/>
    </sheetView>
  </sheetViews>
  <sheetFormatPr defaultRowHeight="14.4" x14ac:dyDescent="0.55000000000000004"/>
  <cols>
    <col min="3" max="3" width="12.05078125" bestFit="1" customWidth="1"/>
    <col min="4" max="4" width="13.3671875" bestFit="1" customWidth="1"/>
    <col min="5" max="5" width="21.89453125" bestFit="1" customWidth="1"/>
    <col min="6" max="6" width="11" bestFit="1" customWidth="1"/>
  </cols>
  <sheetData>
    <row r="7" spans="3:6" x14ac:dyDescent="0.55000000000000004">
      <c r="C7" s="28" t="s">
        <v>66</v>
      </c>
      <c r="D7" t="s">
        <v>68</v>
      </c>
      <c r="E7" t="s">
        <v>70</v>
      </c>
      <c r="F7" t="s">
        <v>69</v>
      </c>
    </row>
    <row r="8" spans="3:6" x14ac:dyDescent="0.55000000000000004">
      <c r="C8" s="29" t="s">
        <v>38</v>
      </c>
      <c r="D8" s="16">
        <v>25221</v>
      </c>
      <c r="E8">
        <v>25221</v>
      </c>
      <c r="F8" s="5">
        <v>288</v>
      </c>
    </row>
    <row r="9" spans="3:6" x14ac:dyDescent="0.55000000000000004">
      <c r="C9" s="29" t="s">
        <v>36</v>
      </c>
      <c r="D9" s="16">
        <v>39620</v>
      </c>
      <c r="E9">
        <v>39620</v>
      </c>
      <c r="F9" s="5">
        <v>573</v>
      </c>
    </row>
    <row r="10" spans="3:6" x14ac:dyDescent="0.55000000000000004">
      <c r="C10" s="29" t="s">
        <v>34</v>
      </c>
      <c r="D10" s="16">
        <v>41559</v>
      </c>
      <c r="E10">
        <v>41559</v>
      </c>
      <c r="F10" s="5">
        <v>1188</v>
      </c>
    </row>
    <row r="11" spans="3:6" x14ac:dyDescent="0.55000000000000004">
      <c r="C11" s="29" t="s">
        <v>37</v>
      </c>
      <c r="D11" s="16">
        <v>14504</v>
      </c>
      <c r="E11">
        <v>14504</v>
      </c>
      <c r="F11" s="5">
        <v>156</v>
      </c>
    </row>
    <row r="12" spans="3:6" x14ac:dyDescent="0.55000000000000004">
      <c r="C12" s="29" t="s">
        <v>39</v>
      </c>
      <c r="D12" s="16">
        <v>16548</v>
      </c>
      <c r="E12">
        <v>16548</v>
      </c>
      <c r="F12" s="5">
        <v>552</v>
      </c>
    </row>
    <row r="13" spans="3:6" x14ac:dyDescent="0.55000000000000004">
      <c r="C13" s="29" t="s">
        <v>35</v>
      </c>
      <c r="D13" s="16">
        <v>28273</v>
      </c>
      <c r="E13">
        <v>28273</v>
      </c>
      <c r="F13" s="5">
        <v>912</v>
      </c>
    </row>
  </sheetData>
  <conditionalFormatting pivot="1" sqref="E8:E13">
    <cfRule type="dataBar" priority="1">
      <dataBar showValue="0">
        <cfvo type="min"/>
        <cfvo type="max"/>
        <color rgb="FF63C384"/>
      </dataBar>
      <extLst>
        <ext xmlns:x14="http://schemas.microsoft.com/office/spreadsheetml/2009/9/main" uri="{B025F937-C7B1-47D3-B67F-A62EFF666E3E}">
          <x14:id>{487414FA-2FBD-4BA0-8590-FE9BDE43883A}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87414FA-2FBD-4BA0-8590-FE9BDE43883A}">
            <x14:dataBar minLength="0" maxLength="100" gradient="0">
              <x14:cfvo type="autoMin"/>
              <x14:cfvo type="autoMax"/>
              <x14:negativeFillColor rgb="FFFF0000"/>
              <x14:axisColor rgb="FF000000"/>
            </x14:dataBar>
          </x14:cfRule>
          <xm:sqref>E8:E13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7B27F-2740-4499-BF74-288DD1629DC5}">
  <dimension ref="C4:D10"/>
  <sheetViews>
    <sheetView workbookViewId="0">
      <selection activeCell="D5" sqref="D5"/>
    </sheetView>
  </sheetViews>
  <sheetFormatPr defaultRowHeight="14.4" x14ac:dyDescent="0.55000000000000004"/>
  <cols>
    <col min="3" max="3" width="16.83984375" bestFit="1" customWidth="1"/>
    <col min="4" max="6" width="11.83984375" bestFit="1" customWidth="1"/>
  </cols>
  <sheetData>
    <row r="4" spans="3:4" x14ac:dyDescent="0.55000000000000004">
      <c r="C4" s="28" t="s">
        <v>66</v>
      </c>
      <c r="D4" t="s">
        <v>71</v>
      </c>
    </row>
    <row r="5" spans="3:4" x14ac:dyDescent="0.55000000000000004">
      <c r="C5" s="29" t="s">
        <v>15</v>
      </c>
      <c r="D5" s="30">
        <v>44.990867579908674</v>
      </c>
    </row>
    <row r="6" spans="3:4" x14ac:dyDescent="0.55000000000000004">
      <c r="C6" s="29" t="s">
        <v>33</v>
      </c>
      <c r="D6" s="30">
        <v>37.303128371089535</v>
      </c>
    </row>
    <row r="7" spans="3:4" x14ac:dyDescent="0.55000000000000004">
      <c r="C7" s="29" t="s">
        <v>24</v>
      </c>
      <c r="D7" s="30">
        <v>33.88697318007663</v>
      </c>
    </row>
    <row r="8" spans="3:4" x14ac:dyDescent="0.55000000000000004">
      <c r="C8" s="29" t="s">
        <v>26</v>
      </c>
      <c r="D8" s="30">
        <v>32.807189542483663</v>
      </c>
    </row>
    <row r="9" spans="3:4" x14ac:dyDescent="0.55000000000000004">
      <c r="C9" s="29" t="s">
        <v>22</v>
      </c>
      <c r="D9" s="30">
        <v>32.301656920077974</v>
      </c>
    </row>
    <row r="10" spans="3:4" x14ac:dyDescent="0.55000000000000004">
      <c r="C10" s="29" t="s">
        <v>67</v>
      </c>
      <c r="D10" s="30">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EC3E8-FA95-47BA-AA1A-873FB5345040}">
  <dimension ref="N8:R308"/>
  <sheetViews>
    <sheetView zoomScale="110" zoomScaleNormal="110" workbookViewId="0">
      <selection activeCell="Q8" activeCellId="4" sqref="O8:O308 Q9:Q308 O8 O9:O308 Q8:Q308"/>
    </sheetView>
  </sheetViews>
  <sheetFormatPr defaultRowHeight="14.4" x14ac:dyDescent="0.55000000000000004"/>
  <sheetData>
    <row r="8" spans="14:18" x14ac:dyDescent="0.55000000000000004">
      <c r="N8" s="6" t="s">
        <v>11</v>
      </c>
      <c r="O8" s="6" t="s">
        <v>12</v>
      </c>
      <c r="P8" s="6" t="s">
        <v>0</v>
      </c>
      <c r="Q8" s="10" t="s">
        <v>1</v>
      </c>
      <c r="R8" s="10" t="s">
        <v>49</v>
      </c>
    </row>
    <row r="9" spans="14:18" x14ac:dyDescent="0.55000000000000004">
      <c r="N9" t="s">
        <v>40</v>
      </c>
      <c r="O9" t="s">
        <v>37</v>
      </c>
      <c r="P9" t="s">
        <v>30</v>
      </c>
      <c r="Q9" s="4">
        <v>1624</v>
      </c>
      <c r="R9" s="5">
        <v>114</v>
      </c>
    </row>
    <row r="10" spans="14:18" x14ac:dyDescent="0.55000000000000004">
      <c r="N10" t="s">
        <v>8</v>
      </c>
      <c r="O10" t="s">
        <v>35</v>
      </c>
      <c r="P10" t="s">
        <v>32</v>
      </c>
      <c r="Q10" s="4">
        <v>6706</v>
      </c>
      <c r="R10" s="5">
        <v>459</v>
      </c>
    </row>
    <row r="11" spans="14:18" x14ac:dyDescent="0.55000000000000004">
      <c r="N11" t="s">
        <v>9</v>
      </c>
      <c r="O11" t="s">
        <v>35</v>
      </c>
      <c r="P11" t="s">
        <v>4</v>
      </c>
      <c r="Q11" s="4">
        <v>959</v>
      </c>
      <c r="R11" s="5">
        <v>147</v>
      </c>
    </row>
    <row r="12" spans="14:18" x14ac:dyDescent="0.55000000000000004">
      <c r="N12" t="s">
        <v>41</v>
      </c>
      <c r="O12" t="s">
        <v>36</v>
      </c>
      <c r="P12" t="s">
        <v>18</v>
      </c>
      <c r="Q12" s="4">
        <v>9632</v>
      </c>
      <c r="R12" s="5">
        <v>288</v>
      </c>
    </row>
    <row r="13" spans="14:18" x14ac:dyDescent="0.55000000000000004">
      <c r="N13" t="s">
        <v>6</v>
      </c>
      <c r="O13" t="s">
        <v>39</v>
      </c>
      <c r="P13" t="s">
        <v>25</v>
      </c>
      <c r="Q13" s="4">
        <v>2100</v>
      </c>
      <c r="R13" s="5">
        <v>414</v>
      </c>
    </row>
    <row r="14" spans="14:18" x14ac:dyDescent="0.55000000000000004">
      <c r="N14" t="s">
        <v>40</v>
      </c>
      <c r="O14" t="s">
        <v>35</v>
      </c>
      <c r="P14" t="s">
        <v>33</v>
      </c>
      <c r="Q14" s="4">
        <v>8869</v>
      </c>
      <c r="R14" s="5">
        <v>432</v>
      </c>
    </row>
    <row r="15" spans="14:18" x14ac:dyDescent="0.55000000000000004">
      <c r="N15" t="s">
        <v>6</v>
      </c>
      <c r="O15" t="s">
        <v>38</v>
      </c>
      <c r="P15" t="s">
        <v>31</v>
      </c>
      <c r="Q15" s="4">
        <v>2681</v>
      </c>
      <c r="R15" s="5">
        <v>54</v>
      </c>
    </row>
    <row r="16" spans="14:18" x14ac:dyDescent="0.55000000000000004">
      <c r="N16" t="s">
        <v>8</v>
      </c>
      <c r="O16" t="s">
        <v>35</v>
      </c>
      <c r="P16" t="s">
        <v>22</v>
      </c>
      <c r="Q16" s="4">
        <v>5012</v>
      </c>
      <c r="R16" s="5">
        <v>210</v>
      </c>
    </row>
    <row r="17" spans="14:18" x14ac:dyDescent="0.55000000000000004">
      <c r="N17" t="s">
        <v>7</v>
      </c>
      <c r="O17" t="s">
        <v>38</v>
      </c>
      <c r="P17" t="s">
        <v>14</v>
      </c>
      <c r="Q17" s="4">
        <v>1281</v>
      </c>
      <c r="R17" s="5">
        <v>75</v>
      </c>
    </row>
    <row r="18" spans="14:18" x14ac:dyDescent="0.55000000000000004">
      <c r="N18" t="s">
        <v>5</v>
      </c>
      <c r="O18" t="s">
        <v>37</v>
      </c>
      <c r="P18" t="s">
        <v>14</v>
      </c>
      <c r="Q18" s="4">
        <v>4991</v>
      </c>
      <c r="R18" s="5">
        <v>12</v>
      </c>
    </row>
    <row r="19" spans="14:18" x14ac:dyDescent="0.55000000000000004">
      <c r="N19" t="s">
        <v>2</v>
      </c>
      <c r="O19" t="s">
        <v>39</v>
      </c>
      <c r="P19" t="s">
        <v>25</v>
      </c>
      <c r="Q19" s="4">
        <v>1785</v>
      </c>
      <c r="R19" s="5">
        <v>462</v>
      </c>
    </row>
    <row r="20" spans="14:18" x14ac:dyDescent="0.55000000000000004">
      <c r="N20" t="s">
        <v>3</v>
      </c>
      <c r="O20" t="s">
        <v>37</v>
      </c>
      <c r="P20" t="s">
        <v>17</v>
      </c>
      <c r="Q20" s="4">
        <v>3983</v>
      </c>
      <c r="R20" s="5">
        <v>144</v>
      </c>
    </row>
    <row r="21" spans="14:18" x14ac:dyDescent="0.55000000000000004">
      <c r="N21" t="s">
        <v>9</v>
      </c>
      <c r="O21" t="s">
        <v>38</v>
      </c>
      <c r="P21" t="s">
        <v>16</v>
      </c>
      <c r="Q21" s="4">
        <v>2646</v>
      </c>
      <c r="R21" s="5">
        <v>120</v>
      </c>
    </row>
    <row r="22" spans="14:18" x14ac:dyDescent="0.55000000000000004">
      <c r="N22" t="s">
        <v>2</v>
      </c>
      <c r="O22" t="s">
        <v>34</v>
      </c>
      <c r="P22" t="s">
        <v>13</v>
      </c>
      <c r="Q22" s="4">
        <v>252</v>
      </c>
      <c r="R22" s="5">
        <v>54</v>
      </c>
    </row>
    <row r="23" spans="14:18" x14ac:dyDescent="0.55000000000000004">
      <c r="N23" t="s">
        <v>3</v>
      </c>
      <c r="O23" t="s">
        <v>35</v>
      </c>
      <c r="P23" t="s">
        <v>25</v>
      </c>
      <c r="Q23" s="4">
        <v>2464</v>
      </c>
      <c r="R23" s="5">
        <v>234</v>
      </c>
    </row>
    <row r="24" spans="14:18" x14ac:dyDescent="0.55000000000000004">
      <c r="N24" t="s">
        <v>3</v>
      </c>
      <c r="O24" t="s">
        <v>35</v>
      </c>
      <c r="P24" t="s">
        <v>29</v>
      </c>
      <c r="Q24" s="4">
        <v>2114</v>
      </c>
      <c r="R24" s="5">
        <v>66</v>
      </c>
    </row>
    <row r="25" spans="14:18" x14ac:dyDescent="0.55000000000000004">
      <c r="N25" t="s">
        <v>6</v>
      </c>
      <c r="O25" t="s">
        <v>37</v>
      </c>
      <c r="P25" t="s">
        <v>31</v>
      </c>
      <c r="Q25" s="4">
        <v>7693</v>
      </c>
      <c r="R25" s="5">
        <v>87</v>
      </c>
    </row>
    <row r="26" spans="14:18" x14ac:dyDescent="0.55000000000000004">
      <c r="N26" t="s">
        <v>5</v>
      </c>
      <c r="O26" t="s">
        <v>34</v>
      </c>
      <c r="P26" t="s">
        <v>20</v>
      </c>
      <c r="Q26" s="4">
        <v>15610</v>
      </c>
      <c r="R26" s="5">
        <v>339</v>
      </c>
    </row>
    <row r="27" spans="14:18" x14ac:dyDescent="0.55000000000000004">
      <c r="N27" t="s">
        <v>41</v>
      </c>
      <c r="O27" t="s">
        <v>34</v>
      </c>
      <c r="P27" t="s">
        <v>22</v>
      </c>
      <c r="Q27" s="4">
        <v>336</v>
      </c>
      <c r="R27" s="5">
        <v>144</v>
      </c>
    </row>
    <row r="28" spans="14:18" x14ac:dyDescent="0.55000000000000004">
      <c r="N28" t="s">
        <v>2</v>
      </c>
      <c r="O28" t="s">
        <v>39</v>
      </c>
      <c r="P28" t="s">
        <v>20</v>
      </c>
      <c r="Q28" s="4">
        <v>9443</v>
      </c>
      <c r="R28" s="5">
        <v>162</v>
      </c>
    </row>
    <row r="29" spans="14:18" x14ac:dyDescent="0.55000000000000004">
      <c r="N29" t="s">
        <v>9</v>
      </c>
      <c r="O29" t="s">
        <v>34</v>
      </c>
      <c r="P29" t="s">
        <v>23</v>
      </c>
      <c r="Q29" s="4">
        <v>8155</v>
      </c>
      <c r="R29" s="5">
        <v>90</v>
      </c>
    </row>
    <row r="30" spans="14:18" x14ac:dyDescent="0.55000000000000004">
      <c r="N30" t="s">
        <v>8</v>
      </c>
      <c r="O30" t="s">
        <v>38</v>
      </c>
      <c r="P30" t="s">
        <v>23</v>
      </c>
      <c r="Q30" s="4">
        <v>1701</v>
      </c>
      <c r="R30" s="5">
        <v>234</v>
      </c>
    </row>
    <row r="31" spans="14:18" x14ac:dyDescent="0.55000000000000004">
      <c r="N31" t="s">
        <v>10</v>
      </c>
      <c r="O31" t="s">
        <v>38</v>
      </c>
      <c r="P31" t="s">
        <v>22</v>
      </c>
      <c r="Q31" s="4">
        <v>2205</v>
      </c>
      <c r="R31" s="5">
        <v>141</v>
      </c>
    </row>
    <row r="32" spans="14:18" x14ac:dyDescent="0.55000000000000004">
      <c r="N32" t="s">
        <v>8</v>
      </c>
      <c r="O32" t="s">
        <v>37</v>
      </c>
      <c r="P32" t="s">
        <v>19</v>
      </c>
      <c r="Q32" s="4">
        <v>1771</v>
      </c>
      <c r="R32" s="5">
        <v>204</v>
      </c>
    </row>
    <row r="33" spans="14:18" x14ac:dyDescent="0.55000000000000004">
      <c r="N33" t="s">
        <v>41</v>
      </c>
      <c r="O33" t="s">
        <v>35</v>
      </c>
      <c r="P33" t="s">
        <v>15</v>
      </c>
      <c r="Q33" s="4">
        <v>2114</v>
      </c>
      <c r="R33" s="5">
        <v>186</v>
      </c>
    </row>
    <row r="34" spans="14:18" x14ac:dyDescent="0.55000000000000004">
      <c r="N34" t="s">
        <v>41</v>
      </c>
      <c r="O34" t="s">
        <v>36</v>
      </c>
      <c r="P34" t="s">
        <v>13</v>
      </c>
      <c r="Q34" s="4">
        <v>10311</v>
      </c>
      <c r="R34" s="5">
        <v>231</v>
      </c>
    </row>
    <row r="35" spans="14:18" x14ac:dyDescent="0.55000000000000004">
      <c r="N35" t="s">
        <v>3</v>
      </c>
      <c r="O35" t="s">
        <v>39</v>
      </c>
      <c r="P35" t="s">
        <v>16</v>
      </c>
      <c r="Q35" s="4">
        <v>21</v>
      </c>
      <c r="R35" s="5">
        <v>168</v>
      </c>
    </row>
    <row r="36" spans="14:18" x14ac:dyDescent="0.55000000000000004">
      <c r="N36" t="s">
        <v>10</v>
      </c>
      <c r="O36" t="s">
        <v>35</v>
      </c>
      <c r="P36" t="s">
        <v>20</v>
      </c>
      <c r="Q36" s="4">
        <v>1974</v>
      </c>
      <c r="R36" s="5">
        <v>195</v>
      </c>
    </row>
    <row r="37" spans="14:18" x14ac:dyDescent="0.55000000000000004">
      <c r="N37" t="s">
        <v>5</v>
      </c>
      <c r="O37" t="s">
        <v>36</v>
      </c>
      <c r="P37" t="s">
        <v>23</v>
      </c>
      <c r="Q37" s="4">
        <v>6314</v>
      </c>
      <c r="R37" s="5">
        <v>15</v>
      </c>
    </row>
    <row r="38" spans="14:18" x14ac:dyDescent="0.55000000000000004">
      <c r="N38" t="s">
        <v>10</v>
      </c>
      <c r="O38" t="s">
        <v>37</v>
      </c>
      <c r="P38" t="s">
        <v>23</v>
      </c>
      <c r="Q38" s="4">
        <v>4683</v>
      </c>
      <c r="R38" s="5">
        <v>30</v>
      </c>
    </row>
    <row r="39" spans="14:18" x14ac:dyDescent="0.55000000000000004">
      <c r="N39" t="s">
        <v>41</v>
      </c>
      <c r="O39" t="s">
        <v>37</v>
      </c>
      <c r="P39" t="s">
        <v>24</v>
      </c>
      <c r="Q39" s="4">
        <v>6398</v>
      </c>
      <c r="R39" s="5">
        <v>102</v>
      </c>
    </row>
    <row r="40" spans="14:18" x14ac:dyDescent="0.55000000000000004">
      <c r="N40" t="s">
        <v>2</v>
      </c>
      <c r="O40" t="s">
        <v>35</v>
      </c>
      <c r="P40" t="s">
        <v>19</v>
      </c>
      <c r="Q40" s="4">
        <v>553</v>
      </c>
      <c r="R40" s="5">
        <v>15</v>
      </c>
    </row>
    <row r="41" spans="14:18" x14ac:dyDescent="0.55000000000000004">
      <c r="N41" t="s">
        <v>8</v>
      </c>
      <c r="O41" t="s">
        <v>39</v>
      </c>
      <c r="P41" t="s">
        <v>30</v>
      </c>
      <c r="Q41" s="4">
        <v>7021</v>
      </c>
      <c r="R41" s="5">
        <v>183</v>
      </c>
    </row>
    <row r="42" spans="14:18" x14ac:dyDescent="0.55000000000000004">
      <c r="N42" t="s">
        <v>40</v>
      </c>
      <c r="O42" t="s">
        <v>39</v>
      </c>
      <c r="P42" t="s">
        <v>22</v>
      </c>
      <c r="Q42" s="4">
        <v>5817</v>
      </c>
      <c r="R42" s="5">
        <v>12</v>
      </c>
    </row>
    <row r="43" spans="14:18" x14ac:dyDescent="0.55000000000000004">
      <c r="N43" t="s">
        <v>41</v>
      </c>
      <c r="O43" t="s">
        <v>39</v>
      </c>
      <c r="P43" t="s">
        <v>14</v>
      </c>
      <c r="Q43" s="4">
        <v>3976</v>
      </c>
      <c r="R43" s="5">
        <v>72</v>
      </c>
    </row>
    <row r="44" spans="14:18" x14ac:dyDescent="0.55000000000000004">
      <c r="N44" t="s">
        <v>6</v>
      </c>
      <c r="O44" t="s">
        <v>38</v>
      </c>
      <c r="P44" t="s">
        <v>27</v>
      </c>
      <c r="Q44" s="4">
        <v>1134</v>
      </c>
      <c r="R44" s="5">
        <v>282</v>
      </c>
    </row>
    <row r="45" spans="14:18" x14ac:dyDescent="0.55000000000000004">
      <c r="N45" t="s">
        <v>2</v>
      </c>
      <c r="O45" t="s">
        <v>39</v>
      </c>
      <c r="P45" t="s">
        <v>28</v>
      </c>
      <c r="Q45" s="4">
        <v>6027</v>
      </c>
      <c r="R45" s="5">
        <v>144</v>
      </c>
    </row>
    <row r="46" spans="14:18" x14ac:dyDescent="0.55000000000000004">
      <c r="N46" t="s">
        <v>6</v>
      </c>
      <c r="O46" t="s">
        <v>37</v>
      </c>
      <c r="P46" t="s">
        <v>16</v>
      </c>
      <c r="Q46" s="4">
        <v>1904</v>
      </c>
      <c r="R46" s="5">
        <v>405</v>
      </c>
    </row>
    <row r="47" spans="14:18" x14ac:dyDescent="0.55000000000000004">
      <c r="N47" t="s">
        <v>7</v>
      </c>
      <c r="O47" t="s">
        <v>34</v>
      </c>
      <c r="P47" t="s">
        <v>32</v>
      </c>
      <c r="Q47" s="4">
        <v>3262</v>
      </c>
      <c r="R47" s="5">
        <v>75</v>
      </c>
    </row>
    <row r="48" spans="14:18" x14ac:dyDescent="0.55000000000000004">
      <c r="N48" t="s">
        <v>40</v>
      </c>
      <c r="O48" t="s">
        <v>34</v>
      </c>
      <c r="P48" t="s">
        <v>27</v>
      </c>
      <c r="Q48" s="4">
        <v>2289</v>
      </c>
      <c r="R48" s="5">
        <v>135</v>
      </c>
    </row>
    <row r="49" spans="14:18" x14ac:dyDescent="0.55000000000000004">
      <c r="N49" t="s">
        <v>5</v>
      </c>
      <c r="O49" t="s">
        <v>34</v>
      </c>
      <c r="P49" t="s">
        <v>27</v>
      </c>
      <c r="Q49" s="4">
        <v>6986</v>
      </c>
      <c r="R49" s="5">
        <v>21</v>
      </c>
    </row>
    <row r="50" spans="14:18" x14ac:dyDescent="0.55000000000000004">
      <c r="N50" t="s">
        <v>2</v>
      </c>
      <c r="O50" t="s">
        <v>38</v>
      </c>
      <c r="P50" t="s">
        <v>23</v>
      </c>
      <c r="Q50" s="4">
        <v>4417</v>
      </c>
      <c r="R50" s="5">
        <v>153</v>
      </c>
    </row>
    <row r="51" spans="14:18" x14ac:dyDescent="0.55000000000000004">
      <c r="N51" t="s">
        <v>6</v>
      </c>
      <c r="O51" t="s">
        <v>34</v>
      </c>
      <c r="P51" t="s">
        <v>15</v>
      </c>
      <c r="Q51" s="4">
        <v>1442</v>
      </c>
      <c r="R51" s="5">
        <v>15</v>
      </c>
    </row>
    <row r="52" spans="14:18" x14ac:dyDescent="0.55000000000000004">
      <c r="N52" t="s">
        <v>3</v>
      </c>
      <c r="O52" t="s">
        <v>35</v>
      </c>
      <c r="P52" t="s">
        <v>14</v>
      </c>
      <c r="Q52" s="4">
        <v>2415</v>
      </c>
      <c r="R52" s="5">
        <v>255</v>
      </c>
    </row>
    <row r="53" spans="14:18" x14ac:dyDescent="0.55000000000000004">
      <c r="N53" t="s">
        <v>2</v>
      </c>
      <c r="O53" t="s">
        <v>37</v>
      </c>
      <c r="P53" t="s">
        <v>19</v>
      </c>
      <c r="Q53" s="4">
        <v>238</v>
      </c>
      <c r="R53" s="5">
        <v>18</v>
      </c>
    </row>
    <row r="54" spans="14:18" x14ac:dyDescent="0.55000000000000004">
      <c r="N54" t="s">
        <v>6</v>
      </c>
      <c r="O54" t="s">
        <v>37</v>
      </c>
      <c r="P54" t="s">
        <v>23</v>
      </c>
      <c r="Q54" s="4">
        <v>4949</v>
      </c>
      <c r="R54" s="5">
        <v>189</v>
      </c>
    </row>
    <row r="55" spans="14:18" x14ac:dyDescent="0.55000000000000004">
      <c r="N55" t="s">
        <v>5</v>
      </c>
      <c r="O55" t="s">
        <v>38</v>
      </c>
      <c r="P55" t="s">
        <v>32</v>
      </c>
      <c r="Q55" s="4">
        <v>5075</v>
      </c>
      <c r="R55" s="5">
        <v>21</v>
      </c>
    </row>
    <row r="56" spans="14:18" x14ac:dyDescent="0.55000000000000004">
      <c r="N56" t="s">
        <v>3</v>
      </c>
      <c r="O56" t="s">
        <v>36</v>
      </c>
      <c r="P56" t="s">
        <v>16</v>
      </c>
      <c r="Q56" s="4">
        <v>9198</v>
      </c>
      <c r="R56" s="5">
        <v>36</v>
      </c>
    </row>
    <row r="57" spans="14:18" x14ac:dyDescent="0.55000000000000004">
      <c r="N57" t="s">
        <v>6</v>
      </c>
      <c r="O57" t="s">
        <v>34</v>
      </c>
      <c r="P57" t="s">
        <v>29</v>
      </c>
      <c r="Q57" s="4">
        <v>3339</v>
      </c>
      <c r="R57" s="5">
        <v>75</v>
      </c>
    </row>
    <row r="58" spans="14:18" x14ac:dyDescent="0.55000000000000004">
      <c r="N58" t="s">
        <v>40</v>
      </c>
      <c r="O58" t="s">
        <v>34</v>
      </c>
      <c r="P58" t="s">
        <v>17</v>
      </c>
      <c r="Q58" s="4">
        <v>5019</v>
      </c>
      <c r="R58" s="5">
        <v>156</v>
      </c>
    </row>
    <row r="59" spans="14:18" x14ac:dyDescent="0.55000000000000004">
      <c r="N59" t="s">
        <v>5</v>
      </c>
      <c r="O59" t="s">
        <v>36</v>
      </c>
      <c r="P59" t="s">
        <v>16</v>
      </c>
      <c r="Q59" s="4">
        <v>16184</v>
      </c>
      <c r="R59" s="5">
        <v>39</v>
      </c>
    </row>
    <row r="60" spans="14:18" x14ac:dyDescent="0.55000000000000004">
      <c r="N60" t="s">
        <v>6</v>
      </c>
      <c r="O60" t="s">
        <v>36</v>
      </c>
      <c r="P60" t="s">
        <v>21</v>
      </c>
      <c r="Q60" s="4">
        <v>497</v>
      </c>
      <c r="R60" s="5">
        <v>63</v>
      </c>
    </row>
    <row r="61" spans="14:18" x14ac:dyDescent="0.55000000000000004">
      <c r="N61" t="s">
        <v>2</v>
      </c>
      <c r="O61" t="s">
        <v>36</v>
      </c>
      <c r="P61" t="s">
        <v>29</v>
      </c>
      <c r="Q61" s="4">
        <v>8211</v>
      </c>
      <c r="R61" s="5">
        <v>75</v>
      </c>
    </row>
    <row r="62" spans="14:18" x14ac:dyDescent="0.55000000000000004">
      <c r="N62" t="s">
        <v>2</v>
      </c>
      <c r="O62" t="s">
        <v>38</v>
      </c>
      <c r="P62" t="s">
        <v>28</v>
      </c>
      <c r="Q62" s="4">
        <v>6580</v>
      </c>
      <c r="R62" s="5">
        <v>183</v>
      </c>
    </row>
    <row r="63" spans="14:18" x14ac:dyDescent="0.55000000000000004">
      <c r="N63" t="s">
        <v>41</v>
      </c>
      <c r="O63" t="s">
        <v>35</v>
      </c>
      <c r="P63" t="s">
        <v>13</v>
      </c>
      <c r="Q63" s="4">
        <v>4760</v>
      </c>
      <c r="R63" s="5">
        <v>69</v>
      </c>
    </row>
    <row r="64" spans="14:18" x14ac:dyDescent="0.55000000000000004">
      <c r="N64" t="s">
        <v>40</v>
      </c>
      <c r="O64" t="s">
        <v>36</v>
      </c>
      <c r="P64" t="s">
        <v>25</v>
      </c>
      <c r="Q64" s="4">
        <v>5439</v>
      </c>
      <c r="R64" s="5">
        <v>30</v>
      </c>
    </row>
    <row r="65" spans="14:18" x14ac:dyDescent="0.55000000000000004">
      <c r="N65" t="s">
        <v>41</v>
      </c>
      <c r="O65" t="s">
        <v>34</v>
      </c>
      <c r="P65" t="s">
        <v>17</v>
      </c>
      <c r="Q65" s="4">
        <v>1463</v>
      </c>
      <c r="R65" s="5">
        <v>39</v>
      </c>
    </row>
    <row r="66" spans="14:18" x14ac:dyDescent="0.55000000000000004">
      <c r="N66" t="s">
        <v>3</v>
      </c>
      <c r="O66" t="s">
        <v>34</v>
      </c>
      <c r="P66" t="s">
        <v>32</v>
      </c>
      <c r="Q66" s="4">
        <v>7777</v>
      </c>
      <c r="R66" s="5">
        <v>504</v>
      </c>
    </row>
    <row r="67" spans="14:18" x14ac:dyDescent="0.55000000000000004">
      <c r="N67" t="s">
        <v>9</v>
      </c>
      <c r="O67" t="s">
        <v>37</v>
      </c>
      <c r="P67" t="s">
        <v>29</v>
      </c>
      <c r="Q67" s="4">
        <v>1085</v>
      </c>
      <c r="R67" s="5">
        <v>273</v>
      </c>
    </row>
    <row r="68" spans="14:18" x14ac:dyDescent="0.55000000000000004">
      <c r="N68" t="s">
        <v>5</v>
      </c>
      <c r="O68" t="s">
        <v>37</v>
      </c>
      <c r="P68" t="s">
        <v>31</v>
      </c>
      <c r="Q68" s="4">
        <v>182</v>
      </c>
      <c r="R68" s="5">
        <v>48</v>
      </c>
    </row>
    <row r="69" spans="14:18" x14ac:dyDescent="0.55000000000000004">
      <c r="N69" t="s">
        <v>6</v>
      </c>
      <c r="O69" t="s">
        <v>34</v>
      </c>
      <c r="P69" t="s">
        <v>27</v>
      </c>
      <c r="Q69" s="4">
        <v>4242</v>
      </c>
      <c r="R69" s="5">
        <v>207</v>
      </c>
    </row>
    <row r="70" spans="14:18" x14ac:dyDescent="0.55000000000000004">
      <c r="N70" t="s">
        <v>6</v>
      </c>
      <c r="O70" t="s">
        <v>36</v>
      </c>
      <c r="P70" t="s">
        <v>32</v>
      </c>
      <c r="Q70" s="4">
        <v>6118</v>
      </c>
      <c r="R70" s="5">
        <v>9</v>
      </c>
    </row>
    <row r="71" spans="14:18" x14ac:dyDescent="0.55000000000000004">
      <c r="N71" t="s">
        <v>10</v>
      </c>
      <c r="O71" t="s">
        <v>36</v>
      </c>
      <c r="P71" t="s">
        <v>23</v>
      </c>
      <c r="Q71" s="4">
        <v>2317</v>
      </c>
      <c r="R71" s="5">
        <v>261</v>
      </c>
    </row>
    <row r="72" spans="14:18" x14ac:dyDescent="0.55000000000000004">
      <c r="N72" t="s">
        <v>6</v>
      </c>
      <c r="O72" t="s">
        <v>38</v>
      </c>
      <c r="P72" t="s">
        <v>16</v>
      </c>
      <c r="Q72" s="4">
        <v>938</v>
      </c>
      <c r="R72" s="5">
        <v>6</v>
      </c>
    </row>
    <row r="73" spans="14:18" x14ac:dyDescent="0.55000000000000004">
      <c r="N73" t="s">
        <v>8</v>
      </c>
      <c r="O73" t="s">
        <v>37</v>
      </c>
      <c r="P73" t="s">
        <v>15</v>
      </c>
      <c r="Q73" s="4">
        <v>9709</v>
      </c>
      <c r="R73" s="5">
        <v>30</v>
      </c>
    </row>
    <row r="74" spans="14:18" x14ac:dyDescent="0.55000000000000004">
      <c r="N74" t="s">
        <v>7</v>
      </c>
      <c r="O74" t="s">
        <v>34</v>
      </c>
      <c r="P74" t="s">
        <v>20</v>
      </c>
      <c r="Q74" s="4">
        <v>2205</v>
      </c>
      <c r="R74" s="5">
        <v>138</v>
      </c>
    </row>
    <row r="75" spans="14:18" x14ac:dyDescent="0.55000000000000004">
      <c r="N75" t="s">
        <v>7</v>
      </c>
      <c r="O75" t="s">
        <v>37</v>
      </c>
      <c r="P75" t="s">
        <v>17</v>
      </c>
      <c r="Q75" s="4">
        <v>4487</v>
      </c>
      <c r="R75" s="5">
        <v>111</v>
      </c>
    </row>
    <row r="76" spans="14:18" x14ac:dyDescent="0.55000000000000004">
      <c r="N76" t="s">
        <v>5</v>
      </c>
      <c r="O76" t="s">
        <v>35</v>
      </c>
      <c r="P76" t="s">
        <v>18</v>
      </c>
      <c r="Q76" s="4">
        <v>2415</v>
      </c>
      <c r="R76" s="5">
        <v>15</v>
      </c>
    </row>
    <row r="77" spans="14:18" x14ac:dyDescent="0.55000000000000004">
      <c r="N77" t="s">
        <v>40</v>
      </c>
      <c r="O77" t="s">
        <v>34</v>
      </c>
      <c r="P77" t="s">
        <v>19</v>
      </c>
      <c r="Q77" s="4">
        <v>4018</v>
      </c>
      <c r="R77" s="5">
        <v>162</v>
      </c>
    </row>
    <row r="78" spans="14:18" x14ac:dyDescent="0.55000000000000004">
      <c r="N78" t="s">
        <v>5</v>
      </c>
      <c r="O78" t="s">
        <v>34</v>
      </c>
      <c r="P78" t="s">
        <v>19</v>
      </c>
      <c r="Q78" s="4">
        <v>861</v>
      </c>
      <c r="R78" s="5">
        <v>195</v>
      </c>
    </row>
    <row r="79" spans="14:18" x14ac:dyDescent="0.55000000000000004">
      <c r="N79" t="s">
        <v>10</v>
      </c>
      <c r="O79" t="s">
        <v>38</v>
      </c>
      <c r="P79" t="s">
        <v>14</v>
      </c>
      <c r="Q79" s="4">
        <v>5586</v>
      </c>
      <c r="R79" s="5">
        <v>525</v>
      </c>
    </row>
    <row r="80" spans="14:18" x14ac:dyDescent="0.55000000000000004">
      <c r="N80" t="s">
        <v>7</v>
      </c>
      <c r="O80" t="s">
        <v>34</v>
      </c>
      <c r="P80" t="s">
        <v>33</v>
      </c>
      <c r="Q80" s="4">
        <v>2226</v>
      </c>
      <c r="R80" s="5">
        <v>48</v>
      </c>
    </row>
    <row r="81" spans="14:18" x14ac:dyDescent="0.55000000000000004">
      <c r="N81" t="s">
        <v>9</v>
      </c>
      <c r="O81" t="s">
        <v>34</v>
      </c>
      <c r="P81" t="s">
        <v>28</v>
      </c>
      <c r="Q81" s="4">
        <v>14329</v>
      </c>
      <c r="R81" s="5">
        <v>150</v>
      </c>
    </row>
    <row r="82" spans="14:18" x14ac:dyDescent="0.55000000000000004">
      <c r="N82" t="s">
        <v>9</v>
      </c>
      <c r="O82" t="s">
        <v>34</v>
      </c>
      <c r="P82" t="s">
        <v>20</v>
      </c>
      <c r="Q82" s="4">
        <v>8463</v>
      </c>
      <c r="R82" s="5">
        <v>492</v>
      </c>
    </row>
    <row r="83" spans="14:18" x14ac:dyDescent="0.55000000000000004">
      <c r="N83" t="s">
        <v>5</v>
      </c>
      <c r="O83" t="s">
        <v>34</v>
      </c>
      <c r="P83" t="s">
        <v>29</v>
      </c>
      <c r="Q83" s="4">
        <v>2891</v>
      </c>
      <c r="R83" s="5">
        <v>102</v>
      </c>
    </row>
    <row r="84" spans="14:18" x14ac:dyDescent="0.55000000000000004">
      <c r="N84" t="s">
        <v>3</v>
      </c>
      <c r="O84" t="s">
        <v>36</v>
      </c>
      <c r="P84" t="s">
        <v>23</v>
      </c>
      <c r="Q84" s="4">
        <v>3773</v>
      </c>
      <c r="R84" s="5">
        <v>165</v>
      </c>
    </row>
    <row r="85" spans="14:18" x14ac:dyDescent="0.55000000000000004">
      <c r="N85" t="s">
        <v>41</v>
      </c>
      <c r="O85" t="s">
        <v>36</v>
      </c>
      <c r="P85" t="s">
        <v>28</v>
      </c>
      <c r="Q85" s="4">
        <v>854</v>
      </c>
      <c r="R85" s="5">
        <v>309</v>
      </c>
    </row>
    <row r="86" spans="14:18" x14ac:dyDescent="0.55000000000000004">
      <c r="N86" t="s">
        <v>6</v>
      </c>
      <c r="O86" t="s">
        <v>36</v>
      </c>
      <c r="P86" t="s">
        <v>17</v>
      </c>
      <c r="Q86" s="4">
        <v>4970</v>
      </c>
      <c r="R86" s="5">
        <v>156</v>
      </c>
    </row>
    <row r="87" spans="14:18" x14ac:dyDescent="0.55000000000000004">
      <c r="N87" t="s">
        <v>9</v>
      </c>
      <c r="O87" t="s">
        <v>35</v>
      </c>
      <c r="P87" t="s">
        <v>26</v>
      </c>
      <c r="Q87" s="4">
        <v>98</v>
      </c>
      <c r="R87" s="5">
        <v>159</v>
      </c>
    </row>
    <row r="88" spans="14:18" x14ac:dyDescent="0.55000000000000004">
      <c r="N88" t="s">
        <v>5</v>
      </c>
      <c r="O88" t="s">
        <v>35</v>
      </c>
      <c r="P88" t="s">
        <v>15</v>
      </c>
      <c r="Q88" s="4">
        <v>13391</v>
      </c>
      <c r="R88" s="5">
        <v>201</v>
      </c>
    </row>
    <row r="89" spans="14:18" x14ac:dyDescent="0.55000000000000004">
      <c r="N89" t="s">
        <v>8</v>
      </c>
      <c r="O89" t="s">
        <v>39</v>
      </c>
      <c r="P89" t="s">
        <v>31</v>
      </c>
      <c r="Q89" s="4">
        <v>8890</v>
      </c>
      <c r="R89" s="5">
        <v>210</v>
      </c>
    </row>
    <row r="90" spans="14:18" x14ac:dyDescent="0.55000000000000004">
      <c r="N90" t="s">
        <v>2</v>
      </c>
      <c r="O90" t="s">
        <v>38</v>
      </c>
      <c r="P90" t="s">
        <v>13</v>
      </c>
      <c r="Q90" s="4">
        <v>56</v>
      </c>
      <c r="R90" s="5">
        <v>51</v>
      </c>
    </row>
    <row r="91" spans="14:18" x14ac:dyDescent="0.55000000000000004">
      <c r="N91" t="s">
        <v>3</v>
      </c>
      <c r="O91" t="s">
        <v>36</v>
      </c>
      <c r="P91" t="s">
        <v>25</v>
      </c>
      <c r="Q91" s="4">
        <v>3339</v>
      </c>
      <c r="R91" s="5">
        <v>39</v>
      </c>
    </row>
    <row r="92" spans="14:18" x14ac:dyDescent="0.55000000000000004">
      <c r="N92" t="s">
        <v>10</v>
      </c>
      <c r="O92" t="s">
        <v>35</v>
      </c>
      <c r="P92" t="s">
        <v>18</v>
      </c>
      <c r="Q92" s="4">
        <v>3808</v>
      </c>
      <c r="R92" s="5">
        <v>279</v>
      </c>
    </row>
    <row r="93" spans="14:18" x14ac:dyDescent="0.55000000000000004">
      <c r="N93" t="s">
        <v>10</v>
      </c>
      <c r="O93" t="s">
        <v>38</v>
      </c>
      <c r="P93" t="s">
        <v>13</v>
      </c>
      <c r="Q93" s="4">
        <v>63</v>
      </c>
      <c r="R93" s="5">
        <v>123</v>
      </c>
    </row>
    <row r="94" spans="14:18" x14ac:dyDescent="0.55000000000000004">
      <c r="N94" t="s">
        <v>2</v>
      </c>
      <c r="O94" t="s">
        <v>39</v>
      </c>
      <c r="P94" t="s">
        <v>27</v>
      </c>
      <c r="Q94" s="4">
        <v>7812</v>
      </c>
      <c r="R94" s="5">
        <v>81</v>
      </c>
    </row>
    <row r="95" spans="14:18" x14ac:dyDescent="0.55000000000000004">
      <c r="N95" t="s">
        <v>40</v>
      </c>
      <c r="O95" t="s">
        <v>37</v>
      </c>
      <c r="P95" t="s">
        <v>19</v>
      </c>
      <c r="Q95" s="4">
        <v>7693</v>
      </c>
      <c r="R95" s="5">
        <v>21</v>
      </c>
    </row>
    <row r="96" spans="14:18" x14ac:dyDescent="0.55000000000000004">
      <c r="N96" t="s">
        <v>3</v>
      </c>
      <c r="O96" t="s">
        <v>36</v>
      </c>
      <c r="P96" t="s">
        <v>28</v>
      </c>
      <c r="Q96" s="4">
        <v>973</v>
      </c>
      <c r="R96" s="5">
        <v>162</v>
      </c>
    </row>
    <row r="97" spans="14:18" x14ac:dyDescent="0.55000000000000004">
      <c r="N97" t="s">
        <v>10</v>
      </c>
      <c r="O97" t="s">
        <v>35</v>
      </c>
      <c r="P97" t="s">
        <v>21</v>
      </c>
      <c r="Q97" s="4">
        <v>567</v>
      </c>
      <c r="R97" s="5">
        <v>228</v>
      </c>
    </row>
    <row r="98" spans="14:18" x14ac:dyDescent="0.55000000000000004">
      <c r="N98" t="s">
        <v>10</v>
      </c>
      <c r="O98" t="s">
        <v>36</v>
      </c>
      <c r="P98" t="s">
        <v>29</v>
      </c>
      <c r="Q98" s="4">
        <v>2471</v>
      </c>
      <c r="R98" s="5">
        <v>342</v>
      </c>
    </row>
    <row r="99" spans="14:18" x14ac:dyDescent="0.55000000000000004">
      <c r="N99" t="s">
        <v>5</v>
      </c>
      <c r="O99" t="s">
        <v>38</v>
      </c>
      <c r="P99" t="s">
        <v>13</v>
      </c>
      <c r="Q99" s="4">
        <v>7189</v>
      </c>
      <c r="R99" s="5">
        <v>54</v>
      </c>
    </row>
    <row r="100" spans="14:18" x14ac:dyDescent="0.55000000000000004">
      <c r="N100" t="s">
        <v>41</v>
      </c>
      <c r="O100" t="s">
        <v>35</v>
      </c>
      <c r="P100" t="s">
        <v>28</v>
      </c>
      <c r="Q100" s="4">
        <v>7455</v>
      </c>
      <c r="R100" s="5">
        <v>216</v>
      </c>
    </row>
    <row r="101" spans="14:18" x14ac:dyDescent="0.55000000000000004">
      <c r="N101" t="s">
        <v>3</v>
      </c>
      <c r="O101" t="s">
        <v>34</v>
      </c>
      <c r="P101" t="s">
        <v>26</v>
      </c>
      <c r="Q101" s="4">
        <v>3108</v>
      </c>
      <c r="R101" s="5">
        <v>54</v>
      </c>
    </row>
    <row r="102" spans="14:18" x14ac:dyDescent="0.55000000000000004">
      <c r="N102" t="s">
        <v>6</v>
      </c>
      <c r="O102" t="s">
        <v>38</v>
      </c>
      <c r="P102" t="s">
        <v>25</v>
      </c>
      <c r="Q102" s="4">
        <v>469</v>
      </c>
      <c r="R102" s="5">
        <v>75</v>
      </c>
    </row>
    <row r="103" spans="14:18" x14ac:dyDescent="0.55000000000000004">
      <c r="N103" t="s">
        <v>9</v>
      </c>
      <c r="O103" t="s">
        <v>37</v>
      </c>
      <c r="P103" t="s">
        <v>23</v>
      </c>
      <c r="Q103" s="4">
        <v>2737</v>
      </c>
      <c r="R103" s="5">
        <v>93</v>
      </c>
    </row>
    <row r="104" spans="14:18" x14ac:dyDescent="0.55000000000000004">
      <c r="N104" t="s">
        <v>9</v>
      </c>
      <c r="O104" t="s">
        <v>37</v>
      </c>
      <c r="P104" t="s">
        <v>25</v>
      </c>
      <c r="Q104" s="4">
        <v>4305</v>
      </c>
      <c r="R104" s="5">
        <v>156</v>
      </c>
    </row>
    <row r="105" spans="14:18" x14ac:dyDescent="0.55000000000000004">
      <c r="N105" t="s">
        <v>9</v>
      </c>
      <c r="O105" t="s">
        <v>38</v>
      </c>
      <c r="P105" t="s">
        <v>17</v>
      </c>
      <c r="Q105" s="4">
        <v>2408</v>
      </c>
      <c r="R105" s="5">
        <v>9</v>
      </c>
    </row>
    <row r="106" spans="14:18" x14ac:dyDescent="0.55000000000000004">
      <c r="N106" t="s">
        <v>3</v>
      </c>
      <c r="O106" t="s">
        <v>36</v>
      </c>
      <c r="P106" t="s">
        <v>19</v>
      </c>
      <c r="Q106" s="4">
        <v>1281</v>
      </c>
      <c r="R106" s="5">
        <v>18</v>
      </c>
    </row>
    <row r="107" spans="14:18" x14ac:dyDescent="0.55000000000000004">
      <c r="N107" t="s">
        <v>40</v>
      </c>
      <c r="O107" t="s">
        <v>35</v>
      </c>
      <c r="P107" t="s">
        <v>32</v>
      </c>
      <c r="Q107" s="4">
        <v>12348</v>
      </c>
      <c r="R107" s="5">
        <v>234</v>
      </c>
    </row>
    <row r="108" spans="14:18" x14ac:dyDescent="0.55000000000000004">
      <c r="N108" t="s">
        <v>3</v>
      </c>
      <c r="O108" t="s">
        <v>34</v>
      </c>
      <c r="P108" t="s">
        <v>28</v>
      </c>
      <c r="Q108" s="4">
        <v>3689</v>
      </c>
      <c r="R108" s="5">
        <v>312</v>
      </c>
    </row>
    <row r="109" spans="14:18" x14ac:dyDescent="0.55000000000000004">
      <c r="N109" t="s">
        <v>7</v>
      </c>
      <c r="O109" t="s">
        <v>36</v>
      </c>
      <c r="P109" t="s">
        <v>19</v>
      </c>
      <c r="Q109" s="4">
        <v>2870</v>
      </c>
      <c r="R109" s="5">
        <v>300</v>
      </c>
    </row>
    <row r="110" spans="14:18" x14ac:dyDescent="0.55000000000000004">
      <c r="N110" t="s">
        <v>2</v>
      </c>
      <c r="O110" t="s">
        <v>36</v>
      </c>
      <c r="P110" t="s">
        <v>27</v>
      </c>
      <c r="Q110" s="4">
        <v>798</v>
      </c>
      <c r="R110" s="5">
        <v>519</v>
      </c>
    </row>
    <row r="111" spans="14:18" x14ac:dyDescent="0.55000000000000004">
      <c r="N111" t="s">
        <v>41</v>
      </c>
      <c r="O111" t="s">
        <v>37</v>
      </c>
      <c r="P111" t="s">
        <v>21</v>
      </c>
      <c r="Q111" s="4">
        <v>2933</v>
      </c>
      <c r="R111" s="5">
        <v>9</v>
      </c>
    </row>
    <row r="112" spans="14:18" x14ac:dyDescent="0.55000000000000004">
      <c r="N112" t="s">
        <v>5</v>
      </c>
      <c r="O112" t="s">
        <v>35</v>
      </c>
      <c r="P112" t="s">
        <v>4</v>
      </c>
      <c r="Q112" s="4">
        <v>2744</v>
      </c>
      <c r="R112" s="5">
        <v>9</v>
      </c>
    </row>
    <row r="113" spans="14:18" x14ac:dyDescent="0.55000000000000004">
      <c r="N113" t="s">
        <v>40</v>
      </c>
      <c r="O113" t="s">
        <v>36</v>
      </c>
      <c r="P113" t="s">
        <v>33</v>
      </c>
      <c r="Q113" s="4">
        <v>9772</v>
      </c>
      <c r="R113" s="5">
        <v>90</v>
      </c>
    </row>
    <row r="114" spans="14:18" x14ac:dyDescent="0.55000000000000004">
      <c r="N114" t="s">
        <v>7</v>
      </c>
      <c r="O114" t="s">
        <v>34</v>
      </c>
      <c r="P114" t="s">
        <v>25</v>
      </c>
      <c r="Q114" s="4">
        <v>1568</v>
      </c>
      <c r="R114" s="5">
        <v>96</v>
      </c>
    </row>
    <row r="115" spans="14:18" x14ac:dyDescent="0.55000000000000004">
      <c r="N115" t="s">
        <v>2</v>
      </c>
      <c r="O115" t="s">
        <v>36</v>
      </c>
      <c r="P115" t="s">
        <v>16</v>
      </c>
      <c r="Q115" s="4">
        <v>11417</v>
      </c>
      <c r="R115" s="5">
        <v>21</v>
      </c>
    </row>
    <row r="116" spans="14:18" x14ac:dyDescent="0.55000000000000004">
      <c r="N116" t="s">
        <v>40</v>
      </c>
      <c r="O116" t="s">
        <v>34</v>
      </c>
      <c r="P116" t="s">
        <v>26</v>
      </c>
      <c r="Q116" s="4">
        <v>6748</v>
      </c>
      <c r="R116" s="5">
        <v>48</v>
      </c>
    </row>
    <row r="117" spans="14:18" x14ac:dyDescent="0.55000000000000004">
      <c r="N117" t="s">
        <v>10</v>
      </c>
      <c r="O117" t="s">
        <v>36</v>
      </c>
      <c r="P117" t="s">
        <v>27</v>
      </c>
      <c r="Q117" s="4">
        <v>1407</v>
      </c>
      <c r="R117" s="5">
        <v>72</v>
      </c>
    </row>
    <row r="118" spans="14:18" x14ac:dyDescent="0.55000000000000004">
      <c r="N118" t="s">
        <v>8</v>
      </c>
      <c r="O118" t="s">
        <v>35</v>
      </c>
      <c r="P118" t="s">
        <v>29</v>
      </c>
      <c r="Q118" s="4">
        <v>2023</v>
      </c>
      <c r="R118" s="5">
        <v>168</v>
      </c>
    </row>
    <row r="119" spans="14:18" x14ac:dyDescent="0.55000000000000004">
      <c r="N119" t="s">
        <v>5</v>
      </c>
      <c r="O119" t="s">
        <v>39</v>
      </c>
      <c r="P119" t="s">
        <v>26</v>
      </c>
      <c r="Q119" s="4">
        <v>5236</v>
      </c>
      <c r="R119" s="5">
        <v>51</v>
      </c>
    </row>
    <row r="120" spans="14:18" x14ac:dyDescent="0.55000000000000004">
      <c r="N120" t="s">
        <v>41</v>
      </c>
      <c r="O120" t="s">
        <v>36</v>
      </c>
      <c r="P120" t="s">
        <v>19</v>
      </c>
      <c r="Q120" s="4">
        <v>1925</v>
      </c>
      <c r="R120" s="5">
        <v>192</v>
      </c>
    </row>
    <row r="121" spans="14:18" x14ac:dyDescent="0.55000000000000004">
      <c r="N121" t="s">
        <v>7</v>
      </c>
      <c r="O121" t="s">
        <v>37</v>
      </c>
      <c r="P121" t="s">
        <v>14</v>
      </c>
      <c r="Q121" s="4">
        <v>6608</v>
      </c>
      <c r="R121" s="5">
        <v>225</v>
      </c>
    </row>
    <row r="122" spans="14:18" x14ac:dyDescent="0.55000000000000004">
      <c r="N122" t="s">
        <v>6</v>
      </c>
      <c r="O122" t="s">
        <v>34</v>
      </c>
      <c r="P122" t="s">
        <v>26</v>
      </c>
      <c r="Q122" s="4">
        <v>8008</v>
      </c>
      <c r="R122" s="5">
        <v>456</v>
      </c>
    </row>
    <row r="123" spans="14:18" x14ac:dyDescent="0.55000000000000004">
      <c r="N123" t="s">
        <v>10</v>
      </c>
      <c r="O123" t="s">
        <v>34</v>
      </c>
      <c r="P123" t="s">
        <v>25</v>
      </c>
      <c r="Q123" s="4">
        <v>1428</v>
      </c>
      <c r="R123" s="5">
        <v>93</v>
      </c>
    </row>
    <row r="124" spans="14:18" x14ac:dyDescent="0.55000000000000004">
      <c r="N124" t="s">
        <v>6</v>
      </c>
      <c r="O124" t="s">
        <v>34</v>
      </c>
      <c r="P124" t="s">
        <v>4</v>
      </c>
      <c r="Q124" s="4">
        <v>525</v>
      </c>
      <c r="R124" s="5">
        <v>48</v>
      </c>
    </row>
    <row r="125" spans="14:18" x14ac:dyDescent="0.55000000000000004">
      <c r="N125" t="s">
        <v>6</v>
      </c>
      <c r="O125" t="s">
        <v>37</v>
      </c>
      <c r="P125" t="s">
        <v>18</v>
      </c>
      <c r="Q125" s="4">
        <v>1505</v>
      </c>
      <c r="R125" s="5">
        <v>102</v>
      </c>
    </row>
    <row r="126" spans="14:18" x14ac:dyDescent="0.55000000000000004">
      <c r="N126" t="s">
        <v>7</v>
      </c>
      <c r="O126" t="s">
        <v>35</v>
      </c>
      <c r="P126" t="s">
        <v>30</v>
      </c>
      <c r="Q126" s="4">
        <v>6755</v>
      </c>
      <c r="R126" s="5">
        <v>252</v>
      </c>
    </row>
    <row r="127" spans="14:18" x14ac:dyDescent="0.55000000000000004">
      <c r="N127" t="s">
        <v>2</v>
      </c>
      <c r="O127" t="s">
        <v>37</v>
      </c>
      <c r="P127" t="s">
        <v>18</v>
      </c>
      <c r="Q127" s="4">
        <v>11571</v>
      </c>
      <c r="R127" s="5">
        <v>138</v>
      </c>
    </row>
    <row r="128" spans="14:18" x14ac:dyDescent="0.55000000000000004">
      <c r="N128" t="s">
        <v>40</v>
      </c>
      <c r="O128" t="s">
        <v>38</v>
      </c>
      <c r="P128" t="s">
        <v>25</v>
      </c>
      <c r="Q128" s="4">
        <v>2541</v>
      </c>
      <c r="R128" s="5">
        <v>90</v>
      </c>
    </row>
    <row r="129" spans="14:18" x14ac:dyDescent="0.55000000000000004">
      <c r="N129" t="s">
        <v>41</v>
      </c>
      <c r="O129" t="s">
        <v>37</v>
      </c>
      <c r="P129" t="s">
        <v>30</v>
      </c>
      <c r="Q129" s="4">
        <v>1526</v>
      </c>
      <c r="R129" s="5">
        <v>240</v>
      </c>
    </row>
    <row r="130" spans="14:18" x14ac:dyDescent="0.55000000000000004">
      <c r="N130" t="s">
        <v>40</v>
      </c>
      <c r="O130" t="s">
        <v>38</v>
      </c>
      <c r="P130" t="s">
        <v>4</v>
      </c>
      <c r="Q130" s="4">
        <v>6125</v>
      </c>
      <c r="R130" s="5">
        <v>102</v>
      </c>
    </row>
    <row r="131" spans="14:18" x14ac:dyDescent="0.55000000000000004">
      <c r="N131" t="s">
        <v>41</v>
      </c>
      <c r="O131" t="s">
        <v>35</v>
      </c>
      <c r="P131" t="s">
        <v>27</v>
      </c>
      <c r="Q131" s="4">
        <v>847</v>
      </c>
      <c r="R131" s="5">
        <v>129</v>
      </c>
    </row>
    <row r="132" spans="14:18" x14ac:dyDescent="0.55000000000000004">
      <c r="N132" t="s">
        <v>8</v>
      </c>
      <c r="O132" t="s">
        <v>35</v>
      </c>
      <c r="P132" t="s">
        <v>27</v>
      </c>
      <c r="Q132" s="4">
        <v>4753</v>
      </c>
      <c r="R132" s="5">
        <v>300</v>
      </c>
    </row>
    <row r="133" spans="14:18" x14ac:dyDescent="0.55000000000000004">
      <c r="N133" t="s">
        <v>6</v>
      </c>
      <c r="O133" t="s">
        <v>38</v>
      </c>
      <c r="P133" t="s">
        <v>33</v>
      </c>
      <c r="Q133" s="4">
        <v>959</v>
      </c>
      <c r="R133" s="5">
        <v>135</v>
      </c>
    </row>
    <row r="134" spans="14:18" x14ac:dyDescent="0.55000000000000004">
      <c r="N134" t="s">
        <v>7</v>
      </c>
      <c r="O134" t="s">
        <v>35</v>
      </c>
      <c r="P134" t="s">
        <v>24</v>
      </c>
      <c r="Q134" s="4">
        <v>2793</v>
      </c>
      <c r="R134" s="5">
        <v>114</v>
      </c>
    </row>
    <row r="135" spans="14:18" x14ac:dyDescent="0.55000000000000004">
      <c r="N135" t="s">
        <v>7</v>
      </c>
      <c r="O135" t="s">
        <v>35</v>
      </c>
      <c r="P135" t="s">
        <v>14</v>
      </c>
      <c r="Q135" s="4">
        <v>4606</v>
      </c>
      <c r="R135" s="5">
        <v>63</v>
      </c>
    </row>
    <row r="136" spans="14:18" x14ac:dyDescent="0.55000000000000004">
      <c r="N136" t="s">
        <v>7</v>
      </c>
      <c r="O136" t="s">
        <v>36</v>
      </c>
      <c r="P136" t="s">
        <v>29</v>
      </c>
      <c r="Q136" s="4">
        <v>5551</v>
      </c>
      <c r="R136" s="5">
        <v>252</v>
      </c>
    </row>
    <row r="137" spans="14:18" x14ac:dyDescent="0.55000000000000004">
      <c r="N137" t="s">
        <v>10</v>
      </c>
      <c r="O137" t="s">
        <v>36</v>
      </c>
      <c r="P137" t="s">
        <v>32</v>
      </c>
      <c r="Q137" s="4">
        <v>6657</v>
      </c>
      <c r="R137" s="5">
        <v>303</v>
      </c>
    </row>
    <row r="138" spans="14:18" x14ac:dyDescent="0.55000000000000004">
      <c r="N138" t="s">
        <v>7</v>
      </c>
      <c r="O138" t="s">
        <v>39</v>
      </c>
      <c r="P138" t="s">
        <v>17</v>
      </c>
      <c r="Q138" s="4">
        <v>4438</v>
      </c>
      <c r="R138" s="5">
        <v>246</v>
      </c>
    </row>
    <row r="139" spans="14:18" x14ac:dyDescent="0.55000000000000004">
      <c r="N139" t="s">
        <v>8</v>
      </c>
      <c r="O139" t="s">
        <v>38</v>
      </c>
      <c r="P139" t="s">
        <v>22</v>
      </c>
      <c r="Q139" s="4">
        <v>168</v>
      </c>
      <c r="R139" s="5">
        <v>84</v>
      </c>
    </row>
    <row r="140" spans="14:18" x14ac:dyDescent="0.55000000000000004">
      <c r="N140" t="s">
        <v>7</v>
      </c>
      <c r="O140" t="s">
        <v>34</v>
      </c>
      <c r="P140" t="s">
        <v>17</v>
      </c>
      <c r="Q140" s="4">
        <v>7777</v>
      </c>
      <c r="R140" s="5">
        <v>39</v>
      </c>
    </row>
    <row r="141" spans="14:18" x14ac:dyDescent="0.55000000000000004">
      <c r="N141" t="s">
        <v>5</v>
      </c>
      <c r="O141" t="s">
        <v>36</v>
      </c>
      <c r="P141" t="s">
        <v>17</v>
      </c>
      <c r="Q141" s="4">
        <v>3339</v>
      </c>
      <c r="R141" s="5">
        <v>348</v>
      </c>
    </row>
    <row r="142" spans="14:18" x14ac:dyDescent="0.55000000000000004">
      <c r="N142" t="s">
        <v>7</v>
      </c>
      <c r="O142" t="s">
        <v>37</v>
      </c>
      <c r="P142" t="s">
        <v>33</v>
      </c>
      <c r="Q142" s="4">
        <v>6391</v>
      </c>
      <c r="R142" s="5">
        <v>48</v>
      </c>
    </row>
    <row r="143" spans="14:18" x14ac:dyDescent="0.55000000000000004">
      <c r="N143" t="s">
        <v>5</v>
      </c>
      <c r="O143" t="s">
        <v>37</v>
      </c>
      <c r="P143" t="s">
        <v>22</v>
      </c>
      <c r="Q143" s="4">
        <v>518</v>
      </c>
      <c r="R143" s="5">
        <v>75</v>
      </c>
    </row>
    <row r="144" spans="14:18" x14ac:dyDescent="0.55000000000000004">
      <c r="N144" t="s">
        <v>7</v>
      </c>
      <c r="O144" t="s">
        <v>38</v>
      </c>
      <c r="P144" t="s">
        <v>28</v>
      </c>
      <c r="Q144" s="4">
        <v>5677</v>
      </c>
      <c r="R144" s="5">
        <v>258</v>
      </c>
    </row>
    <row r="145" spans="14:18" x14ac:dyDescent="0.55000000000000004">
      <c r="N145" t="s">
        <v>6</v>
      </c>
      <c r="O145" t="s">
        <v>39</v>
      </c>
      <c r="P145" t="s">
        <v>17</v>
      </c>
      <c r="Q145" s="4">
        <v>6048</v>
      </c>
      <c r="R145" s="5">
        <v>27</v>
      </c>
    </row>
    <row r="146" spans="14:18" x14ac:dyDescent="0.55000000000000004">
      <c r="N146" t="s">
        <v>8</v>
      </c>
      <c r="O146" t="s">
        <v>38</v>
      </c>
      <c r="P146" t="s">
        <v>32</v>
      </c>
      <c r="Q146" s="4">
        <v>3752</v>
      </c>
      <c r="R146" s="5">
        <v>213</v>
      </c>
    </row>
    <row r="147" spans="14:18" x14ac:dyDescent="0.55000000000000004">
      <c r="N147" t="s">
        <v>5</v>
      </c>
      <c r="O147" t="s">
        <v>35</v>
      </c>
      <c r="P147" t="s">
        <v>29</v>
      </c>
      <c r="Q147" s="4">
        <v>4480</v>
      </c>
      <c r="R147" s="5">
        <v>357</v>
      </c>
    </row>
    <row r="148" spans="14:18" x14ac:dyDescent="0.55000000000000004">
      <c r="N148" t="s">
        <v>9</v>
      </c>
      <c r="O148" t="s">
        <v>37</v>
      </c>
      <c r="P148" t="s">
        <v>4</v>
      </c>
      <c r="Q148" s="4">
        <v>259</v>
      </c>
      <c r="R148" s="5">
        <v>207</v>
      </c>
    </row>
    <row r="149" spans="14:18" x14ac:dyDescent="0.55000000000000004">
      <c r="N149" t="s">
        <v>8</v>
      </c>
      <c r="O149" t="s">
        <v>37</v>
      </c>
      <c r="P149" t="s">
        <v>30</v>
      </c>
      <c r="Q149" s="4">
        <v>42</v>
      </c>
      <c r="R149" s="5">
        <v>150</v>
      </c>
    </row>
    <row r="150" spans="14:18" x14ac:dyDescent="0.55000000000000004">
      <c r="N150" t="s">
        <v>41</v>
      </c>
      <c r="O150" t="s">
        <v>36</v>
      </c>
      <c r="P150" t="s">
        <v>26</v>
      </c>
      <c r="Q150" s="4">
        <v>98</v>
      </c>
      <c r="R150" s="5">
        <v>204</v>
      </c>
    </row>
    <row r="151" spans="14:18" x14ac:dyDescent="0.55000000000000004">
      <c r="N151" t="s">
        <v>7</v>
      </c>
      <c r="O151" t="s">
        <v>35</v>
      </c>
      <c r="P151" t="s">
        <v>27</v>
      </c>
      <c r="Q151" s="4">
        <v>2478</v>
      </c>
      <c r="R151" s="5">
        <v>21</v>
      </c>
    </row>
    <row r="152" spans="14:18" x14ac:dyDescent="0.55000000000000004">
      <c r="N152" t="s">
        <v>41</v>
      </c>
      <c r="O152" t="s">
        <v>34</v>
      </c>
      <c r="P152" t="s">
        <v>33</v>
      </c>
      <c r="Q152" s="4">
        <v>7847</v>
      </c>
      <c r="R152" s="5">
        <v>174</v>
      </c>
    </row>
    <row r="153" spans="14:18" x14ac:dyDescent="0.55000000000000004">
      <c r="N153" t="s">
        <v>2</v>
      </c>
      <c r="O153" t="s">
        <v>37</v>
      </c>
      <c r="P153" t="s">
        <v>17</v>
      </c>
      <c r="Q153" s="4">
        <v>9926</v>
      </c>
      <c r="R153" s="5">
        <v>201</v>
      </c>
    </row>
    <row r="154" spans="14:18" x14ac:dyDescent="0.55000000000000004">
      <c r="N154" t="s">
        <v>8</v>
      </c>
      <c r="O154" t="s">
        <v>38</v>
      </c>
      <c r="P154" t="s">
        <v>13</v>
      </c>
      <c r="Q154" s="4">
        <v>819</v>
      </c>
      <c r="R154" s="5">
        <v>510</v>
      </c>
    </row>
    <row r="155" spans="14:18" x14ac:dyDescent="0.55000000000000004">
      <c r="N155" t="s">
        <v>6</v>
      </c>
      <c r="O155" t="s">
        <v>39</v>
      </c>
      <c r="P155" t="s">
        <v>29</v>
      </c>
      <c r="Q155" s="4">
        <v>3052</v>
      </c>
      <c r="R155" s="5">
        <v>378</v>
      </c>
    </row>
    <row r="156" spans="14:18" x14ac:dyDescent="0.55000000000000004">
      <c r="N156" t="s">
        <v>9</v>
      </c>
      <c r="O156" t="s">
        <v>34</v>
      </c>
      <c r="P156" t="s">
        <v>21</v>
      </c>
      <c r="Q156" s="4">
        <v>6832</v>
      </c>
      <c r="R156" s="5">
        <v>27</v>
      </c>
    </row>
    <row r="157" spans="14:18" x14ac:dyDescent="0.55000000000000004">
      <c r="N157" t="s">
        <v>2</v>
      </c>
      <c r="O157" t="s">
        <v>39</v>
      </c>
      <c r="P157" t="s">
        <v>16</v>
      </c>
      <c r="Q157" s="4">
        <v>2016</v>
      </c>
      <c r="R157" s="5">
        <v>117</v>
      </c>
    </row>
    <row r="158" spans="14:18" x14ac:dyDescent="0.55000000000000004">
      <c r="N158" t="s">
        <v>6</v>
      </c>
      <c r="O158" t="s">
        <v>38</v>
      </c>
      <c r="P158" t="s">
        <v>21</v>
      </c>
      <c r="Q158" s="4">
        <v>7322</v>
      </c>
      <c r="R158" s="5">
        <v>36</v>
      </c>
    </row>
    <row r="159" spans="14:18" x14ac:dyDescent="0.55000000000000004">
      <c r="N159" t="s">
        <v>8</v>
      </c>
      <c r="O159" t="s">
        <v>35</v>
      </c>
      <c r="P159" t="s">
        <v>33</v>
      </c>
      <c r="Q159" s="4">
        <v>357</v>
      </c>
      <c r="R159" s="5">
        <v>126</v>
      </c>
    </row>
    <row r="160" spans="14:18" x14ac:dyDescent="0.55000000000000004">
      <c r="N160" t="s">
        <v>9</v>
      </c>
      <c r="O160" t="s">
        <v>39</v>
      </c>
      <c r="P160" t="s">
        <v>25</v>
      </c>
      <c r="Q160" s="4">
        <v>3192</v>
      </c>
      <c r="R160" s="5">
        <v>72</v>
      </c>
    </row>
    <row r="161" spans="14:18" x14ac:dyDescent="0.55000000000000004">
      <c r="N161" t="s">
        <v>7</v>
      </c>
      <c r="O161" t="s">
        <v>36</v>
      </c>
      <c r="P161" t="s">
        <v>22</v>
      </c>
      <c r="Q161" s="4">
        <v>8435</v>
      </c>
      <c r="R161" s="5">
        <v>42</v>
      </c>
    </row>
    <row r="162" spans="14:18" x14ac:dyDescent="0.55000000000000004">
      <c r="N162" t="s">
        <v>40</v>
      </c>
      <c r="O162" t="s">
        <v>39</v>
      </c>
      <c r="P162" t="s">
        <v>29</v>
      </c>
      <c r="Q162" s="4">
        <v>0</v>
      </c>
      <c r="R162" s="5">
        <v>135</v>
      </c>
    </row>
    <row r="163" spans="14:18" x14ac:dyDescent="0.55000000000000004">
      <c r="N163" t="s">
        <v>7</v>
      </c>
      <c r="O163" t="s">
        <v>34</v>
      </c>
      <c r="P163" t="s">
        <v>24</v>
      </c>
      <c r="Q163" s="4">
        <v>8862</v>
      </c>
      <c r="R163" s="5">
        <v>189</v>
      </c>
    </row>
    <row r="164" spans="14:18" x14ac:dyDescent="0.55000000000000004">
      <c r="N164" t="s">
        <v>6</v>
      </c>
      <c r="O164" t="s">
        <v>37</v>
      </c>
      <c r="P164" t="s">
        <v>28</v>
      </c>
      <c r="Q164" s="4">
        <v>3556</v>
      </c>
      <c r="R164" s="5">
        <v>459</v>
      </c>
    </row>
    <row r="165" spans="14:18" x14ac:dyDescent="0.55000000000000004">
      <c r="N165" t="s">
        <v>5</v>
      </c>
      <c r="O165" t="s">
        <v>34</v>
      </c>
      <c r="P165" t="s">
        <v>15</v>
      </c>
      <c r="Q165" s="4">
        <v>7280</v>
      </c>
      <c r="R165" s="5">
        <v>201</v>
      </c>
    </row>
    <row r="166" spans="14:18" x14ac:dyDescent="0.55000000000000004">
      <c r="N166" t="s">
        <v>6</v>
      </c>
      <c r="O166" t="s">
        <v>34</v>
      </c>
      <c r="P166" t="s">
        <v>30</v>
      </c>
      <c r="Q166" s="4">
        <v>3402</v>
      </c>
      <c r="R166" s="5">
        <v>366</v>
      </c>
    </row>
    <row r="167" spans="14:18" x14ac:dyDescent="0.55000000000000004">
      <c r="N167" t="s">
        <v>3</v>
      </c>
      <c r="O167" t="s">
        <v>37</v>
      </c>
      <c r="P167" t="s">
        <v>29</v>
      </c>
      <c r="Q167" s="4">
        <v>4592</v>
      </c>
      <c r="R167" s="5">
        <v>324</v>
      </c>
    </row>
    <row r="168" spans="14:18" x14ac:dyDescent="0.55000000000000004">
      <c r="N168" t="s">
        <v>9</v>
      </c>
      <c r="O168" t="s">
        <v>35</v>
      </c>
      <c r="P168" t="s">
        <v>15</v>
      </c>
      <c r="Q168" s="4">
        <v>7833</v>
      </c>
      <c r="R168" s="5">
        <v>243</v>
      </c>
    </row>
    <row r="169" spans="14:18" x14ac:dyDescent="0.55000000000000004">
      <c r="N169" t="s">
        <v>2</v>
      </c>
      <c r="O169" t="s">
        <v>39</v>
      </c>
      <c r="P169" t="s">
        <v>21</v>
      </c>
      <c r="Q169" s="4">
        <v>7651</v>
      </c>
      <c r="R169" s="5">
        <v>213</v>
      </c>
    </row>
    <row r="170" spans="14:18" x14ac:dyDescent="0.55000000000000004">
      <c r="N170" t="s">
        <v>40</v>
      </c>
      <c r="O170" t="s">
        <v>35</v>
      </c>
      <c r="P170" t="s">
        <v>30</v>
      </c>
      <c r="Q170" s="4">
        <v>2275</v>
      </c>
      <c r="R170" s="5">
        <v>447</v>
      </c>
    </row>
    <row r="171" spans="14:18" x14ac:dyDescent="0.55000000000000004">
      <c r="N171" t="s">
        <v>40</v>
      </c>
      <c r="O171" t="s">
        <v>38</v>
      </c>
      <c r="P171" t="s">
        <v>13</v>
      </c>
      <c r="Q171" s="4">
        <v>5670</v>
      </c>
      <c r="R171" s="5">
        <v>297</v>
      </c>
    </row>
    <row r="172" spans="14:18" x14ac:dyDescent="0.55000000000000004">
      <c r="N172" t="s">
        <v>7</v>
      </c>
      <c r="O172" t="s">
        <v>35</v>
      </c>
      <c r="P172" t="s">
        <v>16</v>
      </c>
      <c r="Q172" s="4">
        <v>2135</v>
      </c>
      <c r="R172" s="5">
        <v>27</v>
      </c>
    </row>
    <row r="173" spans="14:18" x14ac:dyDescent="0.55000000000000004">
      <c r="N173" t="s">
        <v>40</v>
      </c>
      <c r="O173" t="s">
        <v>34</v>
      </c>
      <c r="P173" t="s">
        <v>23</v>
      </c>
      <c r="Q173" s="4">
        <v>2779</v>
      </c>
      <c r="R173" s="5">
        <v>75</v>
      </c>
    </row>
    <row r="174" spans="14:18" x14ac:dyDescent="0.55000000000000004">
      <c r="N174" t="s">
        <v>10</v>
      </c>
      <c r="O174" t="s">
        <v>39</v>
      </c>
      <c r="P174" t="s">
        <v>33</v>
      </c>
      <c r="Q174" s="4">
        <v>12950</v>
      </c>
      <c r="R174" s="5">
        <v>30</v>
      </c>
    </row>
    <row r="175" spans="14:18" x14ac:dyDescent="0.55000000000000004">
      <c r="N175" t="s">
        <v>7</v>
      </c>
      <c r="O175" t="s">
        <v>36</v>
      </c>
      <c r="P175" t="s">
        <v>18</v>
      </c>
      <c r="Q175" s="4">
        <v>2646</v>
      </c>
      <c r="R175" s="5">
        <v>177</v>
      </c>
    </row>
    <row r="176" spans="14:18" x14ac:dyDescent="0.55000000000000004">
      <c r="N176" t="s">
        <v>40</v>
      </c>
      <c r="O176" t="s">
        <v>34</v>
      </c>
      <c r="P176" t="s">
        <v>33</v>
      </c>
      <c r="Q176" s="4">
        <v>3794</v>
      </c>
      <c r="R176" s="5">
        <v>159</v>
      </c>
    </row>
    <row r="177" spans="14:18" x14ac:dyDescent="0.55000000000000004">
      <c r="N177" t="s">
        <v>3</v>
      </c>
      <c r="O177" t="s">
        <v>35</v>
      </c>
      <c r="P177" t="s">
        <v>33</v>
      </c>
      <c r="Q177" s="4">
        <v>819</v>
      </c>
      <c r="R177" s="5">
        <v>306</v>
      </c>
    </row>
    <row r="178" spans="14:18" x14ac:dyDescent="0.55000000000000004">
      <c r="N178" t="s">
        <v>3</v>
      </c>
      <c r="O178" t="s">
        <v>34</v>
      </c>
      <c r="P178" t="s">
        <v>20</v>
      </c>
      <c r="Q178" s="4">
        <v>2583</v>
      </c>
      <c r="R178" s="5">
        <v>18</v>
      </c>
    </row>
    <row r="179" spans="14:18" x14ac:dyDescent="0.55000000000000004">
      <c r="N179" t="s">
        <v>7</v>
      </c>
      <c r="O179" t="s">
        <v>35</v>
      </c>
      <c r="P179" t="s">
        <v>19</v>
      </c>
      <c r="Q179" s="4">
        <v>4585</v>
      </c>
      <c r="R179" s="5">
        <v>240</v>
      </c>
    </row>
    <row r="180" spans="14:18" x14ac:dyDescent="0.55000000000000004">
      <c r="N180" t="s">
        <v>5</v>
      </c>
      <c r="O180" t="s">
        <v>34</v>
      </c>
      <c r="P180" t="s">
        <v>33</v>
      </c>
      <c r="Q180" s="4">
        <v>1652</v>
      </c>
      <c r="R180" s="5">
        <v>93</v>
      </c>
    </row>
    <row r="181" spans="14:18" x14ac:dyDescent="0.55000000000000004">
      <c r="N181" t="s">
        <v>10</v>
      </c>
      <c r="O181" t="s">
        <v>34</v>
      </c>
      <c r="P181" t="s">
        <v>26</v>
      </c>
      <c r="Q181" s="4">
        <v>4991</v>
      </c>
      <c r="R181" s="5">
        <v>9</v>
      </c>
    </row>
    <row r="182" spans="14:18" x14ac:dyDescent="0.55000000000000004">
      <c r="N182" t="s">
        <v>8</v>
      </c>
      <c r="O182" t="s">
        <v>34</v>
      </c>
      <c r="P182" t="s">
        <v>16</v>
      </c>
      <c r="Q182" s="4">
        <v>2009</v>
      </c>
      <c r="R182" s="5">
        <v>219</v>
      </c>
    </row>
    <row r="183" spans="14:18" x14ac:dyDescent="0.55000000000000004">
      <c r="N183" t="s">
        <v>2</v>
      </c>
      <c r="O183" t="s">
        <v>39</v>
      </c>
      <c r="P183" t="s">
        <v>22</v>
      </c>
      <c r="Q183" s="4">
        <v>1568</v>
      </c>
      <c r="R183" s="5">
        <v>141</v>
      </c>
    </row>
    <row r="184" spans="14:18" x14ac:dyDescent="0.55000000000000004">
      <c r="N184" t="s">
        <v>41</v>
      </c>
      <c r="O184" t="s">
        <v>37</v>
      </c>
      <c r="P184" t="s">
        <v>20</v>
      </c>
      <c r="Q184" s="4">
        <v>3388</v>
      </c>
      <c r="R184" s="5">
        <v>123</v>
      </c>
    </row>
    <row r="185" spans="14:18" x14ac:dyDescent="0.55000000000000004">
      <c r="N185" t="s">
        <v>40</v>
      </c>
      <c r="O185" t="s">
        <v>38</v>
      </c>
      <c r="P185" t="s">
        <v>24</v>
      </c>
      <c r="Q185" s="4">
        <v>623</v>
      </c>
      <c r="R185" s="5">
        <v>51</v>
      </c>
    </row>
    <row r="186" spans="14:18" x14ac:dyDescent="0.55000000000000004">
      <c r="N186" t="s">
        <v>6</v>
      </c>
      <c r="O186" t="s">
        <v>36</v>
      </c>
      <c r="P186" t="s">
        <v>4</v>
      </c>
      <c r="Q186" s="4">
        <v>10073</v>
      </c>
      <c r="R186" s="5">
        <v>120</v>
      </c>
    </row>
    <row r="187" spans="14:18" x14ac:dyDescent="0.55000000000000004">
      <c r="N187" t="s">
        <v>8</v>
      </c>
      <c r="O187" t="s">
        <v>39</v>
      </c>
      <c r="P187" t="s">
        <v>26</v>
      </c>
      <c r="Q187" s="4">
        <v>1561</v>
      </c>
      <c r="R187" s="5">
        <v>27</v>
      </c>
    </row>
    <row r="188" spans="14:18" x14ac:dyDescent="0.55000000000000004">
      <c r="N188" t="s">
        <v>9</v>
      </c>
      <c r="O188" t="s">
        <v>36</v>
      </c>
      <c r="P188" t="s">
        <v>27</v>
      </c>
      <c r="Q188" s="4">
        <v>11522</v>
      </c>
      <c r="R188" s="5">
        <v>204</v>
      </c>
    </row>
    <row r="189" spans="14:18" x14ac:dyDescent="0.55000000000000004">
      <c r="N189" t="s">
        <v>6</v>
      </c>
      <c r="O189" t="s">
        <v>38</v>
      </c>
      <c r="P189" t="s">
        <v>13</v>
      </c>
      <c r="Q189" s="4">
        <v>2317</v>
      </c>
      <c r="R189" s="5">
        <v>123</v>
      </c>
    </row>
    <row r="190" spans="14:18" x14ac:dyDescent="0.55000000000000004">
      <c r="N190" t="s">
        <v>10</v>
      </c>
      <c r="O190" t="s">
        <v>37</v>
      </c>
      <c r="P190" t="s">
        <v>28</v>
      </c>
      <c r="Q190" s="4">
        <v>3059</v>
      </c>
      <c r="R190" s="5">
        <v>27</v>
      </c>
    </row>
    <row r="191" spans="14:18" x14ac:dyDescent="0.55000000000000004">
      <c r="N191" t="s">
        <v>41</v>
      </c>
      <c r="O191" t="s">
        <v>37</v>
      </c>
      <c r="P191" t="s">
        <v>26</v>
      </c>
      <c r="Q191" s="4">
        <v>2324</v>
      </c>
      <c r="R191" s="5">
        <v>177</v>
      </c>
    </row>
    <row r="192" spans="14:18" x14ac:dyDescent="0.55000000000000004">
      <c r="N192" t="s">
        <v>3</v>
      </c>
      <c r="O192" t="s">
        <v>39</v>
      </c>
      <c r="P192" t="s">
        <v>26</v>
      </c>
      <c r="Q192" s="4">
        <v>4956</v>
      </c>
      <c r="R192" s="5">
        <v>171</v>
      </c>
    </row>
    <row r="193" spans="14:18" x14ac:dyDescent="0.55000000000000004">
      <c r="N193" t="s">
        <v>10</v>
      </c>
      <c r="O193" t="s">
        <v>34</v>
      </c>
      <c r="P193" t="s">
        <v>19</v>
      </c>
      <c r="Q193" s="4">
        <v>5355</v>
      </c>
      <c r="R193" s="5">
        <v>204</v>
      </c>
    </row>
    <row r="194" spans="14:18" x14ac:dyDescent="0.55000000000000004">
      <c r="N194" t="s">
        <v>3</v>
      </c>
      <c r="O194" t="s">
        <v>34</v>
      </c>
      <c r="P194" t="s">
        <v>14</v>
      </c>
      <c r="Q194" s="4">
        <v>7259</v>
      </c>
      <c r="R194" s="5">
        <v>276</v>
      </c>
    </row>
    <row r="195" spans="14:18" x14ac:dyDescent="0.55000000000000004">
      <c r="N195" t="s">
        <v>8</v>
      </c>
      <c r="O195" t="s">
        <v>37</v>
      </c>
      <c r="P195" t="s">
        <v>26</v>
      </c>
      <c r="Q195" s="4">
        <v>6279</v>
      </c>
      <c r="R195" s="5">
        <v>45</v>
      </c>
    </row>
    <row r="196" spans="14:18" x14ac:dyDescent="0.55000000000000004">
      <c r="N196" t="s">
        <v>40</v>
      </c>
      <c r="O196" t="s">
        <v>38</v>
      </c>
      <c r="P196" t="s">
        <v>29</v>
      </c>
      <c r="Q196" s="4">
        <v>2541</v>
      </c>
      <c r="R196" s="5">
        <v>45</v>
      </c>
    </row>
    <row r="197" spans="14:18" x14ac:dyDescent="0.55000000000000004">
      <c r="N197" t="s">
        <v>6</v>
      </c>
      <c r="O197" t="s">
        <v>35</v>
      </c>
      <c r="P197" t="s">
        <v>27</v>
      </c>
      <c r="Q197" s="4">
        <v>3864</v>
      </c>
      <c r="R197" s="5">
        <v>177</v>
      </c>
    </row>
    <row r="198" spans="14:18" x14ac:dyDescent="0.55000000000000004">
      <c r="N198" t="s">
        <v>5</v>
      </c>
      <c r="O198" t="s">
        <v>36</v>
      </c>
      <c r="P198" t="s">
        <v>13</v>
      </c>
      <c r="Q198" s="4">
        <v>6146</v>
      </c>
      <c r="R198" s="5">
        <v>63</v>
      </c>
    </row>
    <row r="199" spans="14:18" x14ac:dyDescent="0.55000000000000004">
      <c r="N199" t="s">
        <v>9</v>
      </c>
      <c r="O199" t="s">
        <v>39</v>
      </c>
      <c r="P199" t="s">
        <v>18</v>
      </c>
      <c r="Q199" s="4">
        <v>2639</v>
      </c>
      <c r="R199" s="5">
        <v>204</v>
      </c>
    </row>
    <row r="200" spans="14:18" x14ac:dyDescent="0.55000000000000004">
      <c r="N200" t="s">
        <v>8</v>
      </c>
      <c r="O200" t="s">
        <v>37</v>
      </c>
      <c r="P200" t="s">
        <v>22</v>
      </c>
      <c r="Q200" s="4">
        <v>1890</v>
      </c>
      <c r="R200" s="5">
        <v>195</v>
      </c>
    </row>
    <row r="201" spans="14:18" x14ac:dyDescent="0.55000000000000004">
      <c r="N201" t="s">
        <v>7</v>
      </c>
      <c r="O201" t="s">
        <v>34</v>
      </c>
      <c r="P201" t="s">
        <v>14</v>
      </c>
      <c r="Q201" s="4">
        <v>1932</v>
      </c>
      <c r="R201" s="5">
        <v>369</v>
      </c>
    </row>
    <row r="202" spans="14:18" x14ac:dyDescent="0.55000000000000004">
      <c r="N202" t="s">
        <v>3</v>
      </c>
      <c r="O202" t="s">
        <v>34</v>
      </c>
      <c r="P202" t="s">
        <v>25</v>
      </c>
      <c r="Q202" s="4">
        <v>6300</v>
      </c>
      <c r="R202" s="5">
        <v>42</v>
      </c>
    </row>
    <row r="203" spans="14:18" x14ac:dyDescent="0.55000000000000004">
      <c r="N203" t="s">
        <v>6</v>
      </c>
      <c r="O203" t="s">
        <v>37</v>
      </c>
      <c r="P203" t="s">
        <v>30</v>
      </c>
      <c r="Q203" s="4">
        <v>560</v>
      </c>
      <c r="R203" s="5">
        <v>81</v>
      </c>
    </row>
    <row r="204" spans="14:18" x14ac:dyDescent="0.55000000000000004">
      <c r="N204" t="s">
        <v>9</v>
      </c>
      <c r="O204" t="s">
        <v>37</v>
      </c>
      <c r="P204" t="s">
        <v>26</v>
      </c>
      <c r="Q204" s="4">
        <v>2856</v>
      </c>
      <c r="R204" s="5">
        <v>246</v>
      </c>
    </row>
    <row r="205" spans="14:18" x14ac:dyDescent="0.55000000000000004">
      <c r="N205" t="s">
        <v>9</v>
      </c>
      <c r="O205" t="s">
        <v>34</v>
      </c>
      <c r="P205" t="s">
        <v>17</v>
      </c>
      <c r="Q205" s="4">
        <v>707</v>
      </c>
      <c r="R205" s="5">
        <v>174</v>
      </c>
    </row>
    <row r="206" spans="14:18" x14ac:dyDescent="0.55000000000000004">
      <c r="N206" t="s">
        <v>8</v>
      </c>
      <c r="O206" t="s">
        <v>35</v>
      </c>
      <c r="P206" t="s">
        <v>30</v>
      </c>
      <c r="Q206" s="4">
        <v>3598</v>
      </c>
      <c r="R206" s="5">
        <v>81</v>
      </c>
    </row>
    <row r="207" spans="14:18" x14ac:dyDescent="0.55000000000000004">
      <c r="N207" t="s">
        <v>40</v>
      </c>
      <c r="O207" t="s">
        <v>35</v>
      </c>
      <c r="P207" t="s">
        <v>22</v>
      </c>
      <c r="Q207" s="4">
        <v>6853</v>
      </c>
      <c r="R207" s="5">
        <v>372</v>
      </c>
    </row>
    <row r="208" spans="14:18" x14ac:dyDescent="0.55000000000000004">
      <c r="N208" t="s">
        <v>40</v>
      </c>
      <c r="O208" t="s">
        <v>35</v>
      </c>
      <c r="P208" t="s">
        <v>16</v>
      </c>
      <c r="Q208" s="4">
        <v>4725</v>
      </c>
      <c r="R208" s="5">
        <v>174</v>
      </c>
    </row>
    <row r="209" spans="14:18" x14ac:dyDescent="0.55000000000000004">
      <c r="N209" t="s">
        <v>41</v>
      </c>
      <c r="O209" t="s">
        <v>36</v>
      </c>
      <c r="P209" t="s">
        <v>32</v>
      </c>
      <c r="Q209" s="4">
        <v>10304</v>
      </c>
      <c r="R209" s="5">
        <v>84</v>
      </c>
    </row>
    <row r="210" spans="14:18" x14ac:dyDescent="0.55000000000000004">
      <c r="N210" t="s">
        <v>41</v>
      </c>
      <c r="O210" t="s">
        <v>34</v>
      </c>
      <c r="P210" t="s">
        <v>16</v>
      </c>
      <c r="Q210" s="4">
        <v>1274</v>
      </c>
      <c r="R210" s="5">
        <v>225</v>
      </c>
    </row>
    <row r="211" spans="14:18" x14ac:dyDescent="0.55000000000000004">
      <c r="N211" t="s">
        <v>5</v>
      </c>
      <c r="O211" t="s">
        <v>36</v>
      </c>
      <c r="P211" t="s">
        <v>30</v>
      </c>
      <c r="Q211" s="4">
        <v>1526</v>
      </c>
      <c r="R211" s="5">
        <v>105</v>
      </c>
    </row>
    <row r="212" spans="14:18" x14ac:dyDescent="0.55000000000000004">
      <c r="N212" t="s">
        <v>40</v>
      </c>
      <c r="O212" t="s">
        <v>39</v>
      </c>
      <c r="P212" t="s">
        <v>28</v>
      </c>
      <c r="Q212" s="4">
        <v>3101</v>
      </c>
      <c r="R212" s="5">
        <v>225</v>
      </c>
    </row>
    <row r="213" spans="14:18" x14ac:dyDescent="0.55000000000000004">
      <c r="N213" t="s">
        <v>2</v>
      </c>
      <c r="O213" t="s">
        <v>37</v>
      </c>
      <c r="P213" t="s">
        <v>14</v>
      </c>
      <c r="Q213" s="4">
        <v>1057</v>
      </c>
      <c r="R213" s="5">
        <v>54</v>
      </c>
    </row>
    <row r="214" spans="14:18" x14ac:dyDescent="0.55000000000000004">
      <c r="N214" t="s">
        <v>7</v>
      </c>
      <c r="O214" t="s">
        <v>37</v>
      </c>
      <c r="P214" t="s">
        <v>26</v>
      </c>
      <c r="Q214" s="4">
        <v>5306</v>
      </c>
      <c r="R214" s="5">
        <v>0</v>
      </c>
    </row>
    <row r="215" spans="14:18" x14ac:dyDescent="0.55000000000000004">
      <c r="N215" t="s">
        <v>5</v>
      </c>
      <c r="O215" t="s">
        <v>39</v>
      </c>
      <c r="P215" t="s">
        <v>24</v>
      </c>
      <c r="Q215" s="4">
        <v>4018</v>
      </c>
      <c r="R215" s="5">
        <v>171</v>
      </c>
    </row>
    <row r="216" spans="14:18" x14ac:dyDescent="0.55000000000000004">
      <c r="N216" t="s">
        <v>9</v>
      </c>
      <c r="O216" t="s">
        <v>34</v>
      </c>
      <c r="P216" t="s">
        <v>16</v>
      </c>
      <c r="Q216" s="4">
        <v>938</v>
      </c>
      <c r="R216" s="5">
        <v>189</v>
      </c>
    </row>
    <row r="217" spans="14:18" x14ac:dyDescent="0.55000000000000004">
      <c r="N217" t="s">
        <v>7</v>
      </c>
      <c r="O217" t="s">
        <v>38</v>
      </c>
      <c r="P217" t="s">
        <v>18</v>
      </c>
      <c r="Q217" s="4">
        <v>1778</v>
      </c>
      <c r="R217" s="5">
        <v>270</v>
      </c>
    </row>
    <row r="218" spans="14:18" x14ac:dyDescent="0.55000000000000004">
      <c r="N218" t="s">
        <v>6</v>
      </c>
      <c r="O218" t="s">
        <v>39</v>
      </c>
      <c r="P218" t="s">
        <v>30</v>
      </c>
      <c r="Q218" s="4">
        <v>1638</v>
      </c>
      <c r="R218" s="5">
        <v>63</v>
      </c>
    </row>
    <row r="219" spans="14:18" x14ac:dyDescent="0.55000000000000004">
      <c r="N219" t="s">
        <v>41</v>
      </c>
      <c r="O219" t="s">
        <v>38</v>
      </c>
      <c r="P219" t="s">
        <v>25</v>
      </c>
      <c r="Q219" s="4">
        <v>154</v>
      </c>
      <c r="R219" s="5">
        <v>21</v>
      </c>
    </row>
    <row r="220" spans="14:18" x14ac:dyDescent="0.55000000000000004">
      <c r="N220" t="s">
        <v>7</v>
      </c>
      <c r="O220" t="s">
        <v>37</v>
      </c>
      <c r="P220" t="s">
        <v>22</v>
      </c>
      <c r="Q220" s="4">
        <v>9835</v>
      </c>
      <c r="R220" s="5">
        <v>207</v>
      </c>
    </row>
    <row r="221" spans="14:18" x14ac:dyDescent="0.55000000000000004">
      <c r="N221" t="s">
        <v>9</v>
      </c>
      <c r="O221" t="s">
        <v>37</v>
      </c>
      <c r="P221" t="s">
        <v>20</v>
      </c>
      <c r="Q221" s="4">
        <v>7273</v>
      </c>
      <c r="R221" s="5">
        <v>96</v>
      </c>
    </row>
    <row r="222" spans="14:18" x14ac:dyDescent="0.55000000000000004">
      <c r="N222" t="s">
        <v>5</v>
      </c>
      <c r="O222" t="s">
        <v>39</v>
      </c>
      <c r="P222" t="s">
        <v>22</v>
      </c>
      <c r="Q222" s="4">
        <v>6909</v>
      </c>
      <c r="R222" s="5">
        <v>81</v>
      </c>
    </row>
    <row r="223" spans="14:18" x14ac:dyDescent="0.55000000000000004">
      <c r="N223" t="s">
        <v>9</v>
      </c>
      <c r="O223" t="s">
        <v>39</v>
      </c>
      <c r="P223" t="s">
        <v>24</v>
      </c>
      <c r="Q223" s="4">
        <v>3920</v>
      </c>
      <c r="R223" s="5">
        <v>306</v>
      </c>
    </row>
    <row r="224" spans="14:18" x14ac:dyDescent="0.55000000000000004">
      <c r="N224" t="s">
        <v>10</v>
      </c>
      <c r="O224" t="s">
        <v>39</v>
      </c>
      <c r="P224" t="s">
        <v>21</v>
      </c>
      <c r="Q224" s="4">
        <v>4858</v>
      </c>
      <c r="R224" s="5">
        <v>279</v>
      </c>
    </row>
    <row r="225" spans="14:18" x14ac:dyDescent="0.55000000000000004">
      <c r="N225" t="s">
        <v>2</v>
      </c>
      <c r="O225" t="s">
        <v>38</v>
      </c>
      <c r="P225" t="s">
        <v>4</v>
      </c>
      <c r="Q225" s="4">
        <v>3549</v>
      </c>
      <c r="R225" s="5">
        <v>3</v>
      </c>
    </row>
    <row r="226" spans="14:18" x14ac:dyDescent="0.55000000000000004">
      <c r="N226" t="s">
        <v>7</v>
      </c>
      <c r="O226" t="s">
        <v>39</v>
      </c>
      <c r="P226" t="s">
        <v>27</v>
      </c>
      <c r="Q226" s="4">
        <v>966</v>
      </c>
      <c r="R226" s="5">
        <v>198</v>
      </c>
    </row>
    <row r="227" spans="14:18" x14ac:dyDescent="0.55000000000000004">
      <c r="N227" t="s">
        <v>5</v>
      </c>
      <c r="O227" t="s">
        <v>39</v>
      </c>
      <c r="P227" t="s">
        <v>18</v>
      </c>
      <c r="Q227" s="4">
        <v>385</v>
      </c>
      <c r="R227" s="5">
        <v>249</v>
      </c>
    </row>
    <row r="228" spans="14:18" x14ac:dyDescent="0.55000000000000004">
      <c r="N228" t="s">
        <v>6</v>
      </c>
      <c r="O228" t="s">
        <v>34</v>
      </c>
      <c r="P228" t="s">
        <v>16</v>
      </c>
      <c r="Q228" s="4">
        <v>2219</v>
      </c>
      <c r="R228" s="5">
        <v>75</v>
      </c>
    </row>
    <row r="229" spans="14:18" x14ac:dyDescent="0.55000000000000004">
      <c r="N229" t="s">
        <v>9</v>
      </c>
      <c r="O229" t="s">
        <v>36</v>
      </c>
      <c r="P229" t="s">
        <v>32</v>
      </c>
      <c r="Q229" s="4">
        <v>2954</v>
      </c>
      <c r="R229" s="5">
        <v>189</v>
      </c>
    </row>
    <row r="230" spans="14:18" x14ac:dyDescent="0.55000000000000004">
      <c r="N230" t="s">
        <v>7</v>
      </c>
      <c r="O230" t="s">
        <v>36</v>
      </c>
      <c r="P230" t="s">
        <v>32</v>
      </c>
      <c r="Q230" s="4">
        <v>280</v>
      </c>
      <c r="R230" s="5">
        <v>87</v>
      </c>
    </row>
    <row r="231" spans="14:18" x14ac:dyDescent="0.55000000000000004">
      <c r="N231" t="s">
        <v>41</v>
      </c>
      <c r="O231" t="s">
        <v>36</v>
      </c>
      <c r="P231" t="s">
        <v>30</v>
      </c>
      <c r="Q231" s="4">
        <v>6118</v>
      </c>
      <c r="R231" s="5">
        <v>174</v>
      </c>
    </row>
    <row r="232" spans="14:18" x14ac:dyDescent="0.55000000000000004">
      <c r="N232" t="s">
        <v>2</v>
      </c>
      <c r="O232" t="s">
        <v>39</v>
      </c>
      <c r="P232" t="s">
        <v>15</v>
      </c>
      <c r="Q232" s="4">
        <v>4802</v>
      </c>
      <c r="R232" s="5">
        <v>36</v>
      </c>
    </row>
    <row r="233" spans="14:18" x14ac:dyDescent="0.55000000000000004">
      <c r="N233" t="s">
        <v>9</v>
      </c>
      <c r="O233" t="s">
        <v>38</v>
      </c>
      <c r="P233" t="s">
        <v>24</v>
      </c>
      <c r="Q233" s="4">
        <v>4137</v>
      </c>
      <c r="R233" s="5">
        <v>60</v>
      </c>
    </row>
    <row r="234" spans="14:18" x14ac:dyDescent="0.55000000000000004">
      <c r="N234" t="s">
        <v>3</v>
      </c>
      <c r="O234" t="s">
        <v>35</v>
      </c>
      <c r="P234" t="s">
        <v>23</v>
      </c>
      <c r="Q234" s="4">
        <v>2023</v>
      </c>
      <c r="R234" s="5">
        <v>78</v>
      </c>
    </row>
    <row r="235" spans="14:18" x14ac:dyDescent="0.55000000000000004">
      <c r="N235" t="s">
        <v>9</v>
      </c>
      <c r="O235" t="s">
        <v>36</v>
      </c>
      <c r="P235" t="s">
        <v>30</v>
      </c>
      <c r="Q235" s="4">
        <v>9051</v>
      </c>
      <c r="R235" s="5">
        <v>57</v>
      </c>
    </row>
    <row r="236" spans="14:18" x14ac:dyDescent="0.55000000000000004">
      <c r="N236" t="s">
        <v>9</v>
      </c>
      <c r="O236" t="s">
        <v>37</v>
      </c>
      <c r="P236" t="s">
        <v>28</v>
      </c>
      <c r="Q236" s="4">
        <v>2919</v>
      </c>
      <c r="R236" s="5">
        <v>45</v>
      </c>
    </row>
    <row r="237" spans="14:18" x14ac:dyDescent="0.55000000000000004">
      <c r="N237" t="s">
        <v>41</v>
      </c>
      <c r="O237" t="s">
        <v>38</v>
      </c>
      <c r="P237" t="s">
        <v>22</v>
      </c>
      <c r="Q237" s="4">
        <v>5915</v>
      </c>
      <c r="R237" s="5">
        <v>3</v>
      </c>
    </row>
    <row r="238" spans="14:18" x14ac:dyDescent="0.55000000000000004">
      <c r="N238" t="s">
        <v>10</v>
      </c>
      <c r="O238" t="s">
        <v>35</v>
      </c>
      <c r="P238" t="s">
        <v>15</v>
      </c>
      <c r="Q238" s="4">
        <v>2562</v>
      </c>
      <c r="R238" s="5">
        <v>6</v>
      </c>
    </row>
    <row r="239" spans="14:18" x14ac:dyDescent="0.55000000000000004">
      <c r="N239" t="s">
        <v>5</v>
      </c>
      <c r="O239" t="s">
        <v>37</v>
      </c>
      <c r="P239" t="s">
        <v>25</v>
      </c>
      <c r="Q239" s="4">
        <v>8813</v>
      </c>
      <c r="R239" s="5">
        <v>21</v>
      </c>
    </row>
    <row r="240" spans="14:18" x14ac:dyDescent="0.55000000000000004">
      <c r="N240" t="s">
        <v>5</v>
      </c>
      <c r="O240" t="s">
        <v>36</v>
      </c>
      <c r="P240" t="s">
        <v>18</v>
      </c>
      <c r="Q240" s="4">
        <v>6111</v>
      </c>
      <c r="R240" s="5">
        <v>3</v>
      </c>
    </row>
    <row r="241" spans="14:18" x14ac:dyDescent="0.55000000000000004">
      <c r="N241" t="s">
        <v>8</v>
      </c>
      <c r="O241" t="s">
        <v>34</v>
      </c>
      <c r="P241" t="s">
        <v>31</v>
      </c>
      <c r="Q241" s="4">
        <v>3507</v>
      </c>
      <c r="R241" s="5">
        <v>288</v>
      </c>
    </row>
    <row r="242" spans="14:18" x14ac:dyDescent="0.55000000000000004">
      <c r="N242" t="s">
        <v>6</v>
      </c>
      <c r="O242" t="s">
        <v>36</v>
      </c>
      <c r="P242" t="s">
        <v>13</v>
      </c>
      <c r="Q242" s="4">
        <v>4319</v>
      </c>
      <c r="R242" s="5">
        <v>30</v>
      </c>
    </row>
    <row r="243" spans="14:18" x14ac:dyDescent="0.55000000000000004">
      <c r="N243" t="s">
        <v>40</v>
      </c>
      <c r="O243" t="s">
        <v>38</v>
      </c>
      <c r="P243" t="s">
        <v>26</v>
      </c>
      <c r="Q243" s="4">
        <v>609</v>
      </c>
      <c r="R243" s="5">
        <v>87</v>
      </c>
    </row>
    <row r="244" spans="14:18" x14ac:dyDescent="0.55000000000000004">
      <c r="N244" t="s">
        <v>40</v>
      </c>
      <c r="O244" t="s">
        <v>39</v>
      </c>
      <c r="P244" t="s">
        <v>27</v>
      </c>
      <c r="Q244" s="4">
        <v>6370</v>
      </c>
      <c r="R244" s="5">
        <v>30</v>
      </c>
    </row>
    <row r="245" spans="14:18" x14ac:dyDescent="0.55000000000000004">
      <c r="N245" t="s">
        <v>5</v>
      </c>
      <c r="O245" t="s">
        <v>38</v>
      </c>
      <c r="P245" t="s">
        <v>19</v>
      </c>
      <c r="Q245" s="4">
        <v>5474</v>
      </c>
      <c r="R245" s="5">
        <v>168</v>
      </c>
    </row>
    <row r="246" spans="14:18" x14ac:dyDescent="0.55000000000000004">
      <c r="N246" t="s">
        <v>40</v>
      </c>
      <c r="O246" t="s">
        <v>36</v>
      </c>
      <c r="P246" t="s">
        <v>27</v>
      </c>
      <c r="Q246" s="4">
        <v>3164</v>
      </c>
      <c r="R246" s="5">
        <v>306</v>
      </c>
    </row>
    <row r="247" spans="14:18" x14ac:dyDescent="0.55000000000000004">
      <c r="N247" t="s">
        <v>6</v>
      </c>
      <c r="O247" t="s">
        <v>35</v>
      </c>
      <c r="P247" t="s">
        <v>4</v>
      </c>
      <c r="Q247" s="4">
        <v>1302</v>
      </c>
      <c r="R247" s="5">
        <v>402</v>
      </c>
    </row>
    <row r="248" spans="14:18" x14ac:dyDescent="0.55000000000000004">
      <c r="N248" t="s">
        <v>3</v>
      </c>
      <c r="O248" t="s">
        <v>37</v>
      </c>
      <c r="P248" t="s">
        <v>28</v>
      </c>
      <c r="Q248" s="4">
        <v>7308</v>
      </c>
      <c r="R248" s="5">
        <v>327</v>
      </c>
    </row>
    <row r="249" spans="14:18" x14ac:dyDescent="0.55000000000000004">
      <c r="N249" t="s">
        <v>40</v>
      </c>
      <c r="O249" t="s">
        <v>37</v>
      </c>
      <c r="P249" t="s">
        <v>27</v>
      </c>
      <c r="Q249" s="4">
        <v>6132</v>
      </c>
      <c r="R249" s="5">
        <v>93</v>
      </c>
    </row>
    <row r="250" spans="14:18" x14ac:dyDescent="0.55000000000000004">
      <c r="N250" t="s">
        <v>10</v>
      </c>
      <c r="O250" t="s">
        <v>35</v>
      </c>
      <c r="P250" t="s">
        <v>14</v>
      </c>
      <c r="Q250" s="4">
        <v>3472</v>
      </c>
      <c r="R250" s="5">
        <v>96</v>
      </c>
    </row>
    <row r="251" spans="14:18" x14ac:dyDescent="0.55000000000000004">
      <c r="N251" t="s">
        <v>8</v>
      </c>
      <c r="O251" t="s">
        <v>39</v>
      </c>
      <c r="P251" t="s">
        <v>18</v>
      </c>
      <c r="Q251" s="4">
        <v>9660</v>
      </c>
      <c r="R251" s="5">
        <v>27</v>
      </c>
    </row>
    <row r="252" spans="14:18" x14ac:dyDescent="0.55000000000000004">
      <c r="N252" t="s">
        <v>9</v>
      </c>
      <c r="O252" t="s">
        <v>38</v>
      </c>
      <c r="P252" t="s">
        <v>26</v>
      </c>
      <c r="Q252" s="4">
        <v>2436</v>
      </c>
      <c r="R252" s="5">
        <v>99</v>
      </c>
    </row>
    <row r="253" spans="14:18" x14ac:dyDescent="0.55000000000000004">
      <c r="N253" t="s">
        <v>9</v>
      </c>
      <c r="O253" t="s">
        <v>38</v>
      </c>
      <c r="P253" t="s">
        <v>33</v>
      </c>
      <c r="Q253" s="4">
        <v>9506</v>
      </c>
      <c r="R253" s="5">
        <v>87</v>
      </c>
    </row>
    <row r="254" spans="14:18" x14ac:dyDescent="0.55000000000000004">
      <c r="N254" t="s">
        <v>10</v>
      </c>
      <c r="O254" t="s">
        <v>37</v>
      </c>
      <c r="P254" t="s">
        <v>21</v>
      </c>
      <c r="Q254" s="4">
        <v>245</v>
      </c>
      <c r="R254" s="5">
        <v>288</v>
      </c>
    </row>
    <row r="255" spans="14:18" x14ac:dyDescent="0.55000000000000004">
      <c r="N255" t="s">
        <v>8</v>
      </c>
      <c r="O255" t="s">
        <v>35</v>
      </c>
      <c r="P255" t="s">
        <v>20</v>
      </c>
      <c r="Q255" s="4">
        <v>2702</v>
      </c>
      <c r="R255" s="5">
        <v>363</v>
      </c>
    </row>
    <row r="256" spans="14:18" x14ac:dyDescent="0.55000000000000004">
      <c r="N256" t="s">
        <v>10</v>
      </c>
      <c r="O256" t="s">
        <v>34</v>
      </c>
      <c r="P256" t="s">
        <v>17</v>
      </c>
      <c r="Q256" s="4">
        <v>700</v>
      </c>
      <c r="R256" s="5">
        <v>87</v>
      </c>
    </row>
    <row r="257" spans="14:18" x14ac:dyDescent="0.55000000000000004">
      <c r="N257" t="s">
        <v>6</v>
      </c>
      <c r="O257" t="s">
        <v>34</v>
      </c>
      <c r="P257" t="s">
        <v>17</v>
      </c>
      <c r="Q257" s="4">
        <v>3759</v>
      </c>
      <c r="R257" s="5">
        <v>150</v>
      </c>
    </row>
    <row r="258" spans="14:18" x14ac:dyDescent="0.55000000000000004">
      <c r="N258" t="s">
        <v>2</v>
      </c>
      <c r="O258" t="s">
        <v>35</v>
      </c>
      <c r="P258" t="s">
        <v>17</v>
      </c>
      <c r="Q258" s="4">
        <v>1589</v>
      </c>
      <c r="R258" s="5">
        <v>303</v>
      </c>
    </row>
    <row r="259" spans="14:18" x14ac:dyDescent="0.55000000000000004">
      <c r="N259" t="s">
        <v>7</v>
      </c>
      <c r="O259" t="s">
        <v>35</v>
      </c>
      <c r="P259" t="s">
        <v>28</v>
      </c>
      <c r="Q259" s="4">
        <v>5194</v>
      </c>
      <c r="R259" s="5">
        <v>288</v>
      </c>
    </row>
    <row r="260" spans="14:18" x14ac:dyDescent="0.55000000000000004">
      <c r="N260" t="s">
        <v>10</v>
      </c>
      <c r="O260" t="s">
        <v>36</v>
      </c>
      <c r="P260" t="s">
        <v>13</v>
      </c>
      <c r="Q260" s="4">
        <v>945</v>
      </c>
      <c r="R260" s="5">
        <v>75</v>
      </c>
    </row>
    <row r="261" spans="14:18" x14ac:dyDescent="0.55000000000000004">
      <c r="N261" t="s">
        <v>40</v>
      </c>
      <c r="O261" t="s">
        <v>38</v>
      </c>
      <c r="P261" t="s">
        <v>31</v>
      </c>
      <c r="Q261" s="4">
        <v>1988</v>
      </c>
      <c r="R261" s="5">
        <v>39</v>
      </c>
    </row>
    <row r="262" spans="14:18" x14ac:dyDescent="0.55000000000000004">
      <c r="N262" t="s">
        <v>6</v>
      </c>
      <c r="O262" t="s">
        <v>34</v>
      </c>
      <c r="P262" t="s">
        <v>32</v>
      </c>
      <c r="Q262" s="4">
        <v>6734</v>
      </c>
      <c r="R262" s="5">
        <v>123</v>
      </c>
    </row>
    <row r="263" spans="14:18" x14ac:dyDescent="0.55000000000000004">
      <c r="N263" t="s">
        <v>40</v>
      </c>
      <c r="O263" t="s">
        <v>36</v>
      </c>
      <c r="P263" t="s">
        <v>4</v>
      </c>
      <c r="Q263" s="4">
        <v>217</v>
      </c>
      <c r="R263" s="5">
        <v>36</v>
      </c>
    </row>
    <row r="264" spans="14:18" x14ac:dyDescent="0.55000000000000004">
      <c r="N264" t="s">
        <v>5</v>
      </c>
      <c r="O264" t="s">
        <v>34</v>
      </c>
      <c r="P264" t="s">
        <v>22</v>
      </c>
      <c r="Q264" s="4">
        <v>6279</v>
      </c>
      <c r="R264" s="5">
        <v>237</v>
      </c>
    </row>
    <row r="265" spans="14:18" x14ac:dyDescent="0.55000000000000004">
      <c r="N265" t="s">
        <v>40</v>
      </c>
      <c r="O265" t="s">
        <v>36</v>
      </c>
      <c r="P265" t="s">
        <v>13</v>
      </c>
      <c r="Q265" s="4">
        <v>4424</v>
      </c>
      <c r="R265" s="5">
        <v>201</v>
      </c>
    </row>
    <row r="266" spans="14:18" x14ac:dyDescent="0.55000000000000004">
      <c r="N266" t="s">
        <v>2</v>
      </c>
      <c r="O266" t="s">
        <v>36</v>
      </c>
      <c r="P266" t="s">
        <v>17</v>
      </c>
      <c r="Q266" s="4">
        <v>189</v>
      </c>
      <c r="R266" s="5">
        <v>48</v>
      </c>
    </row>
    <row r="267" spans="14:18" x14ac:dyDescent="0.55000000000000004">
      <c r="N267" t="s">
        <v>5</v>
      </c>
      <c r="O267" t="s">
        <v>35</v>
      </c>
      <c r="P267" t="s">
        <v>22</v>
      </c>
      <c r="Q267" s="4">
        <v>490</v>
      </c>
      <c r="R267" s="5">
        <v>84</v>
      </c>
    </row>
    <row r="268" spans="14:18" x14ac:dyDescent="0.55000000000000004">
      <c r="N268" t="s">
        <v>8</v>
      </c>
      <c r="O268" t="s">
        <v>37</v>
      </c>
      <c r="P268" t="s">
        <v>21</v>
      </c>
      <c r="Q268" s="4">
        <v>434</v>
      </c>
      <c r="R268" s="5">
        <v>87</v>
      </c>
    </row>
    <row r="269" spans="14:18" x14ac:dyDescent="0.55000000000000004">
      <c r="N269" t="s">
        <v>7</v>
      </c>
      <c r="O269" t="s">
        <v>38</v>
      </c>
      <c r="P269" t="s">
        <v>30</v>
      </c>
      <c r="Q269" s="4">
        <v>10129</v>
      </c>
      <c r="R269" s="5">
        <v>312</v>
      </c>
    </row>
    <row r="270" spans="14:18" x14ac:dyDescent="0.55000000000000004">
      <c r="N270" t="s">
        <v>3</v>
      </c>
      <c r="O270" t="s">
        <v>39</v>
      </c>
      <c r="P270" t="s">
        <v>28</v>
      </c>
      <c r="Q270" s="4">
        <v>1652</v>
      </c>
      <c r="R270" s="5">
        <v>102</v>
      </c>
    </row>
    <row r="271" spans="14:18" x14ac:dyDescent="0.55000000000000004">
      <c r="N271" t="s">
        <v>8</v>
      </c>
      <c r="O271" t="s">
        <v>38</v>
      </c>
      <c r="P271" t="s">
        <v>21</v>
      </c>
      <c r="Q271" s="4">
        <v>6433</v>
      </c>
      <c r="R271" s="5">
        <v>78</v>
      </c>
    </row>
    <row r="272" spans="14:18" x14ac:dyDescent="0.55000000000000004">
      <c r="N272" t="s">
        <v>3</v>
      </c>
      <c r="O272" t="s">
        <v>34</v>
      </c>
      <c r="P272" t="s">
        <v>23</v>
      </c>
      <c r="Q272" s="4">
        <v>2212</v>
      </c>
      <c r="R272" s="5">
        <v>117</v>
      </c>
    </row>
    <row r="273" spans="14:18" x14ac:dyDescent="0.55000000000000004">
      <c r="N273" t="s">
        <v>41</v>
      </c>
      <c r="O273" t="s">
        <v>35</v>
      </c>
      <c r="P273" t="s">
        <v>19</v>
      </c>
      <c r="Q273" s="4">
        <v>609</v>
      </c>
      <c r="R273" s="5">
        <v>99</v>
      </c>
    </row>
    <row r="274" spans="14:18" x14ac:dyDescent="0.55000000000000004">
      <c r="N274" t="s">
        <v>40</v>
      </c>
      <c r="O274" t="s">
        <v>35</v>
      </c>
      <c r="P274" t="s">
        <v>24</v>
      </c>
      <c r="Q274" s="4">
        <v>1638</v>
      </c>
      <c r="R274" s="5">
        <v>48</v>
      </c>
    </row>
    <row r="275" spans="14:18" x14ac:dyDescent="0.55000000000000004">
      <c r="N275" t="s">
        <v>7</v>
      </c>
      <c r="O275" t="s">
        <v>34</v>
      </c>
      <c r="P275" t="s">
        <v>15</v>
      </c>
      <c r="Q275" s="4">
        <v>3829</v>
      </c>
      <c r="R275" s="5">
        <v>24</v>
      </c>
    </row>
    <row r="276" spans="14:18" x14ac:dyDescent="0.55000000000000004">
      <c r="N276" t="s">
        <v>40</v>
      </c>
      <c r="O276" t="s">
        <v>39</v>
      </c>
      <c r="P276" t="s">
        <v>15</v>
      </c>
      <c r="Q276" s="4">
        <v>5775</v>
      </c>
      <c r="R276" s="5">
        <v>42</v>
      </c>
    </row>
    <row r="277" spans="14:18" x14ac:dyDescent="0.55000000000000004">
      <c r="N277" t="s">
        <v>6</v>
      </c>
      <c r="O277" t="s">
        <v>35</v>
      </c>
      <c r="P277" t="s">
        <v>20</v>
      </c>
      <c r="Q277" s="4">
        <v>1071</v>
      </c>
      <c r="R277" s="5">
        <v>270</v>
      </c>
    </row>
    <row r="278" spans="14:18" x14ac:dyDescent="0.55000000000000004">
      <c r="N278" t="s">
        <v>8</v>
      </c>
      <c r="O278" t="s">
        <v>36</v>
      </c>
      <c r="P278" t="s">
        <v>23</v>
      </c>
      <c r="Q278" s="4">
        <v>5019</v>
      </c>
      <c r="R278" s="5">
        <v>150</v>
      </c>
    </row>
    <row r="279" spans="14:18" x14ac:dyDescent="0.55000000000000004">
      <c r="N279" t="s">
        <v>2</v>
      </c>
      <c r="O279" t="s">
        <v>37</v>
      </c>
      <c r="P279" t="s">
        <v>15</v>
      </c>
      <c r="Q279" s="4">
        <v>2863</v>
      </c>
      <c r="R279" s="5">
        <v>42</v>
      </c>
    </row>
    <row r="280" spans="14:18" x14ac:dyDescent="0.55000000000000004">
      <c r="N280" t="s">
        <v>40</v>
      </c>
      <c r="O280" t="s">
        <v>35</v>
      </c>
      <c r="P280" t="s">
        <v>29</v>
      </c>
      <c r="Q280" s="4">
        <v>1617</v>
      </c>
      <c r="R280" s="5">
        <v>126</v>
      </c>
    </row>
    <row r="281" spans="14:18" x14ac:dyDescent="0.55000000000000004">
      <c r="N281" t="s">
        <v>6</v>
      </c>
      <c r="O281" t="s">
        <v>37</v>
      </c>
      <c r="P281" t="s">
        <v>26</v>
      </c>
      <c r="Q281" s="4">
        <v>6818</v>
      </c>
      <c r="R281" s="5">
        <v>6</v>
      </c>
    </row>
    <row r="282" spans="14:18" x14ac:dyDescent="0.55000000000000004">
      <c r="N282" t="s">
        <v>3</v>
      </c>
      <c r="O282" t="s">
        <v>35</v>
      </c>
      <c r="P282" t="s">
        <v>15</v>
      </c>
      <c r="Q282" s="4">
        <v>6657</v>
      </c>
      <c r="R282" s="5">
        <v>276</v>
      </c>
    </row>
    <row r="283" spans="14:18" x14ac:dyDescent="0.55000000000000004">
      <c r="N283" t="s">
        <v>3</v>
      </c>
      <c r="O283" t="s">
        <v>34</v>
      </c>
      <c r="P283" t="s">
        <v>17</v>
      </c>
      <c r="Q283" s="4">
        <v>2919</v>
      </c>
      <c r="R283" s="5">
        <v>93</v>
      </c>
    </row>
    <row r="284" spans="14:18" x14ac:dyDescent="0.55000000000000004">
      <c r="N284" t="s">
        <v>2</v>
      </c>
      <c r="O284" t="s">
        <v>36</v>
      </c>
      <c r="P284" t="s">
        <v>31</v>
      </c>
      <c r="Q284" s="4">
        <v>3094</v>
      </c>
      <c r="R284" s="5">
        <v>246</v>
      </c>
    </row>
    <row r="285" spans="14:18" x14ac:dyDescent="0.55000000000000004">
      <c r="N285" t="s">
        <v>6</v>
      </c>
      <c r="O285" t="s">
        <v>39</v>
      </c>
      <c r="P285" t="s">
        <v>24</v>
      </c>
      <c r="Q285" s="4">
        <v>2989</v>
      </c>
      <c r="R285" s="5">
        <v>3</v>
      </c>
    </row>
    <row r="286" spans="14:18" x14ac:dyDescent="0.55000000000000004">
      <c r="N286" t="s">
        <v>8</v>
      </c>
      <c r="O286" t="s">
        <v>38</v>
      </c>
      <c r="P286" t="s">
        <v>27</v>
      </c>
      <c r="Q286" s="4">
        <v>2268</v>
      </c>
      <c r="R286" s="5">
        <v>63</v>
      </c>
    </row>
    <row r="287" spans="14:18" x14ac:dyDescent="0.55000000000000004">
      <c r="N287" t="s">
        <v>5</v>
      </c>
      <c r="O287" t="s">
        <v>35</v>
      </c>
      <c r="P287" t="s">
        <v>31</v>
      </c>
      <c r="Q287" s="4">
        <v>4753</v>
      </c>
      <c r="R287" s="5">
        <v>246</v>
      </c>
    </row>
    <row r="288" spans="14:18" x14ac:dyDescent="0.55000000000000004">
      <c r="N288" t="s">
        <v>2</v>
      </c>
      <c r="O288" t="s">
        <v>34</v>
      </c>
      <c r="P288" t="s">
        <v>19</v>
      </c>
      <c r="Q288" s="4">
        <v>7511</v>
      </c>
      <c r="R288" s="5">
        <v>120</v>
      </c>
    </row>
    <row r="289" spans="14:18" x14ac:dyDescent="0.55000000000000004">
      <c r="N289" t="s">
        <v>2</v>
      </c>
      <c r="O289" t="s">
        <v>38</v>
      </c>
      <c r="P289" t="s">
        <v>31</v>
      </c>
      <c r="Q289" s="4">
        <v>4326</v>
      </c>
      <c r="R289" s="5">
        <v>348</v>
      </c>
    </row>
    <row r="290" spans="14:18" x14ac:dyDescent="0.55000000000000004">
      <c r="N290" t="s">
        <v>41</v>
      </c>
      <c r="O290" t="s">
        <v>34</v>
      </c>
      <c r="P290" t="s">
        <v>23</v>
      </c>
      <c r="Q290" s="4">
        <v>4935</v>
      </c>
      <c r="R290" s="5">
        <v>126</v>
      </c>
    </row>
    <row r="291" spans="14:18" x14ac:dyDescent="0.55000000000000004">
      <c r="N291" t="s">
        <v>6</v>
      </c>
      <c r="O291" t="s">
        <v>35</v>
      </c>
      <c r="P291" t="s">
        <v>30</v>
      </c>
      <c r="Q291" s="4">
        <v>4781</v>
      </c>
      <c r="R291" s="5">
        <v>123</v>
      </c>
    </row>
    <row r="292" spans="14:18" x14ac:dyDescent="0.55000000000000004">
      <c r="N292" t="s">
        <v>5</v>
      </c>
      <c r="O292" t="s">
        <v>38</v>
      </c>
      <c r="P292" t="s">
        <v>25</v>
      </c>
      <c r="Q292" s="4">
        <v>7483</v>
      </c>
      <c r="R292" s="5">
        <v>45</v>
      </c>
    </row>
    <row r="293" spans="14:18" x14ac:dyDescent="0.55000000000000004">
      <c r="N293" t="s">
        <v>10</v>
      </c>
      <c r="O293" t="s">
        <v>38</v>
      </c>
      <c r="P293" t="s">
        <v>4</v>
      </c>
      <c r="Q293" s="4">
        <v>6860</v>
      </c>
      <c r="R293" s="5">
        <v>126</v>
      </c>
    </row>
    <row r="294" spans="14:18" x14ac:dyDescent="0.55000000000000004">
      <c r="N294" t="s">
        <v>40</v>
      </c>
      <c r="O294" t="s">
        <v>37</v>
      </c>
      <c r="P294" t="s">
        <v>29</v>
      </c>
      <c r="Q294" s="4">
        <v>9002</v>
      </c>
      <c r="R294" s="5">
        <v>72</v>
      </c>
    </row>
    <row r="295" spans="14:18" x14ac:dyDescent="0.55000000000000004">
      <c r="N295" t="s">
        <v>6</v>
      </c>
      <c r="O295" t="s">
        <v>36</v>
      </c>
      <c r="P295" t="s">
        <v>29</v>
      </c>
      <c r="Q295" s="4">
        <v>1400</v>
      </c>
      <c r="R295" s="5">
        <v>135</v>
      </c>
    </row>
    <row r="296" spans="14:18" x14ac:dyDescent="0.55000000000000004">
      <c r="N296" t="s">
        <v>10</v>
      </c>
      <c r="O296" t="s">
        <v>34</v>
      </c>
      <c r="P296" t="s">
        <v>22</v>
      </c>
      <c r="Q296" s="4">
        <v>4053</v>
      </c>
      <c r="R296" s="5">
        <v>24</v>
      </c>
    </row>
    <row r="297" spans="14:18" x14ac:dyDescent="0.55000000000000004">
      <c r="N297" t="s">
        <v>7</v>
      </c>
      <c r="O297" t="s">
        <v>36</v>
      </c>
      <c r="P297" t="s">
        <v>31</v>
      </c>
      <c r="Q297" s="4">
        <v>2149</v>
      </c>
      <c r="R297" s="5">
        <v>117</v>
      </c>
    </row>
    <row r="298" spans="14:18" x14ac:dyDescent="0.55000000000000004">
      <c r="N298" t="s">
        <v>3</v>
      </c>
      <c r="O298" t="s">
        <v>39</v>
      </c>
      <c r="P298" t="s">
        <v>29</v>
      </c>
      <c r="Q298" s="4">
        <v>3640</v>
      </c>
      <c r="R298" s="5">
        <v>51</v>
      </c>
    </row>
    <row r="299" spans="14:18" x14ac:dyDescent="0.55000000000000004">
      <c r="N299" t="s">
        <v>2</v>
      </c>
      <c r="O299" t="s">
        <v>39</v>
      </c>
      <c r="P299" t="s">
        <v>23</v>
      </c>
      <c r="Q299" s="4">
        <v>630</v>
      </c>
      <c r="R299" s="5">
        <v>36</v>
      </c>
    </row>
    <row r="300" spans="14:18" x14ac:dyDescent="0.55000000000000004">
      <c r="N300" t="s">
        <v>9</v>
      </c>
      <c r="O300" t="s">
        <v>35</v>
      </c>
      <c r="P300" t="s">
        <v>27</v>
      </c>
      <c r="Q300" s="4">
        <v>2429</v>
      </c>
      <c r="R300" s="5">
        <v>144</v>
      </c>
    </row>
    <row r="301" spans="14:18" x14ac:dyDescent="0.55000000000000004">
      <c r="N301" t="s">
        <v>9</v>
      </c>
      <c r="O301" t="s">
        <v>36</v>
      </c>
      <c r="P301" t="s">
        <v>25</v>
      </c>
      <c r="Q301" s="4">
        <v>2142</v>
      </c>
      <c r="R301" s="5">
        <v>114</v>
      </c>
    </row>
    <row r="302" spans="14:18" x14ac:dyDescent="0.55000000000000004">
      <c r="N302" t="s">
        <v>7</v>
      </c>
      <c r="O302" t="s">
        <v>37</v>
      </c>
      <c r="P302" t="s">
        <v>30</v>
      </c>
      <c r="Q302" s="4">
        <v>6454</v>
      </c>
      <c r="R302" s="5">
        <v>54</v>
      </c>
    </row>
    <row r="303" spans="14:18" x14ac:dyDescent="0.55000000000000004">
      <c r="N303" t="s">
        <v>7</v>
      </c>
      <c r="O303" t="s">
        <v>37</v>
      </c>
      <c r="P303" t="s">
        <v>16</v>
      </c>
      <c r="Q303" s="4">
        <v>4487</v>
      </c>
      <c r="R303" s="5">
        <v>333</v>
      </c>
    </row>
    <row r="304" spans="14:18" x14ac:dyDescent="0.55000000000000004">
      <c r="N304" t="s">
        <v>3</v>
      </c>
      <c r="O304" t="s">
        <v>37</v>
      </c>
      <c r="P304" t="s">
        <v>4</v>
      </c>
      <c r="Q304" s="4">
        <v>938</v>
      </c>
      <c r="R304" s="5">
        <v>366</v>
      </c>
    </row>
    <row r="305" spans="14:18" x14ac:dyDescent="0.55000000000000004">
      <c r="N305" t="s">
        <v>3</v>
      </c>
      <c r="O305" t="s">
        <v>38</v>
      </c>
      <c r="P305" t="s">
        <v>26</v>
      </c>
      <c r="Q305" s="4">
        <v>8841</v>
      </c>
      <c r="R305" s="5">
        <v>303</v>
      </c>
    </row>
    <row r="306" spans="14:18" x14ac:dyDescent="0.55000000000000004">
      <c r="N306" t="s">
        <v>2</v>
      </c>
      <c r="O306" t="s">
        <v>39</v>
      </c>
      <c r="P306" t="s">
        <v>33</v>
      </c>
      <c r="Q306" s="4">
        <v>4018</v>
      </c>
      <c r="R306" s="5">
        <v>126</v>
      </c>
    </row>
    <row r="307" spans="14:18" x14ac:dyDescent="0.55000000000000004">
      <c r="N307" t="s">
        <v>41</v>
      </c>
      <c r="O307" t="s">
        <v>37</v>
      </c>
      <c r="P307" t="s">
        <v>15</v>
      </c>
      <c r="Q307" s="4">
        <v>714</v>
      </c>
      <c r="R307" s="5">
        <v>231</v>
      </c>
    </row>
    <row r="308" spans="14:18" x14ac:dyDescent="0.55000000000000004">
      <c r="N308" t="s">
        <v>9</v>
      </c>
      <c r="O308" t="s">
        <v>38</v>
      </c>
      <c r="P308" t="s">
        <v>25</v>
      </c>
      <c r="Q308" s="4">
        <v>3850</v>
      </c>
      <c r="R308"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AF99-7A9D-4CAD-B037-60312089DB45}">
  <dimension ref="C3:I31"/>
  <sheetViews>
    <sheetView topLeftCell="A7" workbookViewId="0">
      <selection activeCell="E25" sqref="E25"/>
    </sheetView>
  </sheetViews>
  <sheetFormatPr defaultRowHeight="14.4" x14ac:dyDescent="0.55000000000000004"/>
  <cols>
    <col min="3" max="3" width="14.7890625" bestFit="1" customWidth="1"/>
    <col min="4" max="4" width="13.3671875" bestFit="1" customWidth="1"/>
    <col min="8" max="8" width="14.7890625" bestFit="1" customWidth="1"/>
    <col min="9" max="9" width="13.3671875" bestFit="1" customWidth="1"/>
  </cols>
  <sheetData>
    <row r="3" spans="3:9" x14ac:dyDescent="0.55000000000000004">
      <c r="C3" t="s">
        <v>72</v>
      </c>
      <c r="H3" t="s">
        <v>73</v>
      </c>
    </row>
    <row r="5" spans="3:9" x14ac:dyDescent="0.55000000000000004">
      <c r="C5" s="28" t="s">
        <v>66</v>
      </c>
      <c r="D5" t="s">
        <v>68</v>
      </c>
      <c r="H5" s="28" t="s">
        <v>66</v>
      </c>
      <c r="I5" t="s">
        <v>68</v>
      </c>
    </row>
    <row r="6" spans="3:9" x14ac:dyDescent="0.55000000000000004">
      <c r="C6" s="29" t="s">
        <v>38</v>
      </c>
      <c r="D6">
        <v>25221</v>
      </c>
      <c r="H6" s="29" t="s">
        <v>38</v>
      </c>
    </row>
    <row r="7" spans="3:9" x14ac:dyDescent="0.55000000000000004">
      <c r="C7" s="31" t="s">
        <v>5</v>
      </c>
      <c r="D7">
        <v>25221</v>
      </c>
      <c r="H7" s="31" t="s">
        <v>41</v>
      </c>
      <c r="I7">
        <v>6069</v>
      </c>
    </row>
    <row r="8" spans="3:9" x14ac:dyDescent="0.55000000000000004">
      <c r="C8" s="29" t="s">
        <v>36</v>
      </c>
      <c r="D8">
        <v>39620</v>
      </c>
      <c r="H8" s="29" t="s">
        <v>36</v>
      </c>
    </row>
    <row r="9" spans="3:9" x14ac:dyDescent="0.55000000000000004">
      <c r="C9" s="31" t="s">
        <v>5</v>
      </c>
      <c r="D9">
        <v>39620</v>
      </c>
      <c r="H9" s="31" t="s">
        <v>8</v>
      </c>
      <c r="I9">
        <v>5019</v>
      </c>
    </row>
    <row r="10" spans="3:9" x14ac:dyDescent="0.55000000000000004">
      <c r="C10" s="29" t="s">
        <v>34</v>
      </c>
      <c r="D10">
        <v>41559</v>
      </c>
      <c r="H10" s="29" t="s">
        <v>34</v>
      </c>
    </row>
    <row r="11" spans="3:9" x14ac:dyDescent="0.55000000000000004">
      <c r="C11" s="31" t="s">
        <v>5</v>
      </c>
      <c r="D11">
        <v>41559</v>
      </c>
      <c r="H11" s="31" t="s">
        <v>8</v>
      </c>
      <c r="I11">
        <v>5516</v>
      </c>
    </row>
    <row r="12" spans="3:9" x14ac:dyDescent="0.55000000000000004">
      <c r="C12" s="29" t="s">
        <v>37</v>
      </c>
      <c r="D12">
        <v>43568</v>
      </c>
      <c r="H12" s="29" t="s">
        <v>37</v>
      </c>
    </row>
    <row r="13" spans="3:9" x14ac:dyDescent="0.55000000000000004">
      <c r="C13" s="31" t="s">
        <v>7</v>
      </c>
      <c r="D13">
        <v>43568</v>
      </c>
      <c r="H13" s="31" t="s">
        <v>10</v>
      </c>
      <c r="I13">
        <v>7987</v>
      </c>
    </row>
    <row r="14" spans="3:9" x14ac:dyDescent="0.55000000000000004">
      <c r="C14" s="29" t="s">
        <v>39</v>
      </c>
      <c r="D14">
        <v>45752</v>
      </c>
      <c r="H14" s="29" t="s">
        <v>39</v>
      </c>
    </row>
    <row r="15" spans="3:9" x14ac:dyDescent="0.55000000000000004">
      <c r="C15" s="31" t="s">
        <v>2</v>
      </c>
      <c r="D15">
        <v>45752</v>
      </c>
      <c r="H15" s="31" t="s">
        <v>41</v>
      </c>
      <c r="I15">
        <v>3976</v>
      </c>
    </row>
    <row r="16" spans="3:9" x14ac:dyDescent="0.55000000000000004">
      <c r="C16" s="29" t="s">
        <v>35</v>
      </c>
      <c r="D16">
        <v>38325</v>
      </c>
      <c r="H16" s="29" t="s">
        <v>35</v>
      </c>
    </row>
    <row r="17" spans="3:9" x14ac:dyDescent="0.55000000000000004">
      <c r="C17" s="31" t="s">
        <v>40</v>
      </c>
      <c r="D17">
        <v>38325</v>
      </c>
      <c r="H17" s="31" t="s">
        <v>2</v>
      </c>
      <c r="I17">
        <v>2142</v>
      </c>
    </row>
    <row r="18" spans="3:9" x14ac:dyDescent="0.55000000000000004">
      <c r="C18" s="29" t="s">
        <v>67</v>
      </c>
      <c r="D18">
        <v>234045</v>
      </c>
      <c r="H18" s="29" t="s">
        <v>67</v>
      </c>
      <c r="I18">
        <v>30709</v>
      </c>
    </row>
    <row r="21" spans="3:9" x14ac:dyDescent="0.55000000000000004">
      <c r="C21" s="32" t="s">
        <v>11</v>
      </c>
      <c r="D21" t="s">
        <v>12</v>
      </c>
    </row>
    <row r="22" spans="3:9" x14ac:dyDescent="0.55000000000000004">
      <c r="C22" s="12" t="s">
        <v>40</v>
      </c>
    </row>
    <row r="23" spans="3:9" x14ac:dyDescent="0.55000000000000004">
      <c r="C23" s="14" t="s">
        <v>8</v>
      </c>
    </row>
    <row r="24" spans="3:9" x14ac:dyDescent="0.55000000000000004">
      <c r="C24" s="12" t="s">
        <v>9</v>
      </c>
    </row>
    <row r="25" spans="3:9" x14ac:dyDescent="0.55000000000000004">
      <c r="C25" s="14" t="s">
        <v>41</v>
      </c>
    </row>
    <row r="26" spans="3:9" x14ac:dyDescent="0.55000000000000004">
      <c r="C26" s="12" t="s">
        <v>6</v>
      </c>
    </row>
    <row r="27" spans="3:9" x14ac:dyDescent="0.55000000000000004">
      <c r="C27" s="12" t="s">
        <v>7</v>
      </c>
    </row>
    <row r="28" spans="3:9" x14ac:dyDescent="0.55000000000000004">
      <c r="C28" s="14" t="s">
        <v>5</v>
      </c>
    </row>
    <row r="29" spans="3:9" x14ac:dyDescent="0.55000000000000004">
      <c r="C29" s="12" t="s">
        <v>2</v>
      </c>
    </row>
    <row r="30" spans="3:9" x14ac:dyDescent="0.55000000000000004">
      <c r="C30" s="14" t="s">
        <v>3</v>
      </c>
    </row>
    <row r="31" spans="3:9" x14ac:dyDescent="0.55000000000000004">
      <c r="C31" s="12" t="s">
        <v>10</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FD5DF-BF9A-4E22-BDB8-FE0B9F61E5A3}">
  <dimension ref="D5:E24"/>
  <sheetViews>
    <sheetView zoomScale="115" zoomScaleNormal="115" workbookViewId="0">
      <selection activeCell="E6" sqref="E6"/>
    </sheetView>
  </sheetViews>
  <sheetFormatPr defaultRowHeight="14.4" x14ac:dyDescent="0.55000000000000004"/>
  <cols>
    <col min="4" max="4" width="18.20703125" bestFit="1" customWidth="1"/>
    <col min="5" max="7" width="9.7890625" bestFit="1" customWidth="1"/>
  </cols>
  <sheetData>
    <row r="5" spans="4:5" x14ac:dyDescent="0.55000000000000004">
      <c r="D5" s="28" t="s">
        <v>66</v>
      </c>
      <c r="E5" t="s">
        <v>77</v>
      </c>
    </row>
    <row r="6" spans="4:5" x14ac:dyDescent="0.55000000000000004">
      <c r="D6" s="29" t="s">
        <v>30</v>
      </c>
      <c r="E6" s="33">
        <v>5094.46</v>
      </c>
    </row>
    <row r="7" spans="4:5" x14ac:dyDescent="0.55000000000000004">
      <c r="D7" s="29" t="s">
        <v>22</v>
      </c>
      <c r="E7" s="33">
        <v>12007.82</v>
      </c>
    </row>
    <row r="8" spans="4:5" x14ac:dyDescent="0.55000000000000004">
      <c r="D8" s="29" t="s">
        <v>26</v>
      </c>
      <c r="E8" s="33">
        <v>10358.6</v>
      </c>
    </row>
    <row r="9" spans="4:5" x14ac:dyDescent="0.55000000000000004">
      <c r="D9" s="29" t="s">
        <v>28</v>
      </c>
      <c r="E9" s="33">
        <v>5891.0199999999995</v>
      </c>
    </row>
    <row r="10" spans="4:5" x14ac:dyDescent="0.55000000000000004">
      <c r="D10" s="29" t="s">
        <v>17</v>
      </c>
      <c r="E10" s="33">
        <v>9636.9699999999993</v>
      </c>
    </row>
    <row r="11" spans="4:5" x14ac:dyDescent="0.55000000000000004">
      <c r="D11" s="29" t="s">
        <v>23</v>
      </c>
      <c r="E11" s="33">
        <v>396.36</v>
      </c>
    </row>
    <row r="12" spans="4:5" x14ac:dyDescent="0.55000000000000004">
      <c r="D12" s="29" t="s">
        <v>29</v>
      </c>
      <c r="E12" s="33">
        <v>2653.76</v>
      </c>
    </row>
    <row r="13" spans="4:5" x14ac:dyDescent="0.55000000000000004">
      <c r="D13" s="29" t="s">
        <v>16</v>
      </c>
      <c r="E13" s="33">
        <v>-468.14999999999964</v>
      </c>
    </row>
    <row r="14" spans="4:5" x14ac:dyDescent="0.55000000000000004">
      <c r="D14" s="29" t="s">
        <v>27</v>
      </c>
      <c r="E14" s="33">
        <v>9978.43</v>
      </c>
    </row>
    <row r="15" spans="4:5" x14ac:dyDescent="0.55000000000000004">
      <c r="D15" s="29" t="s">
        <v>33</v>
      </c>
      <c r="E15" s="33">
        <v>15038.28</v>
      </c>
    </row>
    <row r="16" spans="4:5" x14ac:dyDescent="0.55000000000000004">
      <c r="D16" s="29" t="s">
        <v>31</v>
      </c>
      <c r="E16" s="33">
        <v>7674.1</v>
      </c>
    </row>
    <row r="17" spans="4:5" x14ac:dyDescent="0.55000000000000004">
      <c r="D17" s="29" t="s">
        <v>21</v>
      </c>
      <c r="E17" s="33">
        <v>8081</v>
      </c>
    </row>
    <row r="18" spans="4:5" x14ac:dyDescent="0.55000000000000004">
      <c r="D18" s="29" t="s">
        <v>25</v>
      </c>
      <c r="E18" s="33">
        <v>-5389.2000000000007</v>
      </c>
    </row>
    <row r="19" spans="4:5" x14ac:dyDescent="0.55000000000000004">
      <c r="D19" s="29" t="s">
        <v>14</v>
      </c>
      <c r="E19" s="33">
        <v>3133.6</v>
      </c>
    </row>
    <row r="20" spans="4:5" x14ac:dyDescent="0.55000000000000004">
      <c r="D20" s="29" t="s">
        <v>24</v>
      </c>
      <c r="E20" s="33">
        <v>8541.4</v>
      </c>
    </row>
    <row r="21" spans="4:5" x14ac:dyDescent="0.55000000000000004">
      <c r="D21" s="29" t="s">
        <v>20</v>
      </c>
      <c r="E21" s="33">
        <v>7722.56</v>
      </c>
    </row>
    <row r="22" spans="4:5" x14ac:dyDescent="0.55000000000000004">
      <c r="D22" s="29" t="s">
        <v>15</v>
      </c>
      <c r="E22" s="33">
        <v>9662.06</v>
      </c>
    </row>
    <row r="23" spans="4:5" x14ac:dyDescent="0.55000000000000004">
      <c r="D23" s="29" t="s">
        <v>18</v>
      </c>
      <c r="E23" s="33">
        <v>9578.4</v>
      </c>
    </row>
    <row r="24" spans="4:5" x14ac:dyDescent="0.55000000000000004">
      <c r="D24" s="29" t="s">
        <v>67</v>
      </c>
      <c r="E24" s="33">
        <v>119591.46999999997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Descriptive statistics</vt:lpstr>
      <vt:lpstr>EDA</vt:lpstr>
      <vt:lpstr>SalesByCountry</vt:lpstr>
      <vt:lpstr>SalesByCountryPivots</vt:lpstr>
      <vt:lpstr>Top5PdtsperUnit  </vt:lpstr>
      <vt:lpstr>AnomalyinData</vt:lpstr>
      <vt:lpstr>Best Sales Person By Country</vt:lpstr>
      <vt:lpstr>Profit Analysis</vt:lpstr>
      <vt:lpstr>Dynamic Sales Report byCountry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Vaishnevi Priya P</cp:lastModifiedBy>
  <dcterms:created xsi:type="dcterms:W3CDTF">2021-03-14T20:21:32Z</dcterms:created>
  <dcterms:modified xsi:type="dcterms:W3CDTF">2023-09-27T10:32:31Z</dcterms:modified>
</cp:coreProperties>
</file>