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Projects for Portfolio\CoachX Assignments\Excel\Excel Assignments\"/>
    </mc:Choice>
  </mc:AlternateContent>
  <xr:revisionPtr revIDLastSave="0" documentId="13_ncr:1_{B3C0B3C6-EE18-4750-A888-D79D261EFB74}" xr6:coauthVersionLast="47" xr6:coauthVersionMax="47" xr10:uidLastSave="{00000000-0000-0000-0000-000000000000}"/>
  <bookViews>
    <workbookView xWindow="468" yWindow="0" windowWidth="21768" windowHeight="12336" xr2:uid="{B1B534AD-5134-4F20-A31A-83CDB62FB82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8" i="1" l="1"/>
  <c r="G199" i="1"/>
  <c r="E206" i="1"/>
  <c r="G119" i="2"/>
  <c r="G114" i="2"/>
  <c r="G110" i="2"/>
  <c r="G108" i="2"/>
  <c r="G104" i="2"/>
  <c r="G100" i="2"/>
  <c r="G98" i="2"/>
  <c r="F64" i="2"/>
  <c r="F56" i="2"/>
  <c r="F373" i="1"/>
  <c r="F371" i="1"/>
  <c r="F370" i="1"/>
  <c r="F369" i="1"/>
  <c r="F368" i="1"/>
  <c r="F367" i="1"/>
  <c r="F354" i="1"/>
  <c r="G342" i="1"/>
  <c r="F342" i="1"/>
  <c r="G314" i="1"/>
  <c r="G313" i="1"/>
  <c r="G312" i="1"/>
  <c r="G311" i="1"/>
  <c r="G310" i="1"/>
  <c r="G309" i="1"/>
  <c r="G308" i="1"/>
  <c r="G307" i="1"/>
  <c r="G306" i="1"/>
  <c r="G304" i="1"/>
  <c r="G305" i="1"/>
  <c r="G244" i="1"/>
  <c r="G243" i="1"/>
  <c r="G242" i="1"/>
  <c r="G241" i="1"/>
  <c r="G240" i="1"/>
  <c r="G239" i="1"/>
  <c r="G238" i="1"/>
  <c r="G237" i="1"/>
  <c r="G236" i="1"/>
  <c r="G235" i="1"/>
  <c r="G225" i="1"/>
  <c r="E214" i="1"/>
  <c r="E213" i="1"/>
  <c r="E212" i="1"/>
  <c r="E211" i="1"/>
  <c r="E210" i="1"/>
  <c r="E209" i="1"/>
  <c r="E208" i="1"/>
  <c r="E207" i="1"/>
  <c r="I180" i="1"/>
  <c r="H180" i="1"/>
  <c r="I178" i="1"/>
  <c r="I182" i="1" s="1"/>
  <c r="H178" i="1"/>
  <c r="H181" i="1" s="1"/>
  <c r="I176" i="1"/>
  <c r="H176" i="1"/>
  <c r="I148" i="1"/>
  <c r="H148" i="1"/>
  <c r="I146" i="1"/>
  <c r="H146" i="1"/>
  <c r="D150" i="1"/>
  <c r="D143" i="1"/>
  <c r="E108" i="1"/>
  <c r="E99" i="1"/>
  <c r="H115" i="1" s="1"/>
  <c r="F90" i="1"/>
  <c r="F95" i="1" s="1"/>
  <c r="F81" i="1"/>
  <c r="F79" i="1"/>
  <c r="F71" i="1"/>
  <c r="F69" i="1"/>
  <c r="G23" i="1"/>
  <c r="G15" i="1"/>
  <c r="F85" i="1" l="1"/>
  <c r="F75" i="1"/>
  <c r="G109" i="1"/>
  <c r="G111" i="1"/>
  <c r="G113" i="1"/>
  <c r="G115" i="1"/>
  <c r="E104" i="1"/>
  <c r="G110" i="1"/>
  <c r="G112" i="1"/>
  <c r="G114" i="1"/>
  <c r="G108" i="1"/>
  <c r="H110" i="1"/>
  <c r="H112" i="1"/>
  <c r="H114" i="1"/>
  <c r="H108" i="1"/>
  <c r="I108" i="1" s="1"/>
  <c r="E109" i="1" s="1"/>
  <c r="H109" i="1"/>
  <c r="H111" i="1"/>
  <c r="H113" i="1"/>
  <c r="I109" i="1" l="1"/>
  <c r="E110" i="1" s="1"/>
  <c r="I110" i="1" s="1"/>
  <c r="E111" i="1" s="1"/>
  <c r="I111" i="1" s="1"/>
  <c r="E112" i="1" s="1"/>
  <c r="I112" i="1" s="1"/>
  <c r="E113" i="1" s="1"/>
  <c r="I113" i="1" s="1"/>
  <c r="E114" i="1" s="1"/>
  <c r="I114" i="1" s="1"/>
  <c r="E115" i="1" s="1"/>
  <c r="I115" i="1" s="1"/>
  <c r="F113" i="1"/>
  <c r="F114" i="1"/>
  <c r="F115" i="1"/>
  <c r="F108" i="1"/>
  <c r="F109" i="1"/>
  <c r="F110" i="1"/>
  <c r="F111" i="1"/>
  <c r="F112" i="1"/>
</calcChain>
</file>

<file path=xl/sharedStrings.xml><?xml version="1.0" encoding="utf-8"?>
<sst xmlns="http://schemas.openxmlformats.org/spreadsheetml/2006/main" count="286" uniqueCount="131">
  <si>
    <t>Price</t>
  </si>
  <si>
    <t>Interest Rate</t>
  </si>
  <si>
    <t>No.of Payments</t>
  </si>
  <si>
    <t>Payment at the end of each year</t>
  </si>
  <si>
    <t>PV</t>
  </si>
  <si>
    <t xml:space="preserve">Payment </t>
  </si>
  <si>
    <t>Payment at the beginning of each year</t>
  </si>
  <si>
    <t>Rate per Annum</t>
  </si>
  <si>
    <t>Rate per month</t>
  </si>
  <si>
    <t>Term</t>
  </si>
  <si>
    <t>No. Of monthly Payments</t>
  </si>
  <si>
    <t>Loan Amount</t>
  </si>
  <si>
    <t>FV</t>
  </si>
  <si>
    <t>type</t>
  </si>
  <si>
    <t>EMI</t>
  </si>
  <si>
    <t>Rate per Month</t>
  </si>
  <si>
    <t>No. of Monthly payments</t>
  </si>
  <si>
    <t>Loan Amount (PV)</t>
  </si>
  <si>
    <t>Month</t>
  </si>
  <si>
    <t>Beginning Balance</t>
  </si>
  <si>
    <t>Interest</t>
  </si>
  <si>
    <t>Principal</t>
  </si>
  <si>
    <t>Ending Balance</t>
  </si>
  <si>
    <t>No. or monthly Payments</t>
  </si>
  <si>
    <t>Cash Flows</t>
  </si>
  <si>
    <t>Time</t>
  </si>
  <si>
    <t>Investment 1</t>
  </si>
  <si>
    <t>Investment 2</t>
  </si>
  <si>
    <t>Total</t>
  </si>
  <si>
    <t>NPV(End Year)</t>
  </si>
  <si>
    <t>NPV(Beg. Year)</t>
  </si>
  <si>
    <t>NPV(Middle Year)</t>
  </si>
  <si>
    <t>Date</t>
  </si>
  <si>
    <t>Net Present Values</t>
  </si>
  <si>
    <t>Cashflows</t>
  </si>
  <si>
    <t>NPV</t>
  </si>
  <si>
    <t>IRR</t>
  </si>
  <si>
    <t>Guess</t>
  </si>
  <si>
    <t>Project A</t>
  </si>
  <si>
    <t>Project B</t>
  </si>
  <si>
    <t>Investment</t>
  </si>
  <si>
    <t>Year</t>
  </si>
  <si>
    <t>XIRR</t>
  </si>
  <si>
    <t>8/15/2015</t>
  </si>
  <si>
    <t>3/15/2016</t>
  </si>
  <si>
    <t>4/25/2016</t>
  </si>
  <si>
    <t>Finance Rate</t>
  </si>
  <si>
    <t>Reinvestment Rate</t>
  </si>
  <si>
    <t>Discount Rate</t>
  </si>
  <si>
    <t>MIRR</t>
  </si>
  <si>
    <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t>
  </si>
  <si>
    <t>You want to know which of these options is beneficial for you.</t>
  </si>
  <si>
    <t>As you observe,</t>
  </si>
  <si>
    <t>Present Value (PV) is the loan amount.</t>
  </si>
  <si>
    <t>Future Value (FV) is 0 as at the end of the term the loan amount should be 0.</t>
  </si>
  <si>
    <t>Type is 1 as the EMIs are paid at the beginning of each month.</t>
  </si>
  <si>
    <t>You will get the following results −</t>
  </si>
  <si>
    <t>Calculating Interest Rate</t>
  </si>
  <si>
    <t>Suppose you take a loan of 100,000 and you want to pay back in 15 months with a maximum monthly payment of 12000. You might want to know the interest rate at which you have to pay.</t>
  </si>
  <si>
    <t>Find the interest rate with the Excel RATE function −</t>
  </si>
  <si>
    <t xml:space="preserve">As you observe NPV for Investment 2 is higher than that for Investment 1. Hence, Investment 2 is a better choice. </t>
  </si>
  <si>
    <t>You got this result as cash out flows for Investment 2 are at later periods as compared to that of Investment 1.</t>
  </si>
  <si>
    <t>Cash Flows at Irregular Intervals</t>
  </si>
  <si>
    <t>If you want to calculate the net present value with irregular cash flows, i.e. cash flows occurring at random times, the calculation is a bit complex.</t>
  </si>
  <si>
    <t xml:space="preserve">However, in Excel, you can easily do such a calculation with </t>
  </si>
  <si>
    <t>Introduction</t>
  </si>
  <si>
    <t>This project focuses on various financial analysis scenarios including purchasing decisions, loan calculations, and investment evaluations. The objective is to understand the implications of different financial options and determine the most beneficial choices based on present value (PV), equated monthly installments (EMI), net present value (NPV), and internal rate of return (IRR).</t>
  </si>
  <si>
    <t>Scenario Overview</t>
  </si>
  <si>
    <t>You are considering purchasing a refrigerator priced at ₹32,000. The salesperson offers you two payment options:</t>
  </si>
  <si>
    <t>1. Pay the full amount upfront.</t>
  </si>
  <si>
    <t>2. Pay in installments over 8 years at an annual interest rate of 13%, with yearly payments of ₹6,000.</t>
  </si>
  <si>
    <t>Payment Option Analysis</t>
  </si>
  <si>
    <t>Option 1: Payment at the End of Each Year</t>
  </si>
  <si>
    <r>
      <t>Price:</t>
    </r>
    <r>
      <rPr>
        <sz val="11"/>
        <color theme="1"/>
        <rFont val="Calibri"/>
        <family val="2"/>
        <scheme val="minor"/>
      </rPr>
      <t xml:space="preserve"> ₹32,000</t>
    </r>
  </si>
  <si>
    <r>
      <t>Interest Rate:</t>
    </r>
    <r>
      <rPr>
        <sz val="11"/>
        <color theme="1"/>
        <rFont val="Calibri"/>
        <family val="2"/>
        <scheme val="minor"/>
      </rPr>
      <t xml:space="preserve"> 13% per annum</t>
    </r>
  </si>
  <si>
    <r>
      <t>Number of Payments:</t>
    </r>
    <r>
      <rPr>
        <sz val="11"/>
        <color theme="1"/>
        <rFont val="Calibri"/>
        <family val="2"/>
        <scheme val="minor"/>
      </rPr>
      <t xml:space="preserve"> 8</t>
    </r>
  </si>
  <si>
    <r>
      <t>Yearly Payment:</t>
    </r>
    <r>
      <rPr>
        <sz val="11"/>
        <color theme="1"/>
        <rFont val="Calibri"/>
        <family val="2"/>
        <scheme val="minor"/>
      </rPr>
      <t xml:space="preserve"> ₹6,000</t>
    </r>
  </si>
  <si>
    <r>
      <t>Present Value Calculation:</t>
    </r>
    <r>
      <rPr>
        <sz val="11"/>
        <color theme="1"/>
        <rFont val="Calibri"/>
        <family val="2"/>
        <scheme val="minor"/>
      </rPr>
      <t xml:space="preserve"> PV=₹28,792.62PV = ₹28,792.62PV=₹28,792.62</t>
    </r>
  </si>
  <si>
    <t>Option 2: Payment at the Beginning of Each Year</t>
  </si>
  <si>
    <r>
      <t>Present Value Calculation:</t>
    </r>
    <r>
      <rPr>
        <sz val="11"/>
        <color theme="1"/>
        <rFont val="Calibri"/>
        <family val="2"/>
        <scheme val="minor"/>
      </rPr>
      <t xml:space="preserve"> PV=₹32,535.66PV = ₹32,535.66PV=₹32,535.66</t>
    </r>
  </si>
  <si>
    <t>Conclusion</t>
  </si>
  <si>
    <r>
      <t>Upfront Payment:</t>
    </r>
    <r>
      <rPr>
        <sz val="11"/>
        <color theme="1"/>
        <rFont val="Calibri"/>
        <family val="2"/>
        <scheme val="minor"/>
      </rPr>
      <t xml:space="preserve"> ₹32,000</t>
    </r>
  </si>
  <si>
    <r>
      <t>Payment at the End of the Year:</t>
    </r>
    <r>
      <rPr>
        <sz val="11"/>
        <color theme="1"/>
        <rFont val="Calibri"/>
        <family val="2"/>
        <scheme val="minor"/>
      </rPr>
      <t xml:space="preserve"> ₹28,793 (Present Value)</t>
    </r>
  </si>
  <si>
    <r>
      <t>Payment at the Beginning of the Year:</t>
    </r>
    <r>
      <rPr>
        <sz val="11"/>
        <color theme="1"/>
        <rFont val="Calibri"/>
        <family val="2"/>
        <scheme val="minor"/>
      </rPr>
      <t xml:space="preserve"> ₹32,536 (Present Value)</t>
    </r>
  </si>
  <si>
    <t>Opting for yearly payments with payment at the end of each year is the most beneficial option, as it results in the lowest present value.</t>
  </si>
  <si>
    <t>Part 2: Home Loan EMI Calculation</t>
  </si>
  <si>
    <t>You are planning to take a home loan of ₹5,000,000 with an annual interest rate of 11.5% for a term of 25 years. The goal is to calculate the Equated Monthly Installment (EMI).</t>
  </si>
  <si>
    <t>EMI Calculation Steps</t>
  </si>
  <si>
    <r>
      <t>1. Interest Rate per Month:</t>
    </r>
    <r>
      <rPr>
        <sz val="11"/>
        <color theme="1"/>
        <rFont val="Calibri"/>
        <family val="2"/>
        <scheme val="minor"/>
      </rPr>
      <t xml:space="preserve"> Interest Rate per Month=Interest Rate per Annum12\text{Interest Rate per Month} = \frac{\text{Interest Rate per Annum}}{12}Interest Rate per Month=12Interest Rate per Annum​ Interest Rate per Month=11.5%12=0.009583\text{Interest Rate per Month} = \frac{11.5\%}{12} = 0.009583Interest Rate per Month=1211.5%​=0.009583</t>
    </r>
  </si>
  <si>
    <r>
      <t>2. Number of Monthly Payments:</t>
    </r>
    <r>
      <rPr>
        <sz val="11"/>
        <color theme="1"/>
        <rFont val="Calibri"/>
        <family val="2"/>
        <scheme val="minor"/>
      </rPr>
      <t xml:space="preserve"> No. of Monthly Payments=Term×12\text{No. of Monthly Payments} = \text{Term} \times 12No. of Monthly Payments=Term×12 No. of Monthly Payments=25×12=300\text{No. of Monthly Payments} = 25 \times 12 = 300No. of Monthly Payments=25×12=300</t>
    </r>
  </si>
  <si>
    <r>
      <t>3. EMI Calculation Using the PMT Function:</t>
    </r>
    <r>
      <rPr>
        <sz val="11"/>
        <color theme="1"/>
        <rFont val="Calibri"/>
        <family val="2"/>
        <scheme val="minor"/>
      </rPr>
      <t xml:space="preserve"> EMI=PMT(Rate per Month,No. of Monthly Payments,Loan Amount,Future Value,Type)\text{EMI} = PMT(\text{Rate per Month}, \text{No. of Monthly Payments}, \text{Loan Amount}, \text{Future Value}, \text{Type})EMI=PMT(Rate per Month,No. of Monthly Payments,Loan Amount,Future Value,Type)</t>
    </r>
  </si>
  <si>
    <t>Results</t>
  </si>
  <si>
    <t>EMI with Payments at the Beginning of Each Month</t>
  </si>
  <si>
    <r>
      <t>Rate per Month:</t>
    </r>
    <r>
      <rPr>
        <sz val="11"/>
        <color theme="1"/>
        <rFont val="Calibri"/>
        <family val="2"/>
        <scheme val="minor"/>
      </rPr>
      <t xml:space="preserve"> 0.009583</t>
    </r>
  </si>
  <si>
    <r>
      <t>Number of Payments:</t>
    </r>
    <r>
      <rPr>
        <sz val="11"/>
        <color theme="1"/>
        <rFont val="Calibri"/>
        <family val="2"/>
        <scheme val="minor"/>
      </rPr>
      <t xml:space="preserve"> 300</t>
    </r>
  </si>
  <si>
    <r>
      <t>Loan Amount:</t>
    </r>
    <r>
      <rPr>
        <sz val="11"/>
        <color theme="1"/>
        <rFont val="Calibri"/>
        <family val="2"/>
        <scheme val="minor"/>
      </rPr>
      <t xml:space="preserve"> ₹5,000,000</t>
    </r>
  </si>
  <si>
    <r>
      <t>Future Value:</t>
    </r>
    <r>
      <rPr>
        <sz val="11"/>
        <color theme="1"/>
        <rFont val="Calibri"/>
        <family val="2"/>
        <scheme val="minor"/>
      </rPr>
      <t xml:space="preserve"> 0</t>
    </r>
  </si>
  <si>
    <r>
      <t>Type:</t>
    </r>
    <r>
      <rPr>
        <sz val="11"/>
        <color theme="1"/>
        <rFont val="Calibri"/>
        <family val="2"/>
        <scheme val="minor"/>
      </rPr>
      <t xml:space="preserve"> 1 (Payment at the Beginning of Each Month)</t>
    </r>
  </si>
  <si>
    <t>EMI=₹−52,139.81\text{EMI} = ₹-52,139.81EMI=₹−52,139.81</t>
  </si>
  <si>
    <t>EMI with Payments at the End of Each Month</t>
  </si>
  <si>
    <r>
      <t>Type:</t>
    </r>
    <r>
      <rPr>
        <sz val="11"/>
        <color theme="1"/>
        <rFont val="Calibri"/>
        <family val="2"/>
        <scheme val="minor"/>
      </rPr>
      <t xml:space="preserve"> 0 (Payment at the End of Each Month)</t>
    </r>
  </si>
  <si>
    <t>EMI=₹−52,661.21\text{EMI} = ₹-52,661.21EMI=₹−52,661.21</t>
  </si>
  <si>
    <r>
      <t>Payments at the Beginning of Each Month:</t>
    </r>
    <r>
      <rPr>
        <sz val="11"/>
        <color theme="1"/>
        <rFont val="Calibri"/>
        <family val="2"/>
        <scheme val="minor"/>
      </rPr>
      <t xml:space="preserve"> ₹52,139.81</t>
    </r>
  </si>
  <si>
    <r>
      <t>Payments at the End of Each Month:</t>
    </r>
    <r>
      <rPr>
        <sz val="11"/>
        <color theme="1"/>
        <rFont val="Calibri"/>
        <family val="2"/>
        <scheme val="minor"/>
      </rPr>
      <t xml:space="preserve"> ₹52,661.21</t>
    </r>
  </si>
  <si>
    <t>Opting for payments at the beginning of each month results in a lower EMI.</t>
  </si>
  <si>
    <t>Part 1: Purchasing a Refrigerator</t>
  </si>
  <si>
    <t>Part 3: Interest Rate Calculation for a Short-Term Loan</t>
  </si>
  <si>
    <t>You take a loan of ₹100,000 to be repaid over 15 months with a maximum monthly payment of ₹12,000. The goal is to determine the interest rate.</t>
  </si>
  <si>
    <t>Calculation Using the RATE Function</t>
  </si>
  <si>
    <t>Loan Amount=₹100,000\text{Loan Amount} = ₹100,000Loan Amount=₹100,000 Monthly Payment=₹−12,000\text{Monthly Payment} = ₹-12,000Monthly Payment=₹−12,000 Number of Monthly Payments=15\text{Number of Monthly Payments} = 15Number of Monthly Payments=15</t>
  </si>
  <si>
    <t>Interest Rate Result</t>
  </si>
  <si>
    <t>Interest Rate=20%\text{Interest Rate} = 20\%Interest Rate=20%</t>
  </si>
  <si>
    <t>Part 4: Investment Comparison</t>
  </si>
  <si>
    <t>You are comparing two investment options with the following cash flows:</t>
  </si>
  <si>
    <t>Investment 1:</t>
  </si>
  <si>
    <t>Initial Investment: ₹10,000</t>
  </si>
  <si>
    <t>Cash Flows: ₹25,000 (Year 2), ₹-7,000 (Year 3)</t>
  </si>
  <si>
    <t>Investment 2:</t>
  </si>
  <si>
    <t>Initial Investment: ₹5,000</t>
  </si>
  <si>
    <t>Cash Flows: ₹20,000 (Year 2), ₹-8,000 (Year 3)</t>
  </si>
  <si>
    <t>Net Present Value (NPV) Calculation</t>
  </si>
  <si>
    <r>
      <t>Investment 1:</t>
    </r>
    <r>
      <rPr>
        <sz val="11"/>
        <color theme="1"/>
        <rFont val="Calibri"/>
        <family val="2"/>
        <scheme val="minor"/>
      </rPr>
      <t xml:space="preserve"> NPV=₹4,976.85\text{NPV} = ₹4,976.85NPV=₹4,976.85</t>
    </r>
  </si>
  <si>
    <r>
      <t>Investment 2:</t>
    </r>
    <r>
      <rPr>
        <sz val="11"/>
        <color theme="1"/>
        <rFont val="Calibri"/>
        <family val="2"/>
        <scheme val="minor"/>
      </rPr>
      <t xml:space="preserve"> NPV=₹5,092.59\text{NPV} = ₹5,092.59NPV=₹5,092.59</t>
    </r>
  </si>
  <si>
    <t>Investment 2 has a higher NPV and is therefore the better choice.</t>
  </si>
  <si>
    <t>Part 5: Internal Rate of Return (IRR) Calculation</t>
  </si>
  <si>
    <t>You evaluate cash flows to determine the IRR.</t>
  </si>
  <si>
    <t>Example Cash Flows</t>
  </si>
  <si>
    <t>Cash Flows=₹10,000,₹−5,000,₹−8,500,₹2,000\text{Cash Flows} = ₹10,000, ₹-5,000, ₹-8,500, ₹2,000Cash Flows=₹10,000,₹−5,000,₹−8,500,₹2,000</t>
  </si>
  <si>
    <t>IRR Calculation</t>
  </si>
  <si>
    <t>IRR=10.53%\text{IRR} = 10.53\%IRR=10.53%</t>
  </si>
  <si>
    <t>This capstone project highlights the importance of financial analysis in making informed decisions. By understanding and applying concepts such as present value, EMI, NPV, and IRR, one can effectively evaluate various financial options and choose the most beneficial ones. The scenarios presented in this project demonstrate practical applications of these financial principles, providing a comprehensive understanding of their impact on personal finance and investment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</si>
</sst>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F800]dddd\,\ mmmm\ dd\,\ yyyy"/>
  </numFmts>
  <fonts count="9" x14ac:knownFonts="1">
    <font>
      <sz val="11"/>
      <color theme="1"/>
      <name val="Calibri"/>
      <family val="2"/>
      <scheme val="minor"/>
    </font>
    <font>
      <b/>
      <sz val="11"/>
      <color theme="1"/>
      <name val="Calibri"/>
      <family val="2"/>
      <scheme val="minor"/>
    </font>
    <font>
      <sz val="16"/>
      <color rgb="FF000000"/>
      <name val="Calibri"/>
      <family val="2"/>
      <scheme val="minor"/>
    </font>
    <font>
      <sz val="16"/>
      <color rgb="FF000000"/>
      <name val="Nunito"/>
    </font>
    <font>
      <sz val="18"/>
      <color rgb="FF000000"/>
      <name val="Calibri"/>
      <family val="2"/>
      <scheme val="minor"/>
    </font>
    <font>
      <b/>
      <sz val="16"/>
      <color rgb="FF000000"/>
      <name val="Calibri"/>
      <family val="2"/>
      <scheme val="minor"/>
    </font>
    <font>
      <b/>
      <sz val="18"/>
      <color theme="1"/>
      <name val="Calibri"/>
      <family val="2"/>
      <scheme val="minor"/>
    </font>
    <font>
      <b/>
      <sz val="13.5"/>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8" fontId="0" fillId="0" borderId="0" xfId="0" applyNumberFormat="1"/>
    <xf numFmtId="2" fontId="0" fillId="0" borderId="0" xfId="0" applyNumberFormat="1"/>
    <xf numFmtId="9" fontId="0" fillId="0" borderId="0" xfId="0" applyNumberFormat="1"/>
    <xf numFmtId="1" fontId="0" fillId="0" borderId="0" xfId="0" applyNumberFormat="1"/>
    <xf numFmtId="14" fontId="0" fillId="0" borderId="0" xfId="0" applyNumberFormat="1"/>
    <xf numFmtId="10" fontId="0" fillId="0" borderId="0" xfId="0" applyNumberFormat="1"/>
    <xf numFmtId="10" fontId="1" fillId="0" borderId="0" xfId="0" applyNumberFormat="1" applyFont="1"/>
    <xf numFmtId="164" fontId="0" fillId="0" borderId="0" xfId="0" applyNumberFormat="1"/>
    <xf numFmtId="0" fontId="2" fillId="0" borderId="0" xfId="0" applyFont="1"/>
    <xf numFmtId="0" fontId="4" fillId="0" borderId="0" xfId="0" applyFont="1"/>
    <xf numFmtId="0" fontId="3" fillId="0" borderId="0" xfId="0" applyFont="1"/>
    <xf numFmtId="0" fontId="5" fillId="0" borderId="0" xfId="0" applyFont="1"/>
    <xf numFmtId="0" fontId="1" fillId="0" borderId="0" xfId="0" applyFont="1" applyAlignment="1">
      <alignment horizontal="center"/>
    </xf>
    <xf numFmtId="0" fontId="0" fillId="0" borderId="0" xfId="0" applyAlignment="1">
      <alignment horizontal="center"/>
    </xf>
    <xf numFmtId="0" fontId="6" fillId="0" borderId="0" xfId="0" applyFont="1" applyAlignment="1">
      <alignment vertical="center"/>
    </xf>
    <xf numFmtId="0" fontId="7" fillId="0" borderId="0" xfId="0" applyFont="1" applyAlignment="1">
      <alignment vertical="center"/>
    </xf>
    <xf numFmtId="0" fontId="0" fillId="0" borderId="0" xfId="0" applyAlignment="1">
      <alignment horizontal="left" vertical="center" indent="1"/>
    </xf>
    <xf numFmtId="0" fontId="8" fillId="0" borderId="0" xfId="0" applyFont="1" applyAlignment="1">
      <alignment vertical="center"/>
    </xf>
    <xf numFmtId="0" fontId="1" fillId="0" borderId="0" xfId="0" applyFont="1" applyAlignment="1">
      <alignment horizontal="left" vertical="center" indent="1"/>
    </xf>
  </cellXfs>
  <cellStyles count="1">
    <cellStyle name="Normal" xfId="0" builtinId="0"/>
  </cellStyles>
  <dxfs count="6">
    <dxf>
      <numFmt numFmtId="12" formatCode="&quot;₹&quot;\ #,##0.00;[Red]&quot;₹&quot;\ \-#,##0.00"/>
    </dxf>
    <dxf>
      <numFmt numFmtId="12" formatCode="&quot;₹&quot;\ #,##0.00;[Red]&quot;₹&quot;\ \-#,##0.00"/>
    </dxf>
    <dxf>
      <numFmt numFmtId="12" formatCode="&quot;₹&quot;\ #,##0.00;[Red]&quot;₹&quot;\ \-#,##0.00"/>
    </dxf>
    <dxf>
      <numFmt numFmtId="12" formatCode="&quot;₹&quot;\ #,##0.00;[Red]&quot;₹&quot;\ \-#,##0.00"/>
    </dxf>
    <dxf>
      <numFmt numFmtId="12" formatCode="&quot;₹&quot;\ #,##0.00;[Red]&quot;₹&quot;\ \-#,##0.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387246</xdr:colOff>
      <xdr:row>0</xdr:row>
      <xdr:rowOff>0</xdr:rowOff>
    </xdr:from>
    <xdr:to>
      <xdr:col>28</xdr:col>
      <xdr:colOff>0</xdr:colOff>
      <xdr:row>2</xdr:row>
      <xdr:rowOff>124918</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387246" y="0"/>
          <a:ext cx="29205836" cy="499672"/>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400" b="1"/>
            <a:t>FINANCIAL</a:t>
          </a:r>
          <a:r>
            <a:rPr lang="en-US" sz="2400" b="1" baseline="0"/>
            <a:t> ANALYSIS</a:t>
          </a:r>
          <a:endParaRPr lang="en-US" sz="2400" b="1"/>
        </a:p>
      </xdr:txBody>
    </xdr:sp>
    <xdr:clientData/>
  </xdr:twoCellAnchor>
  <xdr:twoCellAnchor>
    <xdr:from>
      <xdr:col>4</xdr:col>
      <xdr:colOff>1586459</xdr:colOff>
      <xdr:row>8</xdr:row>
      <xdr:rowOff>12492</xdr:rowOff>
    </xdr:from>
    <xdr:to>
      <xdr:col>7</xdr:col>
      <xdr:colOff>512163</xdr:colOff>
      <xdr:row>23</xdr:row>
      <xdr:rowOff>37475</xdr:rowOff>
    </xdr:to>
    <xdr:sp macro="" textlink="">
      <xdr:nvSpPr>
        <xdr:cNvPr id="3" name="Double Bracket 2">
          <a:extLst>
            <a:ext uri="{FF2B5EF4-FFF2-40B4-BE49-F238E27FC236}">
              <a16:creationId xmlns:a16="http://schemas.microsoft.com/office/drawing/2014/main" id="{BFC6B8E9-DA52-50DE-3670-8DB641DB1D48}"/>
            </a:ext>
          </a:extLst>
        </xdr:cNvPr>
        <xdr:cNvSpPr/>
      </xdr:nvSpPr>
      <xdr:spPr>
        <a:xfrm>
          <a:off x="8007246" y="1636426"/>
          <a:ext cx="8269573" cy="3035508"/>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662065</xdr:colOff>
      <xdr:row>67</xdr:row>
      <xdr:rowOff>12491</xdr:rowOff>
    </xdr:from>
    <xdr:to>
      <xdr:col>6</xdr:col>
      <xdr:colOff>1099279</xdr:colOff>
      <xdr:row>94</xdr:row>
      <xdr:rowOff>99933</xdr:rowOff>
    </xdr:to>
    <xdr:sp macro="" textlink="">
      <xdr:nvSpPr>
        <xdr:cNvPr id="4" name="Double Bracket 3">
          <a:extLst>
            <a:ext uri="{FF2B5EF4-FFF2-40B4-BE49-F238E27FC236}">
              <a16:creationId xmlns:a16="http://schemas.microsoft.com/office/drawing/2014/main" id="{4F02834A-78CE-4BE4-A3CE-1035C5C2BAAB}"/>
            </a:ext>
          </a:extLst>
        </xdr:cNvPr>
        <xdr:cNvSpPr/>
      </xdr:nvSpPr>
      <xdr:spPr>
        <a:xfrm>
          <a:off x="4821835" y="13391212"/>
          <a:ext cx="8456952" cy="5246557"/>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1111771</xdr:colOff>
      <xdr:row>96</xdr:row>
      <xdr:rowOff>12493</xdr:rowOff>
    </xdr:from>
    <xdr:to>
      <xdr:col>5</xdr:col>
      <xdr:colOff>299804</xdr:colOff>
      <xdr:row>104</xdr:row>
      <xdr:rowOff>24984</xdr:rowOff>
    </xdr:to>
    <xdr:sp macro="" textlink="">
      <xdr:nvSpPr>
        <xdr:cNvPr id="5" name="Double Bracket 4">
          <a:extLst>
            <a:ext uri="{FF2B5EF4-FFF2-40B4-BE49-F238E27FC236}">
              <a16:creationId xmlns:a16="http://schemas.microsoft.com/office/drawing/2014/main" id="{BDCF64C2-74CE-40EC-AA41-C83DB99EDB01}"/>
            </a:ext>
          </a:extLst>
        </xdr:cNvPr>
        <xdr:cNvSpPr/>
      </xdr:nvSpPr>
      <xdr:spPr>
        <a:xfrm>
          <a:off x="3685082" y="18925083"/>
          <a:ext cx="5034197" cy="1511508"/>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1224198</xdr:colOff>
      <xdr:row>138</xdr:row>
      <xdr:rowOff>174885</xdr:rowOff>
    </xdr:from>
    <xdr:to>
      <xdr:col>4</xdr:col>
      <xdr:colOff>662066</xdr:colOff>
      <xdr:row>150</xdr:row>
      <xdr:rowOff>99934</xdr:rowOff>
    </xdr:to>
    <xdr:sp macro="" textlink="">
      <xdr:nvSpPr>
        <xdr:cNvPr id="6" name="Double Bracket 5">
          <a:extLst>
            <a:ext uri="{FF2B5EF4-FFF2-40B4-BE49-F238E27FC236}">
              <a16:creationId xmlns:a16="http://schemas.microsoft.com/office/drawing/2014/main" id="{6D10FDD7-B6EF-47E5-A096-A88186E95088}"/>
            </a:ext>
          </a:extLst>
        </xdr:cNvPr>
        <xdr:cNvSpPr/>
      </xdr:nvSpPr>
      <xdr:spPr>
        <a:xfrm>
          <a:off x="1836296" y="27519442"/>
          <a:ext cx="5246557" cy="2173574"/>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3460229</xdr:colOff>
      <xdr:row>137</xdr:row>
      <xdr:rowOff>237345</xdr:rowOff>
    </xdr:from>
    <xdr:to>
      <xdr:col>9</xdr:col>
      <xdr:colOff>412230</xdr:colOff>
      <xdr:row>150</xdr:row>
      <xdr:rowOff>37475</xdr:rowOff>
    </xdr:to>
    <xdr:sp macro="" textlink="">
      <xdr:nvSpPr>
        <xdr:cNvPr id="7" name="Double Bracket 6">
          <a:extLst>
            <a:ext uri="{FF2B5EF4-FFF2-40B4-BE49-F238E27FC236}">
              <a16:creationId xmlns:a16="http://schemas.microsoft.com/office/drawing/2014/main" id="{2940A35E-B2B6-4D28-8B96-8879359016C6}"/>
            </a:ext>
          </a:extLst>
        </xdr:cNvPr>
        <xdr:cNvSpPr/>
      </xdr:nvSpPr>
      <xdr:spPr>
        <a:xfrm>
          <a:off x="11879704" y="27282099"/>
          <a:ext cx="9268919" cy="2348458"/>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3360295</xdr:colOff>
      <xdr:row>168</xdr:row>
      <xdr:rowOff>24984</xdr:rowOff>
    </xdr:from>
    <xdr:to>
      <xdr:col>9</xdr:col>
      <xdr:colOff>562132</xdr:colOff>
      <xdr:row>183</xdr:row>
      <xdr:rowOff>174885</xdr:rowOff>
    </xdr:to>
    <xdr:sp macro="" textlink="">
      <xdr:nvSpPr>
        <xdr:cNvPr id="8" name="Double Bracket 7">
          <a:extLst>
            <a:ext uri="{FF2B5EF4-FFF2-40B4-BE49-F238E27FC236}">
              <a16:creationId xmlns:a16="http://schemas.microsoft.com/office/drawing/2014/main" id="{F5B3C25E-2FFA-452A-9E34-823DCD95D33E}"/>
            </a:ext>
          </a:extLst>
        </xdr:cNvPr>
        <xdr:cNvSpPr/>
      </xdr:nvSpPr>
      <xdr:spPr>
        <a:xfrm>
          <a:off x="11779770" y="33590459"/>
          <a:ext cx="9518755" cy="3035508"/>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1511510</xdr:colOff>
      <xdr:row>184</xdr:row>
      <xdr:rowOff>137410</xdr:rowOff>
    </xdr:from>
    <xdr:to>
      <xdr:col>4</xdr:col>
      <xdr:colOff>624591</xdr:colOff>
      <xdr:row>199</xdr:row>
      <xdr:rowOff>24983</xdr:rowOff>
    </xdr:to>
    <xdr:sp macro="" textlink="">
      <xdr:nvSpPr>
        <xdr:cNvPr id="9" name="Double Bracket 8">
          <a:extLst>
            <a:ext uri="{FF2B5EF4-FFF2-40B4-BE49-F238E27FC236}">
              <a16:creationId xmlns:a16="http://schemas.microsoft.com/office/drawing/2014/main" id="{F7746706-7247-4B16-8ACE-C3B075CBF669}"/>
            </a:ext>
          </a:extLst>
        </xdr:cNvPr>
        <xdr:cNvSpPr/>
      </xdr:nvSpPr>
      <xdr:spPr>
        <a:xfrm>
          <a:off x="2123608" y="36775869"/>
          <a:ext cx="4921770" cy="2698229"/>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1761346</xdr:colOff>
      <xdr:row>185</xdr:row>
      <xdr:rowOff>37476</xdr:rowOff>
    </xdr:from>
    <xdr:to>
      <xdr:col>7</xdr:col>
      <xdr:colOff>399737</xdr:colOff>
      <xdr:row>199</xdr:row>
      <xdr:rowOff>174885</xdr:rowOff>
    </xdr:to>
    <xdr:sp macro="" textlink="">
      <xdr:nvSpPr>
        <xdr:cNvPr id="10" name="Double Bracket 9">
          <a:extLst>
            <a:ext uri="{FF2B5EF4-FFF2-40B4-BE49-F238E27FC236}">
              <a16:creationId xmlns:a16="http://schemas.microsoft.com/office/drawing/2014/main" id="{FA761A22-08CE-4A87-8D99-720BFCE829B1}"/>
            </a:ext>
          </a:extLst>
        </xdr:cNvPr>
        <xdr:cNvSpPr/>
      </xdr:nvSpPr>
      <xdr:spPr>
        <a:xfrm>
          <a:off x="8182133" y="36863312"/>
          <a:ext cx="7982260" cy="2760688"/>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1561476</xdr:colOff>
      <xdr:row>202</xdr:row>
      <xdr:rowOff>162393</xdr:rowOff>
    </xdr:from>
    <xdr:to>
      <xdr:col>5</xdr:col>
      <xdr:colOff>537149</xdr:colOff>
      <xdr:row>214</xdr:row>
      <xdr:rowOff>174886</xdr:rowOff>
    </xdr:to>
    <xdr:sp macro="" textlink="">
      <xdr:nvSpPr>
        <xdr:cNvPr id="11" name="Double Bracket 10">
          <a:extLst>
            <a:ext uri="{FF2B5EF4-FFF2-40B4-BE49-F238E27FC236}">
              <a16:creationId xmlns:a16="http://schemas.microsoft.com/office/drawing/2014/main" id="{CEE7FEB9-CAC8-4AA2-A089-B00FEAA6E1DC}"/>
            </a:ext>
          </a:extLst>
        </xdr:cNvPr>
        <xdr:cNvSpPr/>
      </xdr:nvSpPr>
      <xdr:spPr>
        <a:xfrm>
          <a:off x="2173574" y="40173639"/>
          <a:ext cx="6783050" cy="2261017"/>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3447738</xdr:colOff>
      <xdr:row>217</xdr:row>
      <xdr:rowOff>87444</xdr:rowOff>
    </xdr:from>
    <xdr:to>
      <xdr:col>7</xdr:col>
      <xdr:colOff>337278</xdr:colOff>
      <xdr:row>225</xdr:row>
      <xdr:rowOff>174885</xdr:rowOff>
    </xdr:to>
    <xdr:sp macro="" textlink="">
      <xdr:nvSpPr>
        <xdr:cNvPr id="12" name="Double Bracket 11">
          <a:extLst>
            <a:ext uri="{FF2B5EF4-FFF2-40B4-BE49-F238E27FC236}">
              <a16:creationId xmlns:a16="http://schemas.microsoft.com/office/drawing/2014/main" id="{67AEE3AE-A1F6-48B5-8629-8AF4B5741920}"/>
            </a:ext>
          </a:extLst>
        </xdr:cNvPr>
        <xdr:cNvSpPr/>
      </xdr:nvSpPr>
      <xdr:spPr>
        <a:xfrm>
          <a:off x="11867213" y="42909346"/>
          <a:ext cx="4234721" cy="1773834"/>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1873772</xdr:colOff>
      <xdr:row>230</xdr:row>
      <xdr:rowOff>74950</xdr:rowOff>
    </xdr:from>
    <xdr:to>
      <xdr:col>5</xdr:col>
      <xdr:colOff>886919</xdr:colOff>
      <xdr:row>241</xdr:row>
      <xdr:rowOff>37476</xdr:rowOff>
    </xdr:to>
    <xdr:sp macro="" textlink="">
      <xdr:nvSpPr>
        <xdr:cNvPr id="13" name="Double Bracket 12">
          <a:extLst>
            <a:ext uri="{FF2B5EF4-FFF2-40B4-BE49-F238E27FC236}">
              <a16:creationId xmlns:a16="http://schemas.microsoft.com/office/drawing/2014/main" id="{D7B796DB-4067-4704-852B-22DD67D47E67}"/>
            </a:ext>
          </a:extLst>
        </xdr:cNvPr>
        <xdr:cNvSpPr/>
      </xdr:nvSpPr>
      <xdr:spPr>
        <a:xfrm>
          <a:off x="6033542" y="45557606"/>
          <a:ext cx="3272852" cy="2023673"/>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3023016</xdr:colOff>
      <xdr:row>231</xdr:row>
      <xdr:rowOff>124918</xdr:rowOff>
    </xdr:from>
    <xdr:to>
      <xdr:col>7</xdr:col>
      <xdr:colOff>124918</xdr:colOff>
      <xdr:row>245</xdr:row>
      <xdr:rowOff>162394</xdr:rowOff>
    </xdr:to>
    <xdr:sp macro="" textlink="">
      <xdr:nvSpPr>
        <xdr:cNvPr id="14" name="Double Bracket 13">
          <a:extLst>
            <a:ext uri="{FF2B5EF4-FFF2-40B4-BE49-F238E27FC236}">
              <a16:creationId xmlns:a16="http://schemas.microsoft.com/office/drawing/2014/main" id="{F9292B4E-4136-4AFA-ACF9-E0619F2A52F6}"/>
            </a:ext>
          </a:extLst>
        </xdr:cNvPr>
        <xdr:cNvSpPr/>
      </xdr:nvSpPr>
      <xdr:spPr>
        <a:xfrm>
          <a:off x="11442491" y="45794951"/>
          <a:ext cx="4447083" cy="2660754"/>
        </a:xfrm>
        <a:prstGeom prst="bracketPair">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64CBD6-BC5C-482C-810A-8B6410F9C729}" name="Table2" displayName="Table2" ref="D107:I115" totalsRowShown="0" headerRowDxfId="5">
  <autoFilter ref="D107:I115" xr:uid="{CE64CBD6-BC5C-482C-810A-8B6410F9C729}"/>
  <tableColumns count="6">
    <tableColumn id="1" xr3:uid="{7BB9BA64-EA64-45B7-B583-525C74D2FD06}" name="Month"/>
    <tableColumn id="2" xr3:uid="{85EBAC8A-2535-4B3D-A86A-F421F1CF0DCA}" name="Beginning Balance" dataDxfId="4">
      <calculatedColumnFormula>I107</calculatedColumnFormula>
    </tableColumn>
    <tableColumn id="3" xr3:uid="{7AB3C293-D73A-49C7-B046-0E0D26A3784E}" name="EMI" dataDxfId="3">
      <calculatedColumnFormula>$E$104</calculatedColumnFormula>
    </tableColumn>
    <tableColumn id="4" xr3:uid="{D6F34D0F-9844-443F-A230-ED28BE08FF4B}" name="Interest" dataDxfId="2"/>
    <tableColumn id="5" xr3:uid="{7325A8EC-42F8-4FFD-B6DD-BD17F1D65214}" name="Principal" dataDxfId="1"/>
    <tableColumn id="6" xr3:uid="{E7B03ACB-C7D9-46E7-8FA1-6E6CA66038F2}" name="Ending Balance" dataDxfId="0">
      <calculatedColumnFormula>E108+H108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dimension ref="A4:AJ470"/>
  <sheetViews>
    <sheetView tabSelected="1" topLeftCell="A26" zoomScale="61" zoomScaleNormal="117" workbookViewId="0">
      <selection activeCell="F53" sqref="F53"/>
    </sheetView>
  </sheetViews>
  <sheetFormatPr defaultRowHeight="14.4" x14ac:dyDescent="0.3"/>
  <cols>
    <col min="2" max="2" width="28.6640625" customWidth="1"/>
    <col min="3" max="3" width="23.109375" customWidth="1"/>
    <col min="4" max="4" width="32.88671875" customWidth="1"/>
    <col min="5" max="5" width="29.21875" customWidth="1"/>
    <col min="6" max="6" width="54.88671875" customWidth="1"/>
    <col min="7" max="7" width="52.33203125" customWidth="1"/>
    <col min="8" max="8" width="39.109375" customWidth="1"/>
    <col min="9" max="9" width="33.33203125" customWidth="1"/>
    <col min="10" max="10" width="8.88671875" customWidth="1"/>
    <col min="26" max="26" width="3.88671875" customWidth="1"/>
    <col min="27" max="27" width="8.88671875" hidden="1" customWidth="1"/>
    <col min="28" max="28" width="7" customWidth="1"/>
    <col min="29" max="29" width="8.88671875" hidden="1" customWidth="1"/>
    <col min="30" max="30" width="22.21875" customWidth="1"/>
    <col min="31" max="31" width="24.88671875" customWidth="1"/>
    <col min="32" max="32" width="35.44140625" customWidth="1"/>
    <col min="33" max="33" width="22.109375" customWidth="1"/>
    <col min="34" max="34" width="13.88671875" customWidth="1"/>
    <col min="35" max="35" width="21.21875" customWidth="1"/>
  </cols>
  <sheetData>
    <row r="4" spans="1:7" ht="12.6" customHeight="1" x14ac:dyDescent="0.3">
      <c r="A4" s="16" t="s">
        <v>65</v>
      </c>
    </row>
    <row r="6" spans="1:7" x14ac:dyDescent="0.3">
      <c r="A6" t="s">
        <v>66</v>
      </c>
    </row>
    <row r="7" spans="1:7" ht="21" x14ac:dyDescent="0.4">
      <c r="A7" s="10" t="s">
        <v>50</v>
      </c>
    </row>
    <row r="8" spans="1:7" ht="21" x14ac:dyDescent="0.4">
      <c r="A8" s="10" t="s">
        <v>51</v>
      </c>
    </row>
    <row r="10" spans="1:7" x14ac:dyDescent="0.3">
      <c r="F10" s="1" t="s">
        <v>0</v>
      </c>
      <c r="G10">
        <v>32000</v>
      </c>
    </row>
    <row r="11" spans="1:7" x14ac:dyDescent="0.3">
      <c r="F11" s="1" t="s">
        <v>1</v>
      </c>
      <c r="G11">
        <v>0.13</v>
      </c>
    </row>
    <row r="12" spans="1:7" ht="23.4" x14ac:dyDescent="0.3">
      <c r="A12" s="16" t="s">
        <v>105</v>
      </c>
      <c r="F12" s="1" t="s">
        <v>2</v>
      </c>
      <c r="G12">
        <v>8</v>
      </c>
    </row>
    <row r="13" spans="1:7" x14ac:dyDescent="0.3">
      <c r="F13" s="1" t="s">
        <v>5</v>
      </c>
      <c r="G13">
        <v>-6000</v>
      </c>
    </row>
    <row r="14" spans="1:7" ht="18" x14ac:dyDescent="0.3">
      <c r="A14" s="17" t="s">
        <v>67</v>
      </c>
      <c r="F14" s="14" t="s">
        <v>3</v>
      </c>
      <c r="G14" s="14"/>
    </row>
    <row r="15" spans="1:7" x14ac:dyDescent="0.3">
      <c r="F15" s="1" t="s">
        <v>4</v>
      </c>
      <c r="G15" s="2">
        <f>PV(G11,G12,G13)</f>
        <v>28792.621766665405</v>
      </c>
    </row>
    <row r="16" spans="1:7" x14ac:dyDescent="0.3">
      <c r="A16" t="s">
        <v>68</v>
      </c>
    </row>
    <row r="17" spans="1:7" x14ac:dyDescent="0.3">
      <c r="A17" s="18"/>
    </row>
    <row r="18" spans="1:7" x14ac:dyDescent="0.3">
      <c r="A18" s="18" t="s">
        <v>69</v>
      </c>
      <c r="F18" s="1" t="s">
        <v>0</v>
      </c>
      <c r="G18">
        <v>32000</v>
      </c>
    </row>
    <row r="19" spans="1:7" x14ac:dyDescent="0.3">
      <c r="A19" s="18" t="s">
        <v>70</v>
      </c>
      <c r="F19" s="1" t="s">
        <v>1</v>
      </c>
      <c r="G19">
        <v>0.13</v>
      </c>
    </row>
    <row r="20" spans="1:7" x14ac:dyDescent="0.3">
      <c r="F20" s="1" t="s">
        <v>2</v>
      </c>
      <c r="G20">
        <v>8</v>
      </c>
    </row>
    <row r="21" spans="1:7" ht="18" x14ac:dyDescent="0.3">
      <c r="A21" s="17" t="s">
        <v>71</v>
      </c>
      <c r="F21" s="1" t="s">
        <v>5</v>
      </c>
      <c r="G21">
        <v>-6000</v>
      </c>
    </row>
    <row r="22" spans="1:7" x14ac:dyDescent="0.3">
      <c r="F22" s="15" t="s">
        <v>6</v>
      </c>
      <c r="G22" s="14"/>
    </row>
    <row r="23" spans="1:7" ht="15.6" x14ac:dyDescent="0.3">
      <c r="A23" s="19" t="s">
        <v>72</v>
      </c>
      <c r="F23" s="1" t="s">
        <v>4</v>
      </c>
      <c r="G23" s="2">
        <f>PV(G19,G20,G21,,1)</f>
        <v>32535.662596331898</v>
      </c>
    </row>
    <row r="24" spans="1:7" x14ac:dyDescent="0.3">
      <c r="A24" s="18"/>
    </row>
    <row r="25" spans="1:7" x14ac:dyDescent="0.3">
      <c r="A25" s="20" t="s">
        <v>73</v>
      </c>
    </row>
    <row r="26" spans="1:7" x14ac:dyDescent="0.3">
      <c r="A26" s="20" t="s">
        <v>74</v>
      </c>
    </row>
    <row r="27" spans="1:7" x14ac:dyDescent="0.3">
      <c r="A27" s="20" t="s">
        <v>75</v>
      </c>
    </row>
    <row r="28" spans="1:7" x14ac:dyDescent="0.3">
      <c r="A28" s="20" t="s">
        <v>76</v>
      </c>
    </row>
    <row r="30" spans="1:7" x14ac:dyDescent="0.3">
      <c r="A30" s="1" t="s">
        <v>77</v>
      </c>
    </row>
    <row r="32" spans="1:7" ht="15.6" x14ac:dyDescent="0.3">
      <c r="A32" s="19" t="s">
        <v>78</v>
      </c>
    </row>
    <row r="33" spans="1:1" x14ac:dyDescent="0.3">
      <c r="A33" s="18"/>
    </row>
    <row r="34" spans="1:1" x14ac:dyDescent="0.3">
      <c r="A34" s="20" t="s">
        <v>73</v>
      </c>
    </row>
    <row r="35" spans="1:1" x14ac:dyDescent="0.3">
      <c r="A35" s="20" t="s">
        <v>74</v>
      </c>
    </row>
    <row r="36" spans="1:1" x14ac:dyDescent="0.3">
      <c r="A36" s="20" t="s">
        <v>75</v>
      </c>
    </row>
    <row r="37" spans="1:1" x14ac:dyDescent="0.3">
      <c r="A37" s="20" t="s">
        <v>76</v>
      </c>
    </row>
    <row r="39" spans="1:1" x14ac:dyDescent="0.3">
      <c r="A39" s="1" t="s">
        <v>79</v>
      </c>
    </row>
    <row r="41" spans="1:1" ht="18" x14ac:dyDescent="0.3">
      <c r="A41" s="17" t="s">
        <v>80</v>
      </c>
    </row>
    <row r="42" spans="1:1" x14ac:dyDescent="0.3">
      <c r="A42" s="18"/>
    </row>
    <row r="43" spans="1:1" x14ac:dyDescent="0.3">
      <c r="A43" s="20" t="s">
        <v>81</v>
      </c>
    </row>
    <row r="44" spans="1:1" x14ac:dyDescent="0.3">
      <c r="A44" s="20" t="s">
        <v>82</v>
      </c>
    </row>
    <row r="45" spans="1:1" x14ac:dyDescent="0.3">
      <c r="A45" s="20" t="s">
        <v>83</v>
      </c>
    </row>
    <row r="47" spans="1:1" x14ac:dyDescent="0.3">
      <c r="A47" t="s">
        <v>84</v>
      </c>
    </row>
    <row r="53" spans="1:11" ht="21" x14ac:dyDescent="0.4">
      <c r="K53" s="10" t="s">
        <v>52</v>
      </c>
    </row>
    <row r="54" spans="1:11" ht="23.4" x14ac:dyDescent="0.4">
      <c r="A54" s="16" t="s">
        <v>85</v>
      </c>
      <c r="K54" s="10" t="s">
        <v>53</v>
      </c>
    </row>
    <row r="55" spans="1:11" ht="21" x14ac:dyDescent="0.4">
      <c r="K55" s="10" t="s">
        <v>54</v>
      </c>
    </row>
    <row r="56" spans="1:11" ht="21" x14ac:dyDescent="0.4">
      <c r="A56" s="17" t="s">
        <v>67</v>
      </c>
      <c r="K56" s="10" t="s">
        <v>55</v>
      </c>
    </row>
    <row r="57" spans="1:11" ht="21" x14ac:dyDescent="0.4">
      <c r="K57" s="10" t="s">
        <v>56</v>
      </c>
    </row>
    <row r="58" spans="1:11" x14ac:dyDescent="0.3">
      <c r="A58" t="s">
        <v>86</v>
      </c>
    </row>
    <row r="60" spans="1:11" ht="18" x14ac:dyDescent="0.3">
      <c r="A60" s="17" t="s">
        <v>87</v>
      </c>
    </row>
    <row r="61" spans="1:11" x14ac:dyDescent="0.3">
      <c r="A61" s="18"/>
    </row>
    <row r="62" spans="1:11" x14ac:dyDescent="0.3">
      <c r="A62" s="20" t="s">
        <v>88</v>
      </c>
    </row>
    <row r="63" spans="1:11" x14ac:dyDescent="0.3">
      <c r="A63" s="18"/>
    </row>
    <row r="64" spans="1:11" x14ac:dyDescent="0.3">
      <c r="A64" s="20" t="s">
        <v>89</v>
      </c>
    </row>
    <row r="65" spans="1:6" x14ac:dyDescent="0.3">
      <c r="A65" s="18"/>
    </row>
    <row r="66" spans="1:6" x14ac:dyDescent="0.3">
      <c r="A66" s="20" t="s">
        <v>90</v>
      </c>
    </row>
    <row r="68" spans="1:6" ht="18" x14ac:dyDescent="0.3">
      <c r="A68" s="17" t="s">
        <v>91</v>
      </c>
      <c r="E68" s="1" t="s">
        <v>7</v>
      </c>
      <c r="F68">
        <v>0.12</v>
      </c>
    </row>
    <row r="69" spans="1:6" x14ac:dyDescent="0.3">
      <c r="E69" s="1" t="s">
        <v>8</v>
      </c>
      <c r="F69">
        <f>F68/12</f>
        <v>0.01</v>
      </c>
    </row>
    <row r="70" spans="1:6" ht="15.6" x14ac:dyDescent="0.3">
      <c r="A70" s="19" t="s">
        <v>92</v>
      </c>
      <c r="E70" s="1" t="s">
        <v>9</v>
      </c>
      <c r="F70">
        <v>25</v>
      </c>
    </row>
    <row r="71" spans="1:6" x14ac:dyDescent="0.3">
      <c r="A71" s="18"/>
      <c r="E71" s="1" t="s">
        <v>10</v>
      </c>
      <c r="F71">
        <f>F70*12</f>
        <v>300</v>
      </c>
    </row>
    <row r="72" spans="1:6" x14ac:dyDescent="0.3">
      <c r="A72" s="20" t="s">
        <v>93</v>
      </c>
      <c r="E72" s="1" t="s">
        <v>11</v>
      </c>
      <c r="F72">
        <v>5000000</v>
      </c>
    </row>
    <row r="73" spans="1:6" x14ac:dyDescent="0.3">
      <c r="A73" s="20" t="s">
        <v>94</v>
      </c>
      <c r="E73" s="1" t="s">
        <v>12</v>
      </c>
      <c r="F73">
        <v>0</v>
      </c>
    </row>
    <row r="74" spans="1:6" x14ac:dyDescent="0.3">
      <c r="A74" s="20" t="s">
        <v>95</v>
      </c>
      <c r="E74" s="1" t="s">
        <v>13</v>
      </c>
      <c r="F74">
        <v>1</v>
      </c>
    </row>
    <row r="75" spans="1:6" x14ac:dyDescent="0.3">
      <c r="A75" s="20" t="s">
        <v>96</v>
      </c>
      <c r="E75" s="1" t="s">
        <v>14</v>
      </c>
      <c r="F75" s="2">
        <f>PMT(F69,F71,F72,F73,F74)</f>
        <v>-52139.809019684551</v>
      </c>
    </row>
    <row r="76" spans="1:6" x14ac:dyDescent="0.3">
      <c r="A76" s="20" t="s">
        <v>97</v>
      </c>
    </row>
    <row r="78" spans="1:6" x14ac:dyDescent="0.3">
      <c r="A78" t="s">
        <v>98</v>
      </c>
      <c r="E78" s="1" t="s">
        <v>7</v>
      </c>
      <c r="F78">
        <v>0.12</v>
      </c>
    </row>
    <row r="79" spans="1:6" x14ac:dyDescent="0.3">
      <c r="E79" s="1" t="s">
        <v>8</v>
      </c>
      <c r="F79">
        <f>F78/12</f>
        <v>0.01</v>
      </c>
    </row>
    <row r="80" spans="1:6" ht="15.6" x14ac:dyDescent="0.3">
      <c r="A80" s="19" t="s">
        <v>99</v>
      </c>
      <c r="E80" s="1" t="s">
        <v>9</v>
      </c>
      <c r="F80">
        <v>25</v>
      </c>
    </row>
    <row r="81" spans="1:6" x14ac:dyDescent="0.3">
      <c r="A81" s="18"/>
      <c r="E81" s="1" t="s">
        <v>10</v>
      </c>
      <c r="F81">
        <f>F80*12</f>
        <v>300</v>
      </c>
    </row>
    <row r="82" spans="1:6" x14ac:dyDescent="0.3">
      <c r="A82" s="20" t="s">
        <v>93</v>
      </c>
      <c r="E82" s="1" t="s">
        <v>11</v>
      </c>
      <c r="F82">
        <v>5000000</v>
      </c>
    </row>
    <row r="83" spans="1:6" x14ac:dyDescent="0.3">
      <c r="A83" s="20" t="s">
        <v>94</v>
      </c>
      <c r="E83" s="1" t="s">
        <v>12</v>
      </c>
      <c r="F83">
        <v>0</v>
      </c>
    </row>
    <row r="84" spans="1:6" x14ac:dyDescent="0.3">
      <c r="A84" s="20" t="s">
        <v>95</v>
      </c>
      <c r="E84" s="1" t="s">
        <v>13</v>
      </c>
      <c r="F84">
        <v>0</v>
      </c>
    </row>
    <row r="85" spans="1:6" x14ac:dyDescent="0.3">
      <c r="A85" s="20" t="s">
        <v>96</v>
      </c>
      <c r="E85" s="1" t="s">
        <v>14</v>
      </c>
      <c r="F85" s="2">
        <f>PMT(F79,F81,F82,F83,F84)</f>
        <v>-52661.207109881398</v>
      </c>
    </row>
    <row r="86" spans="1:6" x14ac:dyDescent="0.3">
      <c r="A86" s="20" t="s">
        <v>100</v>
      </c>
    </row>
    <row r="88" spans="1:6" x14ac:dyDescent="0.3">
      <c r="A88" t="s">
        <v>101</v>
      </c>
    </row>
    <row r="89" spans="1:6" x14ac:dyDescent="0.3">
      <c r="E89" s="1" t="s">
        <v>7</v>
      </c>
      <c r="F89">
        <v>0.16</v>
      </c>
    </row>
    <row r="90" spans="1:6" ht="18" x14ac:dyDescent="0.3">
      <c r="A90" s="17" t="s">
        <v>80</v>
      </c>
      <c r="E90" s="1" t="s">
        <v>15</v>
      </c>
      <c r="F90">
        <f>F89/12</f>
        <v>1.3333333333333334E-2</v>
      </c>
    </row>
    <row r="91" spans="1:6" x14ac:dyDescent="0.3">
      <c r="A91" s="18"/>
      <c r="E91" s="1" t="s">
        <v>16</v>
      </c>
      <c r="F91">
        <v>8</v>
      </c>
    </row>
    <row r="92" spans="1:6" x14ac:dyDescent="0.3">
      <c r="A92" s="20" t="s">
        <v>102</v>
      </c>
      <c r="E92" s="1" t="s">
        <v>17</v>
      </c>
      <c r="F92">
        <v>100000</v>
      </c>
    </row>
    <row r="93" spans="1:6" x14ac:dyDescent="0.3">
      <c r="A93" s="20" t="s">
        <v>103</v>
      </c>
      <c r="E93" s="1" t="s">
        <v>12</v>
      </c>
      <c r="F93">
        <v>0</v>
      </c>
    </row>
    <row r="94" spans="1:6" x14ac:dyDescent="0.3">
      <c r="E94" s="1" t="s">
        <v>13</v>
      </c>
      <c r="F94">
        <v>0</v>
      </c>
    </row>
    <row r="95" spans="1:6" x14ac:dyDescent="0.3">
      <c r="A95" t="s">
        <v>104</v>
      </c>
      <c r="E95" s="1" t="s">
        <v>14</v>
      </c>
      <c r="F95" s="2">
        <f>PMT(F90,F91,F92,F93,F94)</f>
        <v>-13261.587371330586</v>
      </c>
    </row>
    <row r="98" spans="4:9" x14ac:dyDescent="0.3">
      <c r="D98" s="1" t="s">
        <v>7</v>
      </c>
      <c r="E98">
        <v>0.16</v>
      </c>
    </row>
    <row r="99" spans="4:9" x14ac:dyDescent="0.3">
      <c r="D99" s="1" t="s">
        <v>15</v>
      </c>
      <c r="E99" s="3">
        <f>E98/12</f>
        <v>1.3333333333333334E-2</v>
      </c>
    </row>
    <row r="100" spans="4:9" x14ac:dyDescent="0.3">
      <c r="D100" s="1" t="s">
        <v>16</v>
      </c>
      <c r="E100">
        <v>8</v>
      </c>
    </row>
    <row r="101" spans="4:9" x14ac:dyDescent="0.3">
      <c r="D101" s="1" t="s">
        <v>17</v>
      </c>
      <c r="E101">
        <v>100000</v>
      </c>
    </row>
    <row r="102" spans="4:9" x14ac:dyDescent="0.3">
      <c r="D102" s="1" t="s">
        <v>12</v>
      </c>
      <c r="E102">
        <v>0</v>
      </c>
    </row>
    <row r="103" spans="4:9" x14ac:dyDescent="0.3">
      <c r="D103" s="1" t="s">
        <v>13</v>
      </c>
      <c r="E103">
        <v>0</v>
      </c>
    </row>
    <row r="104" spans="4:9" x14ac:dyDescent="0.3">
      <c r="D104" s="1" t="s">
        <v>14</v>
      </c>
      <c r="E104" s="2">
        <f>PMT(E99,E100,E101,E103)</f>
        <v>-13261.587371330586</v>
      </c>
      <c r="G104" s="2"/>
    </row>
    <row r="107" spans="4:9" x14ac:dyDescent="0.3">
      <c r="D107" s="1" t="s">
        <v>18</v>
      </c>
      <c r="E107" s="1" t="s">
        <v>19</v>
      </c>
      <c r="F107" s="1" t="s">
        <v>14</v>
      </c>
      <c r="G107" s="1" t="s">
        <v>20</v>
      </c>
      <c r="H107" s="1" t="s">
        <v>21</v>
      </c>
      <c r="I107" s="1" t="s">
        <v>22</v>
      </c>
    </row>
    <row r="108" spans="4:9" x14ac:dyDescent="0.3">
      <c r="D108">
        <v>1</v>
      </c>
      <c r="E108">
        <f>E101</f>
        <v>100000</v>
      </c>
      <c r="F108" s="2">
        <f>$E$104</f>
        <v>-13261.587371330586</v>
      </c>
      <c r="G108" s="2">
        <f>IPMT($E$99,D108,$E$100,$E$101,,$E$103)</f>
        <v>-1333.3333333333335</v>
      </c>
      <c r="H108" s="2">
        <f>PPMT($E$99,D108,$E$100,$E$101,,$E$103)</f>
        <v>-11928.254037997252</v>
      </c>
      <c r="I108" s="2">
        <f t="shared" ref="I108:I115" si="0">E108+H108</f>
        <v>88071.745962002751</v>
      </c>
    </row>
    <row r="109" spans="4:9" x14ac:dyDescent="0.3">
      <c r="D109">
        <v>2</v>
      </c>
      <c r="E109" s="2">
        <f t="shared" ref="E109:E115" si="1">I108</f>
        <v>88071.745962002751</v>
      </c>
      <c r="F109" s="2">
        <f>$E$104</f>
        <v>-13261.587371330586</v>
      </c>
      <c r="G109" s="2">
        <f>IPMT($E$99,D109,$E$100,$E$101,,$E$103)</f>
        <v>-1174.2899461600366</v>
      </c>
      <c r="H109" s="2">
        <f>PPMT($E$99,D109,$E$100,$E$101,,$E$103)</f>
        <v>-12087.297425170551</v>
      </c>
      <c r="I109" s="2">
        <f t="shared" si="0"/>
        <v>75984.448536832206</v>
      </c>
    </row>
    <row r="110" spans="4:9" x14ac:dyDescent="0.3">
      <c r="D110">
        <v>3</v>
      </c>
      <c r="E110" s="2">
        <f t="shared" si="1"/>
        <v>75984.448536832206</v>
      </c>
      <c r="F110" s="2">
        <f>$E$104</f>
        <v>-13261.587371330586</v>
      </c>
      <c r="G110" s="2">
        <f>IPMT($E$99,D110,$E$100,$E$101,,$E$103)</f>
        <v>-1013.1259804910959</v>
      </c>
      <c r="H110" s="2">
        <f>PPMT($E$99,$D$110,$E$100,$E$101,,E103)</f>
        <v>-12248.461390839491</v>
      </c>
      <c r="I110" s="2">
        <f t="shared" si="0"/>
        <v>63735.987145992716</v>
      </c>
    </row>
    <row r="111" spans="4:9" x14ac:dyDescent="0.3">
      <c r="D111">
        <v>4</v>
      </c>
      <c r="E111" s="2">
        <f t="shared" si="1"/>
        <v>63735.987145992716</v>
      </c>
      <c r="F111" s="2">
        <f>$E$104</f>
        <v>-13261.587371330586</v>
      </c>
      <c r="G111" s="2">
        <f>IPMT($E$99,$D$111,$E$100,$E$101,,$E$103)</f>
        <v>-849.81316194656938</v>
      </c>
      <c r="H111" s="2">
        <f>PPMT($E$99,$D$111,$E$100,$E$101,,$E$103)</f>
        <v>-12411.774209384017</v>
      </c>
      <c r="I111" s="2">
        <f t="shared" si="0"/>
        <v>51324.212936608703</v>
      </c>
    </row>
    <row r="112" spans="4:9" x14ac:dyDescent="0.3">
      <c r="D112">
        <v>5</v>
      </c>
      <c r="E112" s="2">
        <f t="shared" si="1"/>
        <v>51324.212936608703</v>
      </c>
      <c r="F112" s="2">
        <f>$E$104</f>
        <v>-13261.587371330586</v>
      </c>
      <c r="G112" s="2">
        <f>IPMT($E$99,$D$112,$E$100,$E$101,,E103)</f>
        <v>-684.32283915478251</v>
      </c>
      <c r="H112" s="2">
        <f>PPMT($E$99,$D$112,$E$100,$E$101,,$E$103)</f>
        <v>-12577.264532175805</v>
      </c>
      <c r="I112" s="2">
        <f t="shared" si="0"/>
        <v>38746.9484044329</v>
      </c>
    </row>
    <row r="113" spans="1:9" x14ac:dyDescent="0.3">
      <c r="D113">
        <v>6</v>
      </c>
      <c r="E113" s="2">
        <f t="shared" si="1"/>
        <v>38746.9484044329</v>
      </c>
      <c r="F113" s="2">
        <f>$E$104</f>
        <v>-13261.587371330586</v>
      </c>
      <c r="G113" s="2">
        <f>IPMT($E$99,$D$113,$E$100,$E$101,,$E$103)</f>
        <v>-516.62597872577169</v>
      </c>
      <c r="H113" s="2">
        <f>PPMT($E$99,$D$113,$E$100,$E$101,,$E$103)</f>
        <v>-12744.961392604815</v>
      </c>
      <c r="I113" s="2">
        <f t="shared" si="0"/>
        <v>26001.987011828085</v>
      </c>
    </row>
    <row r="114" spans="1:9" x14ac:dyDescent="0.3">
      <c r="D114">
        <v>7</v>
      </c>
      <c r="E114" s="2">
        <f t="shared" si="1"/>
        <v>26001.987011828085</v>
      </c>
      <c r="F114" s="2">
        <f>$E$104</f>
        <v>-13261.587371330586</v>
      </c>
      <c r="G114" s="2">
        <f>IPMT($E$99,$D$114,$E$100,$E$101,,$E$103)</f>
        <v>-346.69316015770755</v>
      </c>
      <c r="H114" s="2">
        <f>PPMT($E$99,$D$114,$E$100,$E$101,,$E$103)</f>
        <v>-12914.894211172877</v>
      </c>
      <c r="I114" s="2">
        <f t="shared" si="0"/>
        <v>13087.092800655208</v>
      </c>
    </row>
    <row r="115" spans="1:9" x14ac:dyDescent="0.3">
      <c r="D115">
        <v>8</v>
      </c>
      <c r="E115" s="2">
        <f t="shared" si="1"/>
        <v>13087.092800655208</v>
      </c>
      <c r="F115" s="2">
        <f>$E$104</f>
        <v>-13261.587371330586</v>
      </c>
      <c r="G115" s="2">
        <f>IPMT($E$99,$D$115,$E$100,$E$101,,$E$103)</f>
        <v>-174.49457067540246</v>
      </c>
      <c r="H115" s="2">
        <f>PPMT($E$99,$D$115,$E$100,$E$101,,$E$103)</f>
        <v>-13087.092800655184</v>
      </c>
      <c r="I115" s="2">
        <f t="shared" si="0"/>
        <v>2.3646862246096134E-11</v>
      </c>
    </row>
    <row r="121" spans="1:9" ht="23.4" x14ac:dyDescent="0.3">
      <c r="A121" s="16" t="s">
        <v>106</v>
      </c>
    </row>
    <row r="123" spans="1:9" ht="18" x14ac:dyDescent="0.3">
      <c r="A123" s="17" t="s">
        <v>67</v>
      </c>
    </row>
    <row r="125" spans="1:9" x14ac:dyDescent="0.3">
      <c r="A125" t="s">
        <v>107</v>
      </c>
    </row>
    <row r="127" spans="1:9" ht="18" x14ac:dyDescent="0.3">
      <c r="A127" s="17" t="s">
        <v>108</v>
      </c>
    </row>
    <row r="129" spans="1:9" x14ac:dyDescent="0.3">
      <c r="A129" t="s">
        <v>109</v>
      </c>
    </row>
    <row r="131" spans="1:9" ht="18" x14ac:dyDescent="0.3">
      <c r="A131" s="17" t="s">
        <v>110</v>
      </c>
    </row>
    <row r="133" spans="1:9" x14ac:dyDescent="0.3">
      <c r="A133" t="s">
        <v>111</v>
      </c>
    </row>
    <row r="136" spans="1:9" ht="23.4" x14ac:dyDescent="0.45">
      <c r="B136" s="11" t="s">
        <v>57</v>
      </c>
    </row>
    <row r="137" spans="1:9" ht="23.4" x14ac:dyDescent="0.45">
      <c r="B137" s="11" t="s">
        <v>58</v>
      </c>
    </row>
    <row r="138" spans="1:9" ht="23.4" x14ac:dyDescent="0.45">
      <c r="B138" s="11" t="s">
        <v>59</v>
      </c>
    </row>
    <row r="140" spans="1:9" x14ac:dyDescent="0.3">
      <c r="C140" s="1" t="s">
        <v>11</v>
      </c>
      <c r="D140">
        <v>100000</v>
      </c>
      <c r="G140" s="1" t="s">
        <v>1</v>
      </c>
      <c r="H140">
        <v>0.2</v>
      </c>
    </row>
    <row r="141" spans="1:9" x14ac:dyDescent="0.3">
      <c r="C141" s="1" t="s">
        <v>16</v>
      </c>
      <c r="D141">
        <v>15</v>
      </c>
      <c r="H141" s="14" t="s">
        <v>24</v>
      </c>
      <c r="I141" s="14"/>
    </row>
    <row r="142" spans="1:9" x14ac:dyDescent="0.3">
      <c r="C142" s="1" t="s">
        <v>14</v>
      </c>
      <c r="D142">
        <v>-12000</v>
      </c>
      <c r="G142" s="1" t="s">
        <v>25</v>
      </c>
      <c r="H142" s="1" t="s">
        <v>26</v>
      </c>
      <c r="I142" s="1" t="s">
        <v>27</v>
      </c>
    </row>
    <row r="143" spans="1:9" x14ac:dyDescent="0.3">
      <c r="C143" s="1" t="s">
        <v>20</v>
      </c>
      <c r="D143" s="4">
        <f>RATE(D141,D142,D140,,0)</f>
        <v>8.4417979849322686E-2</v>
      </c>
      <c r="G143">
        <v>1</v>
      </c>
      <c r="H143">
        <v>-10000</v>
      </c>
      <c r="I143">
        <v>-5000</v>
      </c>
    </row>
    <row r="144" spans="1:9" x14ac:dyDescent="0.3">
      <c r="G144">
        <v>2</v>
      </c>
      <c r="H144">
        <v>25000</v>
      </c>
      <c r="I144">
        <v>20000</v>
      </c>
    </row>
    <row r="145" spans="2:9" x14ac:dyDescent="0.3">
      <c r="G145">
        <v>3</v>
      </c>
      <c r="H145">
        <v>-7000</v>
      </c>
      <c r="I145">
        <v>-8000</v>
      </c>
    </row>
    <row r="146" spans="2:9" x14ac:dyDescent="0.3">
      <c r="G146" s="1" t="s">
        <v>28</v>
      </c>
      <c r="H146">
        <f>SUM(H143:H145)</f>
        <v>8000</v>
      </c>
      <c r="I146">
        <f>SUM(I143:I145)</f>
        <v>7000</v>
      </c>
    </row>
    <row r="147" spans="2:9" x14ac:dyDescent="0.3">
      <c r="C147" s="1" t="s">
        <v>11</v>
      </c>
      <c r="D147">
        <v>100000</v>
      </c>
    </row>
    <row r="148" spans="2:9" x14ac:dyDescent="0.3">
      <c r="C148" s="1" t="s">
        <v>20</v>
      </c>
      <c r="D148">
        <v>0.1</v>
      </c>
      <c r="G148" s="1" t="s">
        <v>29</v>
      </c>
      <c r="H148" s="2">
        <f>NPV(H140,H143:H145)</f>
        <v>4976.851851851854</v>
      </c>
      <c r="I148" s="2">
        <f>NPV(H140,I143:I145)</f>
        <v>5092.592592592594</v>
      </c>
    </row>
    <row r="149" spans="2:9" x14ac:dyDescent="0.3">
      <c r="C149" s="1" t="s">
        <v>14</v>
      </c>
      <c r="D149">
        <v>-15000</v>
      </c>
    </row>
    <row r="150" spans="2:9" x14ac:dyDescent="0.3">
      <c r="C150" s="1" t="s">
        <v>23</v>
      </c>
      <c r="D150" s="5">
        <f>NPER(D148,D149,D147,,0)</f>
        <v>11.526704607247604</v>
      </c>
    </row>
    <row r="153" spans="2:9" ht="24" x14ac:dyDescent="0.55000000000000004">
      <c r="B153" s="12" t="s">
        <v>60</v>
      </c>
    </row>
    <row r="154" spans="2:9" ht="24" x14ac:dyDescent="0.55000000000000004">
      <c r="B154" s="12" t="s">
        <v>61</v>
      </c>
    </row>
    <row r="159" spans="2:9" ht="23.4" x14ac:dyDescent="0.3">
      <c r="B159" s="16" t="s">
        <v>112</v>
      </c>
    </row>
    <row r="161" spans="2:9" ht="18" x14ac:dyDescent="0.3">
      <c r="B161" s="17" t="s">
        <v>67</v>
      </c>
    </row>
    <row r="163" spans="2:9" x14ac:dyDescent="0.3">
      <c r="B163" t="s">
        <v>113</v>
      </c>
    </row>
    <row r="164" spans="2:9" ht="21" x14ac:dyDescent="0.4">
      <c r="E164" s="13" t="s">
        <v>62</v>
      </c>
    </row>
    <row r="165" spans="2:9" ht="21" x14ac:dyDescent="0.4">
      <c r="B165" s="1" t="s">
        <v>114</v>
      </c>
      <c r="E165" s="10" t="s">
        <v>63</v>
      </c>
    </row>
    <row r="166" spans="2:9" ht="21" x14ac:dyDescent="0.4">
      <c r="B166" s="18"/>
      <c r="E166" s="10" t="s">
        <v>64</v>
      </c>
    </row>
    <row r="167" spans="2:9" x14ac:dyDescent="0.3">
      <c r="B167" s="18" t="s">
        <v>115</v>
      </c>
    </row>
    <row r="168" spans="2:9" x14ac:dyDescent="0.3">
      <c r="B168" s="18" t="s">
        <v>116</v>
      </c>
    </row>
    <row r="170" spans="2:9" x14ac:dyDescent="0.3">
      <c r="B170" s="1" t="s">
        <v>117</v>
      </c>
      <c r="G170" s="1" t="s">
        <v>1</v>
      </c>
      <c r="H170">
        <v>0.2</v>
      </c>
    </row>
    <row r="171" spans="2:9" x14ac:dyDescent="0.3">
      <c r="B171" s="18"/>
      <c r="H171" s="14" t="s">
        <v>24</v>
      </c>
      <c r="I171" s="14"/>
    </row>
    <row r="172" spans="2:9" x14ac:dyDescent="0.3">
      <c r="B172" s="18" t="s">
        <v>118</v>
      </c>
      <c r="G172" s="1" t="s">
        <v>25</v>
      </c>
      <c r="H172" s="1" t="s">
        <v>26</v>
      </c>
      <c r="I172" s="1" t="s">
        <v>27</v>
      </c>
    </row>
    <row r="173" spans="2:9" x14ac:dyDescent="0.3">
      <c r="B173" s="18" t="s">
        <v>119</v>
      </c>
      <c r="G173">
        <v>1</v>
      </c>
      <c r="H173">
        <v>-10000</v>
      </c>
      <c r="I173">
        <v>-5000</v>
      </c>
    </row>
    <row r="174" spans="2:9" x14ac:dyDescent="0.3">
      <c r="G174">
        <v>2</v>
      </c>
      <c r="H174">
        <v>25000</v>
      </c>
      <c r="I174">
        <v>20000</v>
      </c>
    </row>
    <row r="175" spans="2:9" ht="18" x14ac:dyDescent="0.3">
      <c r="B175" s="17" t="s">
        <v>120</v>
      </c>
      <c r="G175">
        <v>3</v>
      </c>
      <c r="H175">
        <v>-7000</v>
      </c>
      <c r="I175">
        <v>-8000</v>
      </c>
    </row>
    <row r="176" spans="2:9" x14ac:dyDescent="0.3">
      <c r="G176" s="1" t="s">
        <v>28</v>
      </c>
      <c r="H176">
        <f>SUM(H173:H175)</f>
        <v>8000</v>
      </c>
      <c r="I176">
        <f>SUM(I173:I175)</f>
        <v>7000</v>
      </c>
    </row>
    <row r="177" spans="2:9" x14ac:dyDescent="0.3">
      <c r="B177" s="1" t="s">
        <v>121</v>
      </c>
    </row>
    <row r="178" spans="2:9" x14ac:dyDescent="0.3">
      <c r="G178" s="1" t="s">
        <v>29</v>
      </c>
      <c r="H178" s="2">
        <f>NPV(H170,H173:H175)</f>
        <v>4976.851851851854</v>
      </c>
      <c r="I178" s="2">
        <f>NPV(H170,I173:I175)</f>
        <v>5092.592592592594</v>
      </c>
    </row>
    <row r="179" spans="2:9" x14ac:dyDescent="0.3">
      <c r="B179" s="1" t="s">
        <v>122</v>
      </c>
    </row>
    <row r="180" spans="2:9" x14ac:dyDescent="0.3">
      <c r="G180" s="1" t="s">
        <v>30</v>
      </c>
      <c r="H180" s="2">
        <f>H173+NPV(H170,H174:H175)</f>
        <v>5972.2222222222208</v>
      </c>
      <c r="I180" s="2">
        <f>I173+NPV(H170,I174:I175)</f>
        <v>6111.1111111111113</v>
      </c>
    </row>
    <row r="181" spans="2:9" ht="18" x14ac:dyDescent="0.3">
      <c r="B181" s="17" t="s">
        <v>80</v>
      </c>
      <c r="H181" s="2">
        <f>SQRT(1+H170)*H178</f>
        <v>5451.8680492412386</v>
      </c>
    </row>
    <row r="182" spans="2:9" x14ac:dyDescent="0.3">
      <c r="G182" s="1" t="s">
        <v>31</v>
      </c>
      <c r="I182" s="2">
        <f>SQRT(1+H170)*I178</f>
        <v>5578.6556782933594</v>
      </c>
    </row>
    <row r="183" spans="2:9" x14ac:dyDescent="0.3">
      <c r="B183" t="s">
        <v>123</v>
      </c>
    </row>
    <row r="187" spans="2:9" x14ac:dyDescent="0.3">
      <c r="C187" s="1" t="s">
        <v>1</v>
      </c>
      <c r="D187">
        <v>0.2</v>
      </c>
      <c r="F187" s="1" t="s">
        <v>1</v>
      </c>
      <c r="G187">
        <v>0.2</v>
      </c>
    </row>
    <row r="188" spans="2:9" x14ac:dyDescent="0.3">
      <c r="C188" s="1" t="s">
        <v>32</v>
      </c>
      <c r="D188" s="1" t="s">
        <v>24</v>
      </c>
      <c r="F188" s="1" t="s">
        <v>32</v>
      </c>
      <c r="G188" s="1" t="s">
        <v>24</v>
      </c>
    </row>
    <row r="189" spans="2:9" x14ac:dyDescent="0.3">
      <c r="C189" s="6">
        <v>42536</v>
      </c>
      <c r="D189">
        <v>5000</v>
      </c>
      <c r="F189" s="6">
        <v>42078</v>
      </c>
      <c r="G189">
        <v>0</v>
      </c>
    </row>
    <row r="190" spans="2:9" x14ac:dyDescent="0.3">
      <c r="C190" s="6">
        <v>42657</v>
      </c>
      <c r="D190">
        <v>5143</v>
      </c>
      <c r="F190" s="6">
        <v>42536</v>
      </c>
      <c r="G190">
        <v>5000</v>
      </c>
    </row>
    <row r="191" spans="2:9" x14ac:dyDescent="0.3">
      <c r="C191" s="6">
        <v>42855</v>
      </c>
      <c r="D191">
        <v>8838</v>
      </c>
      <c r="F191" s="6">
        <v>42657</v>
      </c>
      <c r="G191">
        <v>5143</v>
      </c>
    </row>
    <row r="192" spans="2:9" x14ac:dyDescent="0.3">
      <c r="C192" s="6">
        <v>42684</v>
      </c>
      <c r="D192">
        <v>-4893</v>
      </c>
      <c r="F192" s="6">
        <v>42855</v>
      </c>
      <c r="G192">
        <v>8838</v>
      </c>
    </row>
    <row r="193" spans="3:7" x14ac:dyDescent="0.3">
      <c r="C193" s="6">
        <v>42629</v>
      </c>
      <c r="D193">
        <v>-2134</v>
      </c>
      <c r="F193" s="6">
        <v>42684</v>
      </c>
      <c r="G193">
        <v>-4893</v>
      </c>
    </row>
    <row r="194" spans="3:7" x14ac:dyDescent="0.3">
      <c r="C194" s="6">
        <v>42843</v>
      </c>
      <c r="D194">
        <v>8047</v>
      </c>
      <c r="F194" s="6">
        <v>42629</v>
      </c>
      <c r="G194">
        <v>-2134</v>
      </c>
    </row>
    <row r="195" spans="3:7" x14ac:dyDescent="0.3">
      <c r="C195" s="6">
        <v>42609</v>
      </c>
      <c r="D195">
        <v>3908</v>
      </c>
      <c r="F195" s="6">
        <v>42843</v>
      </c>
      <c r="G195">
        <v>8047</v>
      </c>
    </row>
    <row r="196" spans="3:7" x14ac:dyDescent="0.3">
      <c r="C196" s="6">
        <v>42568</v>
      </c>
      <c r="D196">
        <v>-4007</v>
      </c>
      <c r="F196" s="6">
        <v>42609</v>
      </c>
      <c r="G196">
        <v>3908</v>
      </c>
    </row>
    <row r="197" spans="3:7" x14ac:dyDescent="0.3">
      <c r="F197" s="6">
        <v>42568</v>
      </c>
      <c r="G197">
        <v>-4007</v>
      </c>
    </row>
    <row r="198" spans="3:7" x14ac:dyDescent="0.3">
      <c r="C198" s="1" t="s">
        <v>33</v>
      </c>
      <c r="D198" s="1">
        <f>XNPV(D187,D189:D196,C189:C196)</f>
        <v>17523.654500894841</v>
      </c>
    </row>
    <row r="199" spans="3:7" x14ac:dyDescent="0.3">
      <c r="F199" s="1" t="s">
        <v>33</v>
      </c>
      <c r="G199" s="1">
        <f>XNPV(G187,G189:G197,F189:F197)</f>
        <v>13940.183426721771</v>
      </c>
    </row>
    <row r="205" spans="3:7" x14ac:dyDescent="0.3">
      <c r="C205" s="1" t="s">
        <v>34</v>
      </c>
      <c r="D205" s="1" t="s">
        <v>1</v>
      </c>
      <c r="E205" s="1" t="s">
        <v>35</v>
      </c>
    </row>
    <row r="206" spans="3:7" x14ac:dyDescent="0.3">
      <c r="C206">
        <v>10000</v>
      </c>
      <c r="D206" s="4">
        <v>0.08</v>
      </c>
      <c r="E206" s="2">
        <f>NPV(D206,C206:C209)</f>
        <v>-304.94918532819202</v>
      </c>
    </row>
    <row r="207" spans="3:7" x14ac:dyDescent="0.3">
      <c r="C207">
        <v>-5000</v>
      </c>
      <c r="D207" s="7">
        <v>8.5000000000000006E-2</v>
      </c>
      <c r="E207" s="2">
        <f>NPV(D207,C206:C209)</f>
        <v>-242.25684036084584</v>
      </c>
    </row>
    <row r="208" spans="3:7" x14ac:dyDescent="0.3">
      <c r="C208">
        <v>-8500</v>
      </c>
      <c r="D208" s="4">
        <v>0.09</v>
      </c>
      <c r="E208" s="2">
        <f>NPV(D208,C206:C209)</f>
        <v>-180.79719811594737</v>
      </c>
    </row>
    <row r="209" spans="1:36" x14ac:dyDescent="0.3">
      <c r="C209">
        <v>2000</v>
      </c>
      <c r="D209" s="7">
        <v>9.5000000000000001E-2</v>
      </c>
      <c r="E209" s="2">
        <f>NPV(D209,C206:C209)</f>
        <v>-120.54389452858119</v>
      </c>
    </row>
    <row r="210" spans="1:36" x14ac:dyDescent="0.3">
      <c r="D210" s="4">
        <v>0.1</v>
      </c>
      <c r="E210" s="2">
        <f>NPV(D210,C206:C209)</f>
        <v>-61.471210982855276</v>
      </c>
    </row>
    <row r="211" spans="1:36" x14ac:dyDescent="0.3">
      <c r="D211" s="7">
        <v>0.1053</v>
      </c>
      <c r="E211" s="2">
        <f>NPV(D211,C206:C209)</f>
        <v>-0.11523532268666639</v>
      </c>
      <c r="AJ211" s="1"/>
    </row>
    <row r="212" spans="1:36" x14ac:dyDescent="0.3">
      <c r="D212" s="4">
        <v>0.11</v>
      </c>
      <c r="E212" s="2">
        <f>NPV(D212,C206:C209)</f>
        <v>53.232050020658598</v>
      </c>
    </row>
    <row r="213" spans="1:36" x14ac:dyDescent="0.3">
      <c r="D213" s="7">
        <v>0.115</v>
      </c>
      <c r="E213" s="2">
        <f>NPV(D213,C206:C209)</f>
        <v>108.91099578129308</v>
      </c>
    </row>
    <row r="214" spans="1:36" x14ac:dyDescent="0.3">
      <c r="D214" s="4">
        <v>0.12</v>
      </c>
      <c r="E214" s="2">
        <f>NPV(D214,C206:C209)</f>
        <v>163.50609121199599</v>
      </c>
    </row>
    <row r="218" spans="1:36" ht="23.4" x14ac:dyDescent="0.3">
      <c r="A218" s="16" t="s">
        <v>124</v>
      </c>
    </row>
    <row r="219" spans="1:36" x14ac:dyDescent="0.3">
      <c r="G219" s="1" t="s">
        <v>34</v>
      </c>
    </row>
    <row r="220" spans="1:36" ht="18" x14ac:dyDescent="0.3">
      <c r="A220" s="17" t="s">
        <v>67</v>
      </c>
      <c r="G220">
        <v>10000</v>
      </c>
    </row>
    <row r="221" spans="1:36" x14ac:dyDescent="0.3">
      <c r="G221">
        <v>-5000</v>
      </c>
    </row>
    <row r="222" spans="1:36" x14ac:dyDescent="0.3">
      <c r="A222" t="s">
        <v>125</v>
      </c>
      <c r="G222">
        <v>-8500</v>
      </c>
    </row>
    <row r="223" spans="1:36" x14ac:dyDescent="0.3">
      <c r="G223">
        <v>2000</v>
      </c>
    </row>
    <row r="224" spans="1:36" ht="18" x14ac:dyDescent="0.3">
      <c r="A224" s="17" t="s">
        <v>126</v>
      </c>
      <c r="G224" s="1" t="s">
        <v>36</v>
      </c>
    </row>
    <row r="225" spans="1:7" x14ac:dyDescent="0.3">
      <c r="G225" s="4">
        <f>IRR(G220:G223)</f>
        <v>0.1053100591867342</v>
      </c>
    </row>
    <row r="226" spans="1:7" x14ac:dyDescent="0.3">
      <c r="A226" t="s">
        <v>127</v>
      </c>
    </row>
    <row r="228" spans="1:7" ht="18" x14ac:dyDescent="0.3">
      <c r="A228" s="17" t="s">
        <v>128</v>
      </c>
    </row>
    <row r="230" spans="1:7" x14ac:dyDescent="0.3">
      <c r="A230" t="s">
        <v>129</v>
      </c>
    </row>
    <row r="234" spans="1:7" x14ac:dyDescent="0.3">
      <c r="E234" s="1" t="s">
        <v>34</v>
      </c>
      <c r="F234" s="1" t="s">
        <v>37</v>
      </c>
      <c r="G234" s="1" t="s">
        <v>36</v>
      </c>
    </row>
    <row r="235" spans="1:7" x14ac:dyDescent="0.3">
      <c r="E235">
        <v>10000</v>
      </c>
      <c r="F235">
        <v>0.05</v>
      </c>
      <c r="G235" s="7">
        <f>IRR($E$235:$E$238,F235)</f>
        <v>0.10531005918673531</v>
      </c>
    </row>
    <row r="236" spans="1:7" x14ac:dyDescent="0.3">
      <c r="E236">
        <v>-5000</v>
      </c>
      <c r="F236">
        <v>0.15</v>
      </c>
      <c r="G236" s="7">
        <f>IRR($E$235:$E$238,F236)</f>
        <v>0.10531005918673553</v>
      </c>
    </row>
    <row r="237" spans="1:7" x14ac:dyDescent="0.3">
      <c r="E237">
        <v>-8500</v>
      </c>
      <c r="F237">
        <v>0.2</v>
      </c>
      <c r="G237" s="7">
        <f>IRR($E$235:$E$238,F237)</f>
        <v>0.10531005918672065</v>
      </c>
    </row>
    <row r="238" spans="1:7" x14ac:dyDescent="0.3">
      <c r="E238">
        <v>2000</v>
      </c>
      <c r="F238">
        <v>0.25</v>
      </c>
      <c r="G238" s="7">
        <f>IRR($E$235:$E$238,F238)</f>
        <v>0.10531005918632652</v>
      </c>
    </row>
    <row r="239" spans="1:7" x14ac:dyDescent="0.3">
      <c r="F239">
        <v>0.3</v>
      </c>
      <c r="G239" s="7">
        <f>IRR($E$235:$E$238,F239)</f>
        <v>0.10531005918673553</v>
      </c>
    </row>
    <row r="240" spans="1:7" x14ac:dyDescent="0.3">
      <c r="F240">
        <v>0.35</v>
      </c>
      <c r="G240" s="7">
        <f>IRR(E235:$E$238,F240)</f>
        <v>0.10531005918673553</v>
      </c>
    </row>
    <row r="241" spans="1:35" x14ac:dyDescent="0.3">
      <c r="F241">
        <v>0.4</v>
      </c>
      <c r="G241" s="7">
        <f>IRR($E$235:$E$238,F241)</f>
        <v>0.10531005918673553</v>
      </c>
    </row>
    <row r="242" spans="1:35" x14ac:dyDescent="0.3">
      <c r="F242">
        <v>0.45</v>
      </c>
      <c r="G242" s="7">
        <f>IRR($E$235:$E$238,F242)</f>
        <v>0.10531005918673575</v>
      </c>
    </row>
    <row r="243" spans="1:35" x14ac:dyDescent="0.3">
      <c r="F243">
        <v>0.5</v>
      </c>
      <c r="G243" s="7">
        <f>IRR(E235:E238,F243)</f>
        <v>0.10531005918673619</v>
      </c>
    </row>
    <row r="244" spans="1:35" x14ac:dyDescent="0.3">
      <c r="F244">
        <v>0.55000000000000004</v>
      </c>
      <c r="G244" s="7">
        <f>IRR($E$235:$E$238,F244)</f>
        <v>0.1053100591867373</v>
      </c>
      <c r="AG244" s="1"/>
    </row>
    <row r="245" spans="1:35" x14ac:dyDescent="0.3">
      <c r="AD245" s="1"/>
    </row>
    <row r="246" spans="1:35" x14ac:dyDescent="0.3">
      <c r="AD246" s="1"/>
      <c r="AE246" s="3"/>
      <c r="AG246" s="2"/>
    </row>
    <row r="247" spans="1:35" x14ac:dyDescent="0.3">
      <c r="AD247" s="1"/>
    </row>
    <row r="248" spans="1:35" x14ac:dyDescent="0.3">
      <c r="AD248" s="1"/>
      <c r="AG248" s="1"/>
    </row>
    <row r="249" spans="1:35" x14ac:dyDescent="0.3">
      <c r="AD249" s="1"/>
    </row>
    <row r="250" spans="1:35" x14ac:dyDescent="0.3">
      <c r="AD250" s="1"/>
      <c r="AG250" s="2"/>
    </row>
    <row r="251" spans="1:35" x14ac:dyDescent="0.3">
      <c r="AD251" s="1"/>
      <c r="AE251" s="2"/>
      <c r="AG251" s="2"/>
    </row>
    <row r="253" spans="1:35" ht="23.4" x14ac:dyDescent="0.3">
      <c r="A253" s="16" t="s">
        <v>80</v>
      </c>
    </row>
    <row r="254" spans="1:35" x14ac:dyDescent="0.3">
      <c r="AD254" s="1"/>
      <c r="AE254" s="1"/>
      <c r="AF254" s="1"/>
      <c r="AG254" s="1"/>
      <c r="AH254" s="1"/>
      <c r="AI254" s="1"/>
    </row>
    <row r="255" spans="1:35" x14ac:dyDescent="0.3">
      <c r="A255" t="s">
        <v>130</v>
      </c>
      <c r="AF255" s="2"/>
      <c r="AG255" s="2"/>
      <c r="AH255" s="2"/>
      <c r="AI255" s="2"/>
    </row>
    <row r="256" spans="1:35" x14ac:dyDescent="0.3">
      <c r="AE256" s="2"/>
      <c r="AF256" s="2"/>
      <c r="AG256" s="2"/>
      <c r="AH256" s="2"/>
      <c r="AI256" s="2"/>
    </row>
    <row r="257" spans="31:35" x14ac:dyDescent="0.3">
      <c r="AE257" s="2"/>
      <c r="AF257" s="2"/>
      <c r="AG257" s="2"/>
      <c r="AH257" s="2"/>
      <c r="AI257" s="2"/>
    </row>
    <row r="258" spans="31:35" x14ac:dyDescent="0.3">
      <c r="AE258" s="2"/>
      <c r="AF258" s="2"/>
      <c r="AG258" s="2"/>
      <c r="AH258" s="2"/>
      <c r="AI258" s="2"/>
    </row>
    <row r="259" spans="31:35" x14ac:dyDescent="0.3">
      <c r="AE259" s="2"/>
      <c r="AF259" s="2"/>
      <c r="AG259" s="2"/>
      <c r="AH259" s="2"/>
      <c r="AI259" s="2"/>
    </row>
    <row r="260" spans="31:35" x14ac:dyDescent="0.3">
      <c r="AE260" s="2"/>
      <c r="AF260" s="2"/>
      <c r="AG260" s="2"/>
      <c r="AH260" s="2"/>
      <c r="AI260" s="2"/>
    </row>
    <row r="261" spans="31:35" x14ac:dyDescent="0.3">
      <c r="AE261" s="2"/>
      <c r="AF261" s="2"/>
      <c r="AG261" s="2"/>
      <c r="AH261" s="2"/>
      <c r="AI261" s="2"/>
    </row>
    <row r="262" spans="31:35" x14ac:dyDescent="0.3">
      <c r="AE262" s="2"/>
      <c r="AF262" s="2"/>
      <c r="AG262" s="2"/>
      <c r="AH262" s="2"/>
      <c r="AI262" s="2"/>
    </row>
    <row r="303" spans="5:7" x14ac:dyDescent="0.3">
      <c r="E303" s="1" t="s">
        <v>24</v>
      </c>
      <c r="F303" s="1" t="s">
        <v>37</v>
      </c>
      <c r="G303" s="1" t="s">
        <v>36</v>
      </c>
    </row>
    <row r="304" spans="5:7" x14ac:dyDescent="0.3">
      <c r="E304" s="1"/>
      <c r="F304" s="1"/>
      <c r="G304" s="8">
        <f>IRR(E305:E308)</f>
        <v>-9.5909414154996986E-2</v>
      </c>
    </row>
    <row r="305" spans="5:7" x14ac:dyDescent="0.3">
      <c r="E305">
        <v>-20000</v>
      </c>
      <c r="F305">
        <v>0.15</v>
      </c>
      <c r="G305" s="7">
        <f>IRR($E$305:$E$308,F305)</f>
        <v>-9.5909414155059047E-2</v>
      </c>
    </row>
    <row r="306" spans="5:7" x14ac:dyDescent="0.3">
      <c r="E306">
        <v>82000</v>
      </c>
      <c r="F306">
        <v>0.2</v>
      </c>
      <c r="G306" s="7">
        <f>IRR($E$305:$E$308,F306)</f>
        <v>-9.5909414154996986E-2</v>
      </c>
    </row>
    <row r="307" spans="5:7" x14ac:dyDescent="0.3">
      <c r="E307">
        <v>-60000</v>
      </c>
      <c r="F307">
        <v>0.25</v>
      </c>
      <c r="G307" s="7">
        <f>IRR($E$305:$E$308,F307)</f>
        <v>-9.5909414153667494E-2</v>
      </c>
    </row>
    <row r="308" spans="5:7" x14ac:dyDescent="0.3">
      <c r="E308">
        <v>2000</v>
      </c>
      <c r="F308">
        <v>0.3</v>
      </c>
      <c r="G308" s="7">
        <f>IRR($E$305:$E$308,F308)</f>
        <v>-9.590941415486065E-2</v>
      </c>
    </row>
    <row r="309" spans="5:7" x14ac:dyDescent="0.3">
      <c r="F309">
        <v>0.35</v>
      </c>
      <c r="G309" s="7">
        <f>IRR($E$305:$E$308,F309)</f>
        <v>-9.5909414154996986E-2</v>
      </c>
    </row>
    <row r="310" spans="5:7" x14ac:dyDescent="0.3">
      <c r="F310">
        <v>0.4</v>
      </c>
      <c r="G310" s="7">
        <f>IRR($E$305:$E$308,F310)</f>
        <v>-9.5909414154997874E-2</v>
      </c>
    </row>
    <row r="311" spans="5:7" x14ac:dyDescent="0.3">
      <c r="F311">
        <v>0.45</v>
      </c>
      <c r="G311" s="7">
        <f>IRR($E$305:$E$308,F311)</f>
        <v>2.160916914048538</v>
      </c>
    </row>
    <row r="312" spans="5:7" x14ac:dyDescent="0.3">
      <c r="F312">
        <v>0.5</v>
      </c>
      <c r="G312" s="7">
        <f>IRR($E$305:$E$308,F312)</f>
        <v>2.1609169140534945</v>
      </c>
    </row>
    <row r="313" spans="5:7" x14ac:dyDescent="0.3">
      <c r="F313">
        <v>0.55000000000000004</v>
      </c>
      <c r="G313" s="7">
        <f>IRR($E$305:$E$308,F313)</f>
        <v>2.1609169140387743</v>
      </c>
    </row>
    <row r="314" spans="5:7" x14ac:dyDescent="0.3">
      <c r="F314">
        <v>0.6</v>
      </c>
      <c r="G314" s="7">
        <f>IRR($E$305:$E$308,F314)</f>
        <v>2.1609169140492739</v>
      </c>
    </row>
    <row r="328" spans="5:7" x14ac:dyDescent="0.3">
      <c r="F328" s="1" t="s">
        <v>40</v>
      </c>
      <c r="G328" s="1" t="s">
        <v>36</v>
      </c>
    </row>
    <row r="329" spans="5:7" x14ac:dyDescent="0.3">
      <c r="E329" s="1" t="s">
        <v>38</v>
      </c>
      <c r="F329">
        <v>1000</v>
      </c>
      <c r="G329" s="4">
        <v>0.1</v>
      </c>
    </row>
    <row r="330" spans="5:7" x14ac:dyDescent="0.3">
      <c r="E330" s="1" t="s">
        <v>39</v>
      </c>
      <c r="F330">
        <v>100</v>
      </c>
      <c r="G330" s="4">
        <v>0.5</v>
      </c>
    </row>
    <row r="335" spans="5:7" x14ac:dyDescent="0.3">
      <c r="E335" s="1" t="s">
        <v>41</v>
      </c>
      <c r="F335" s="1" t="s">
        <v>38</v>
      </c>
      <c r="G335" s="1" t="s">
        <v>39</v>
      </c>
    </row>
    <row r="336" spans="5:7" x14ac:dyDescent="0.3">
      <c r="E336">
        <v>0</v>
      </c>
      <c r="F336">
        <v>-1000</v>
      </c>
      <c r="G336">
        <v>-1000</v>
      </c>
    </row>
    <row r="337" spans="5:7" x14ac:dyDescent="0.3">
      <c r="E337">
        <v>1</v>
      </c>
      <c r="F337">
        <v>0</v>
      </c>
      <c r="G337">
        <v>400</v>
      </c>
    </row>
    <row r="338" spans="5:7" x14ac:dyDescent="0.3">
      <c r="E338">
        <v>2</v>
      </c>
      <c r="F338">
        <v>200</v>
      </c>
      <c r="G338">
        <v>400</v>
      </c>
    </row>
    <row r="339" spans="5:7" x14ac:dyDescent="0.3">
      <c r="E339">
        <v>3</v>
      </c>
      <c r="F339">
        <v>300</v>
      </c>
      <c r="G339">
        <v>300</v>
      </c>
    </row>
    <row r="340" spans="5:7" x14ac:dyDescent="0.3">
      <c r="E340">
        <v>4</v>
      </c>
      <c r="F340">
        <v>500</v>
      </c>
      <c r="G340">
        <v>300</v>
      </c>
    </row>
    <row r="341" spans="5:7" x14ac:dyDescent="0.3">
      <c r="E341">
        <v>5</v>
      </c>
      <c r="F341">
        <v>900</v>
      </c>
      <c r="G341">
        <v>200</v>
      </c>
    </row>
    <row r="342" spans="5:7" x14ac:dyDescent="0.3">
      <c r="E342" s="1" t="s">
        <v>36</v>
      </c>
      <c r="F342" s="4">
        <f>IRR(F336:F341)</f>
        <v>0.17318426166949052</v>
      </c>
      <c r="G342" s="4">
        <f>IRR(G336:G341)</f>
        <v>0.20494783010707418</v>
      </c>
    </row>
    <row r="343" spans="5:7" x14ac:dyDescent="0.3">
      <c r="E343" s="1" t="s">
        <v>35</v>
      </c>
      <c r="F343">
        <v>815.89</v>
      </c>
      <c r="G343">
        <v>552.4</v>
      </c>
    </row>
    <row r="348" spans="5:7" x14ac:dyDescent="0.3">
      <c r="E348" s="1" t="s">
        <v>32</v>
      </c>
      <c r="F348" s="1" t="s">
        <v>34</v>
      </c>
    </row>
    <row r="349" spans="5:7" x14ac:dyDescent="0.3">
      <c r="E349" s="6">
        <v>42220</v>
      </c>
      <c r="F349">
        <v>-10000</v>
      </c>
    </row>
    <row r="350" spans="5:7" x14ac:dyDescent="0.3">
      <c r="E350" s="9" t="s">
        <v>43</v>
      </c>
      <c r="F350">
        <v>4000</v>
      </c>
    </row>
    <row r="351" spans="5:7" x14ac:dyDescent="0.3">
      <c r="E351" s="6" t="s">
        <v>44</v>
      </c>
      <c r="F351">
        <v>3000</v>
      </c>
    </row>
    <row r="352" spans="5:7" x14ac:dyDescent="0.3">
      <c r="E352" s="6" t="s">
        <v>45</v>
      </c>
      <c r="F352">
        <v>5000</v>
      </c>
    </row>
    <row r="354" spans="5:31" x14ac:dyDescent="0.3">
      <c r="E354" s="1" t="s">
        <v>42</v>
      </c>
      <c r="F354" t="e">
        <f>XIRR(F349:F352,E349:E352)</f>
        <v>#VALUE!</v>
      </c>
    </row>
    <row r="358" spans="5:31" x14ac:dyDescent="0.3">
      <c r="E358" s="1" t="s">
        <v>46</v>
      </c>
      <c r="F358" s="4">
        <v>0.1</v>
      </c>
      <c r="AD358" s="1"/>
    </row>
    <row r="359" spans="5:31" x14ac:dyDescent="0.3">
      <c r="E359" s="1" t="s">
        <v>47</v>
      </c>
      <c r="F359" s="4">
        <v>0.12</v>
      </c>
      <c r="AD359" s="1"/>
    </row>
    <row r="360" spans="5:31" x14ac:dyDescent="0.3">
      <c r="AD360" s="1"/>
    </row>
    <row r="361" spans="5:31" x14ac:dyDescent="0.3">
      <c r="E361" s="1" t="s">
        <v>41</v>
      </c>
      <c r="F361" s="1" t="s">
        <v>24</v>
      </c>
      <c r="AD361" s="1"/>
      <c r="AE361" s="4"/>
    </row>
    <row r="362" spans="5:31" x14ac:dyDescent="0.3">
      <c r="E362">
        <v>0</v>
      </c>
      <c r="F362">
        <v>-1.6</v>
      </c>
    </row>
    <row r="363" spans="5:31" x14ac:dyDescent="0.3">
      <c r="E363">
        <v>1</v>
      </c>
      <c r="F363">
        <v>10</v>
      </c>
    </row>
    <row r="364" spans="5:31" x14ac:dyDescent="0.3">
      <c r="E364">
        <v>2</v>
      </c>
      <c r="F364">
        <v>-10</v>
      </c>
    </row>
    <row r="366" spans="5:31" x14ac:dyDescent="0.3">
      <c r="E366" s="1" t="s">
        <v>48</v>
      </c>
      <c r="F366" s="1" t="s">
        <v>35</v>
      </c>
    </row>
    <row r="367" spans="5:31" x14ac:dyDescent="0.3">
      <c r="E367" s="4">
        <v>0.1</v>
      </c>
      <c r="F367" s="2">
        <f>NPV(E367,F362,F363,F364)</f>
        <v>-0.70323065364387649</v>
      </c>
    </row>
    <row r="368" spans="5:31" x14ac:dyDescent="0.3">
      <c r="E368" s="4">
        <v>0.25</v>
      </c>
      <c r="F368" s="2">
        <f>NPV(E368,F362,F363,F364)</f>
        <v>0</v>
      </c>
    </row>
    <row r="369" spans="5:6" x14ac:dyDescent="0.3">
      <c r="E369" s="4">
        <v>1.1000000000000001</v>
      </c>
      <c r="F369" s="2">
        <f>NPV(E369,F362,F363,F364)</f>
        <v>0.42587193607601764</v>
      </c>
    </row>
    <row r="370" spans="5:6" x14ac:dyDescent="0.3">
      <c r="E370" s="4">
        <v>4</v>
      </c>
      <c r="F370" s="2">
        <f>NPV(E370,F362,F363,F364)</f>
        <v>-2.2204460492503132E-17</v>
      </c>
    </row>
    <row r="371" spans="5:6" x14ac:dyDescent="0.3">
      <c r="E371" s="4">
        <v>5</v>
      </c>
      <c r="F371" s="2">
        <f>NPV(E371,F362,F363,F364)</f>
        <v>-3.5185185185185187E-2</v>
      </c>
    </row>
    <row r="373" spans="5:6" x14ac:dyDescent="0.3">
      <c r="E373" s="1" t="s">
        <v>49</v>
      </c>
      <c r="F373" s="4">
        <f>MIRR(F362:F364,F358,F359)</f>
        <v>6.554621671065064E-2</v>
      </c>
    </row>
    <row r="460" spans="30:32" x14ac:dyDescent="0.3">
      <c r="AD460" s="1"/>
    </row>
    <row r="461" spans="30:32" x14ac:dyDescent="0.3">
      <c r="AE461" s="14"/>
      <c r="AF461" s="14"/>
    </row>
    <row r="462" spans="30:32" x14ac:dyDescent="0.3">
      <c r="AD462" s="1"/>
      <c r="AE462" s="1"/>
      <c r="AF462" s="1"/>
    </row>
    <row r="466" spans="30:32" x14ac:dyDescent="0.3">
      <c r="AD466" s="1"/>
    </row>
    <row r="468" spans="30:32" x14ac:dyDescent="0.3">
      <c r="AD468" s="1"/>
      <c r="AE468" s="2"/>
      <c r="AF468" s="2"/>
    </row>
    <row r="470" spans="30:32" x14ac:dyDescent="0.3">
      <c r="AE470" s="2"/>
      <c r="AF470" s="2"/>
    </row>
  </sheetData>
  <mergeCells count="5">
    <mergeCell ref="F14:G14"/>
    <mergeCell ref="F22:G22"/>
    <mergeCell ref="H141:I141"/>
    <mergeCell ref="AE461:AF461"/>
    <mergeCell ref="H171:I17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5D2C-8808-4F7D-B919-BF609A0AD111}">
  <dimension ref="A6:I123"/>
  <sheetViews>
    <sheetView topLeftCell="A122" workbookViewId="0">
      <selection activeCell="I113" sqref="I113:M117"/>
    </sheetView>
  </sheetViews>
  <sheetFormatPr defaultRowHeight="14.4" x14ac:dyDescent="0.3"/>
  <cols>
    <col min="3" max="4" width="8.88671875" customWidth="1"/>
    <col min="5" max="5" width="16.5546875" customWidth="1"/>
    <col min="6" max="6" width="22.21875" customWidth="1"/>
    <col min="7" max="7" width="17" customWidth="1"/>
    <col min="8" max="8" width="8.88671875" customWidth="1"/>
  </cols>
  <sheetData>
    <row r="6" spans="1:1" ht="23.4" x14ac:dyDescent="0.3">
      <c r="A6" s="16" t="s">
        <v>65</v>
      </c>
    </row>
    <row r="8" spans="1:1" x14ac:dyDescent="0.3">
      <c r="A8" t="s">
        <v>66</v>
      </c>
    </row>
    <row r="9" spans="1:1" ht="21" x14ac:dyDescent="0.4">
      <c r="A9" s="10" t="s">
        <v>50</v>
      </c>
    </row>
    <row r="10" spans="1:1" ht="21" x14ac:dyDescent="0.4">
      <c r="A10" s="10" t="s">
        <v>51</v>
      </c>
    </row>
    <row r="14" spans="1:1" ht="23.4" x14ac:dyDescent="0.3">
      <c r="A14" s="16" t="s">
        <v>105</v>
      </c>
    </row>
    <row r="16" spans="1:1" ht="18" x14ac:dyDescent="0.3">
      <c r="A16" s="17" t="s">
        <v>67</v>
      </c>
    </row>
    <row r="18" spans="1:1" x14ac:dyDescent="0.3">
      <c r="A18" t="s">
        <v>68</v>
      </c>
    </row>
    <row r="19" spans="1:1" x14ac:dyDescent="0.3">
      <c r="A19" s="18"/>
    </row>
    <row r="20" spans="1:1" x14ac:dyDescent="0.3">
      <c r="A20" s="18" t="s">
        <v>69</v>
      </c>
    </row>
    <row r="21" spans="1:1" x14ac:dyDescent="0.3">
      <c r="A21" s="18" t="s">
        <v>70</v>
      </c>
    </row>
    <row r="23" spans="1:1" ht="18" x14ac:dyDescent="0.3">
      <c r="A23" s="17" t="s">
        <v>71</v>
      </c>
    </row>
    <row r="25" spans="1:1" ht="15.6" x14ac:dyDescent="0.3">
      <c r="A25" s="19" t="s">
        <v>72</v>
      </c>
    </row>
    <row r="26" spans="1:1" x14ac:dyDescent="0.3">
      <c r="A26" s="18"/>
    </row>
    <row r="27" spans="1:1" x14ac:dyDescent="0.3">
      <c r="A27" s="20" t="s">
        <v>73</v>
      </c>
    </row>
    <row r="28" spans="1:1" x14ac:dyDescent="0.3">
      <c r="A28" s="20" t="s">
        <v>74</v>
      </c>
    </row>
    <row r="29" spans="1:1" x14ac:dyDescent="0.3">
      <c r="A29" s="20" t="s">
        <v>75</v>
      </c>
    </row>
    <row r="30" spans="1:1" x14ac:dyDescent="0.3">
      <c r="A30" s="20" t="s">
        <v>76</v>
      </c>
    </row>
    <row r="32" spans="1:1" x14ac:dyDescent="0.3">
      <c r="A32" s="1" t="s">
        <v>77</v>
      </c>
    </row>
    <row r="34" spans="1:1" ht="15.6" x14ac:dyDescent="0.3">
      <c r="A34" s="19" t="s">
        <v>78</v>
      </c>
    </row>
    <row r="35" spans="1:1" x14ac:dyDescent="0.3">
      <c r="A35" s="18"/>
    </row>
    <row r="36" spans="1:1" x14ac:dyDescent="0.3">
      <c r="A36" s="20" t="s">
        <v>73</v>
      </c>
    </row>
    <row r="37" spans="1:1" x14ac:dyDescent="0.3">
      <c r="A37" s="20" t="s">
        <v>74</v>
      </c>
    </row>
    <row r="38" spans="1:1" x14ac:dyDescent="0.3">
      <c r="A38" s="20" t="s">
        <v>75</v>
      </c>
    </row>
    <row r="39" spans="1:1" x14ac:dyDescent="0.3">
      <c r="A39" s="20" t="s">
        <v>76</v>
      </c>
    </row>
    <row r="41" spans="1:1" x14ac:dyDescent="0.3">
      <c r="A41" s="1" t="s">
        <v>79</v>
      </c>
    </row>
    <row r="43" spans="1:1" ht="18" x14ac:dyDescent="0.3">
      <c r="A43" s="17" t="s">
        <v>80</v>
      </c>
    </row>
    <row r="44" spans="1:1" x14ac:dyDescent="0.3">
      <c r="A44" s="18"/>
    </row>
    <row r="45" spans="1:1" x14ac:dyDescent="0.3">
      <c r="A45" s="20" t="s">
        <v>81</v>
      </c>
    </row>
    <row r="46" spans="1:1" x14ac:dyDescent="0.3">
      <c r="A46" s="20" t="s">
        <v>82</v>
      </c>
    </row>
    <row r="47" spans="1:1" x14ac:dyDescent="0.3">
      <c r="A47" s="20" t="s">
        <v>83</v>
      </c>
    </row>
    <row r="49" spans="1:6" x14ac:dyDescent="0.3">
      <c r="A49" t="s">
        <v>84</v>
      </c>
    </row>
    <row r="51" spans="1:6" x14ac:dyDescent="0.3">
      <c r="E51" s="1" t="s">
        <v>0</v>
      </c>
      <c r="F51">
        <v>32000</v>
      </c>
    </row>
    <row r="52" spans="1:6" x14ac:dyDescent="0.3">
      <c r="E52" s="1" t="s">
        <v>1</v>
      </c>
      <c r="F52">
        <v>0.13</v>
      </c>
    </row>
    <row r="53" spans="1:6" x14ac:dyDescent="0.3">
      <c r="E53" s="1" t="s">
        <v>2</v>
      </c>
      <c r="F53">
        <v>8</v>
      </c>
    </row>
    <row r="54" spans="1:6" x14ac:dyDescent="0.3">
      <c r="E54" s="1" t="s">
        <v>5</v>
      </c>
      <c r="F54">
        <v>-6000</v>
      </c>
    </row>
    <row r="55" spans="1:6" x14ac:dyDescent="0.3">
      <c r="E55" s="14" t="s">
        <v>3</v>
      </c>
      <c r="F55" s="14"/>
    </row>
    <row r="56" spans="1:6" x14ac:dyDescent="0.3">
      <c r="E56" s="1" t="s">
        <v>4</v>
      </c>
      <c r="F56" s="2">
        <f>PV(F52,F53,F54)</f>
        <v>28792.621766665405</v>
      </c>
    </row>
    <row r="59" spans="1:6" x14ac:dyDescent="0.3">
      <c r="E59" s="1" t="s">
        <v>0</v>
      </c>
      <c r="F59">
        <v>32000</v>
      </c>
    </row>
    <row r="60" spans="1:6" x14ac:dyDescent="0.3">
      <c r="E60" s="1" t="s">
        <v>1</v>
      </c>
      <c r="F60">
        <v>0.13</v>
      </c>
    </row>
    <row r="61" spans="1:6" x14ac:dyDescent="0.3">
      <c r="E61" s="1" t="s">
        <v>2</v>
      </c>
      <c r="F61">
        <v>8</v>
      </c>
    </row>
    <row r="62" spans="1:6" x14ac:dyDescent="0.3">
      <c r="E62" s="1" t="s">
        <v>5</v>
      </c>
      <c r="F62">
        <v>-6000</v>
      </c>
    </row>
    <row r="63" spans="1:6" x14ac:dyDescent="0.3">
      <c r="E63" s="15" t="s">
        <v>6</v>
      </c>
      <c r="F63" s="14"/>
    </row>
    <row r="64" spans="1:6" x14ac:dyDescent="0.3">
      <c r="E64" s="1" t="s">
        <v>4</v>
      </c>
      <c r="F64" s="2">
        <f>PV(F60,F61,F62,,1)</f>
        <v>32535.662596331898</v>
      </c>
    </row>
    <row r="69" spans="1:1" ht="23.4" x14ac:dyDescent="0.3">
      <c r="A69" s="16" t="s">
        <v>85</v>
      </c>
    </row>
    <row r="71" spans="1:1" ht="18" x14ac:dyDescent="0.3">
      <c r="A71" s="17" t="s">
        <v>67</v>
      </c>
    </row>
    <row r="73" spans="1:1" x14ac:dyDescent="0.3">
      <c r="A73" t="s">
        <v>86</v>
      </c>
    </row>
    <row r="75" spans="1:1" ht="18" x14ac:dyDescent="0.3">
      <c r="A75" s="17" t="s">
        <v>87</v>
      </c>
    </row>
    <row r="76" spans="1:1" x14ac:dyDescent="0.3">
      <c r="A76" s="18"/>
    </row>
    <row r="77" spans="1:1" x14ac:dyDescent="0.3">
      <c r="A77" s="20" t="s">
        <v>88</v>
      </c>
    </row>
    <row r="78" spans="1:1" x14ac:dyDescent="0.3">
      <c r="A78" s="18"/>
    </row>
    <row r="79" spans="1:1" x14ac:dyDescent="0.3">
      <c r="A79" s="20" t="s">
        <v>89</v>
      </c>
    </row>
    <row r="80" spans="1:1" x14ac:dyDescent="0.3">
      <c r="A80" s="18"/>
    </row>
    <row r="81" spans="1:1" x14ac:dyDescent="0.3">
      <c r="A81" s="20" t="s">
        <v>90</v>
      </c>
    </row>
    <row r="83" spans="1:1" ht="18" x14ac:dyDescent="0.3">
      <c r="A83" s="17" t="s">
        <v>91</v>
      </c>
    </row>
    <row r="85" spans="1:1" ht="15.6" x14ac:dyDescent="0.3">
      <c r="A85" s="19" t="s">
        <v>92</v>
      </c>
    </row>
    <row r="86" spans="1:1" x14ac:dyDescent="0.3">
      <c r="A86" s="18"/>
    </row>
    <row r="87" spans="1:1" x14ac:dyDescent="0.3">
      <c r="A87" s="20" t="s">
        <v>93</v>
      </c>
    </row>
    <row r="88" spans="1:1" x14ac:dyDescent="0.3">
      <c r="A88" s="20" t="s">
        <v>94</v>
      </c>
    </row>
    <row r="89" spans="1:1" x14ac:dyDescent="0.3">
      <c r="A89" s="20" t="s">
        <v>95</v>
      </c>
    </row>
    <row r="90" spans="1:1" x14ac:dyDescent="0.3">
      <c r="A90" s="20" t="s">
        <v>96</v>
      </c>
    </row>
    <row r="91" spans="1:1" x14ac:dyDescent="0.3">
      <c r="A91" s="20" t="s">
        <v>97</v>
      </c>
    </row>
    <row r="93" spans="1:1" x14ac:dyDescent="0.3">
      <c r="A93" t="s">
        <v>98</v>
      </c>
    </row>
    <row r="95" spans="1:1" ht="15.6" x14ac:dyDescent="0.3">
      <c r="A95" s="19" t="s">
        <v>99</v>
      </c>
    </row>
    <row r="97" spans="6:7" x14ac:dyDescent="0.3">
      <c r="F97" s="1" t="s">
        <v>7</v>
      </c>
      <c r="G97">
        <v>0.12</v>
      </c>
    </row>
    <row r="98" spans="6:7" x14ac:dyDescent="0.3">
      <c r="F98" s="1" t="s">
        <v>8</v>
      </c>
      <c r="G98">
        <f>G97/12</f>
        <v>0.01</v>
      </c>
    </row>
    <row r="99" spans="6:7" x14ac:dyDescent="0.3">
      <c r="F99" s="1" t="s">
        <v>9</v>
      </c>
      <c r="G99">
        <v>25</v>
      </c>
    </row>
    <row r="100" spans="6:7" x14ac:dyDescent="0.3">
      <c r="F100" s="1" t="s">
        <v>10</v>
      </c>
      <c r="G100">
        <f>G99*12</f>
        <v>300</v>
      </c>
    </row>
    <row r="101" spans="6:7" x14ac:dyDescent="0.3">
      <c r="F101" s="1" t="s">
        <v>11</v>
      </c>
      <c r="G101">
        <v>5000000</v>
      </c>
    </row>
    <row r="102" spans="6:7" x14ac:dyDescent="0.3">
      <c r="F102" s="1" t="s">
        <v>12</v>
      </c>
      <c r="G102">
        <v>0</v>
      </c>
    </row>
    <row r="103" spans="6:7" x14ac:dyDescent="0.3">
      <c r="F103" s="1" t="s">
        <v>13</v>
      </c>
      <c r="G103">
        <v>1</v>
      </c>
    </row>
    <row r="104" spans="6:7" x14ac:dyDescent="0.3">
      <c r="F104" s="1" t="s">
        <v>14</v>
      </c>
      <c r="G104" s="2">
        <f>PMT(G98,G100,G101,G102,G103)</f>
        <v>-52139.809019684551</v>
      </c>
    </row>
    <row r="107" spans="6:7" x14ac:dyDescent="0.3">
      <c r="F107" s="1" t="s">
        <v>7</v>
      </c>
      <c r="G107">
        <v>0.12</v>
      </c>
    </row>
    <row r="108" spans="6:7" x14ac:dyDescent="0.3">
      <c r="F108" s="1" t="s">
        <v>8</v>
      </c>
      <c r="G108">
        <f>G107/12</f>
        <v>0.01</v>
      </c>
    </row>
    <row r="109" spans="6:7" x14ac:dyDescent="0.3">
      <c r="F109" s="1" t="s">
        <v>9</v>
      </c>
      <c r="G109">
        <v>25</v>
      </c>
    </row>
    <row r="110" spans="6:7" x14ac:dyDescent="0.3">
      <c r="F110" s="1" t="s">
        <v>10</v>
      </c>
      <c r="G110">
        <f>G109*12</f>
        <v>300</v>
      </c>
    </row>
    <row r="111" spans="6:7" x14ac:dyDescent="0.3">
      <c r="F111" s="1" t="s">
        <v>11</v>
      </c>
      <c r="G111">
        <v>5000000</v>
      </c>
    </row>
    <row r="112" spans="6:7" x14ac:dyDescent="0.3">
      <c r="F112" s="1" t="s">
        <v>12</v>
      </c>
      <c r="G112">
        <v>0</v>
      </c>
    </row>
    <row r="113" spans="6:9" ht="21" x14ac:dyDescent="0.4">
      <c r="F113" s="1" t="s">
        <v>13</v>
      </c>
      <c r="G113">
        <v>0</v>
      </c>
      <c r="I113" s="10"/>
    </row>
    <row r="114" spans="6:9" ht="21" x14ac:dyDescent="0.4">
      <c r="F114" s="1" t="s">
        <v>14</v>
      </c>
      <c r="G114" s="2">
        <f>PMT(G108,G110,G111,G112,G113)</f>
        <v>-52661.207109881398</v>
      </c>
      <c r="I114" s="10"/>
    </row>
    <row r="115" spans="6:9" ht="21" x14ac:dyDescent="0.4">
      <c r="I115" s="10"/>
    </row>
    <row r="116" spans="6:9" ht="21" x14ac:dyDescent="0.4">
      <c r="I116" s="10"/>
    </row>
    <row r="117" spans="6:9" ht="21" x14ac:dyDescent="0.4">
      <c r="I117" s="10"/>
    </row>
    <row r="118" spans="6:9" x14ac:dyDescent="0.3">
      <c r="F118" s="1" t="s">
        <v>7</v>
      </c>
      <c r="G118">
        <v>0.16</v>
      </c>
    </row>
    <row r="119" spans="6:9" x14ac:dyDescent="0.3">
      <c r="F119" s="1" t="s">
        <v>15</v>
      </c>
      <c r="G119">
        <f>G118/12</f>
        <v>1.3333333333333334E-2</v>
      </c>
    </row>
    <row r="120" spans="6:9" x14ac:dyDescent="0.3">
      <c r="F120" s="1" t="s">
        <v>16</v>
      </c>
      <c r="G120">
        <v>8</v>
      </c>
    </row>
    <row r="121" spans="6:9" x14ac:dyDescent="0.3">
      <c r="F121" s="1" t="s">
        <v>17</v>
      </c>
      <c r="G121">
        <v>100000</v>
      </c>
    </row>
    <row r="122" spans="6:9" x14ac:dyDescent="0.3">
      <c r="F122" s="1" t="s">
        <v>12</v>
      </c>
      <c r="G122">
        <v>0</v>
      </c>
    </row>
    <row r="123" spans="6:9" x14ac:dyDescent="0.3">
      <c r="F123" s="1" t="s">
        <v>13</v>
      </c>
      <c r="G123">
        <v>0</v>
      </c>
    </row>
  </sheetData>
  <mergeCells count="2">
    <mergeCell ref="E55:F55"/>
    <mergeCell ref="E63:F6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ActSoftware</cp:lastModifiedBy>
  <dcterms:created xsi:type="dcterms:W3CDTF">2023-06-15T04:20:27Z</dcterms:created>
  <dcterms:modified xsi:type="dcterms:W3CDTF">2024-06-23T16:33:18Z</dcterms:modified>
</cp:coreProperties>
</file>