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w\Desktop\"/>
    </mc:Choice>
  </mc:AlternateContent>
  <xr:revisionPtr revIDLastSave="0" documentId="13_ncr:1_{6C265066-D681-49B6-B509-408932FE862A}" xr6:coauthVersionLast="45" xr6:coauthVersionMax="45" xr10:uidLastSave="{00000000-0000-0000-0000-000000000000}"/>
  <bookViews>
    <workbookView xWindow="-108" yWindow="-108" windowWidth="23256" windowHeight="12576" xr2:uid="{3B956D06-F485-4FD0-B866-B1D7F51F2C7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0" i="1" l="1"/>
  <c r="D171" i="1"/>
  <c r="D167" i="1"/>
  <c r="D166" i="1"/>
  <c r="D140" i="1"/>
  <c r="D139" i="1"/>
  <c r="D136" i="1"/>
  <c r="D135" i="1"/>
  <c r="D109" i="1"/>
  <c r="D105" i="1"/>
  <c r="D108" i="1"/>
  <c r="D104" i="1"/>
  <c r="D77" i="1"/>
  <c r="D73" i="1"/>
  <c r="D78" i="1"/>
  <c r="D74" i="1"/>
  <c r="D47" i="1"/>
  <c r="D43" i="1"/>
  <c r="D42" i="1" s="1"/>
  <c r="D46" i="1"/>
  <c r="D16" i="1"/>
  <c r="D15" i="1"/>
  <c r="D12" i="1"/>
  <c r="D11" i="1"/>
  <c r="D168" i="1" l="1"/>
  <c r="D137" i="1"/>
  <c r="D106" i="1"/>
  <c r="D75" i="1"/>
  <c r="D44" i="1"/>
  <c r="D51" i="1"/>
  <c r="G3" i="1" l="1"/>
  <c r="H3" i="1" l="1"/>
  <c r="G1" i="1"/>
  <c r="G4" i="1" s="1"/>
  <c r="D113" i="1"/>
  <c r="M94" i="1" s="1"/>
  <c r="D144" i="1" l="1"/>
  <c r="M125" i="1" s="1"/>
  <c r="D82" i="1"/>
  <c r="M63" i="1" s="1"/>
  <c r="G5" i="1"/>
  <c r="H4" i="1"/>
  <c r="D175" i="1"/>
  <c r="M156" i="1" s="1"/>
  <c r="M32" i="1" l="1"/>
  <c r="G6" i="1"/>
  <c r="H5" i="1"/>
  <c r="D17" i="1"/>
  <c r="D20" i="1"/>
  <c r="D7" i="1"/>
  <c r="D172" i="1" l="1"/>
  <c r="D141" i="1"/>
  <c r="D110" i="1"/>
  <c r="D48" i="1"/>
  <c r="D50" i="1" s="1"/>
  <c r="D79" i="1"/>
  <c r="G7" i="1"/>
  <c r="H6" i="1"/>
  <c r="M1" i="1"/>
  <c r="C26" i="1"/>
  <c r="C27" i="1" s="1"/>
  <c r="D9" i="1"/>
  <c r="J1" i="1" l="1"/>
  <c r="D30" i="1"/>
  <c r="J3" i="1"/>
  <c r="J4" i="1" s="1"/>
  <c r="D19" i="1"/>
  <c r="D29" i="1" s="1"/>
  <c r="D34" i="1" s="1"/>
  <c r="D38" i="1" s="1"/>
  <c r="G8" i="1"/>
  <c r="H7" i="1"/>
  <c r="P1" i="1" l="1"/>
  <c r="D35" i="1"/>
  <c r="K3" i="1"/>
  <c r="M3" i="1"/>
  <c r="M4" i="1" s="1"/>
  <c r="G9" i="1"/>
  <c r="H8" i="1"/>
  <c r="K4" i="1"/>
  <c r="J5" i="1"/>
  <c r="P3" i="1"/>
  <c r="Q3" i="1" s="1"/>
  <c r="D40" i="1" l="1"/>
  <c r="D61" i="1" s="1"/>
  <c r="C57" i="1"/>
  <c r="G32" i="1"/>
  <c r="N3" i="1"/>
  <c r="J6" i="1"/>
  <c r="K5" i="1"/>
  <c r="G10" i="1"/>
  <c r="H9" i="1"/>
  <c r="J34" i="1"/>
  <c r="P4" i="1"/>
  <c r="G34" i="1"/>
  <c r="H34" i="1" s="1"/>
  <c r="M5" i="1"/>
  <c r="N4" i="1"/>
  <c r="J32" i="1" l="1"/>
  <c r="C58" i="1"/>
  <c r="D60" i="1" s="1"/>
  <c r="J35" i="1"/>
  <c r="J36" i="1" s="1"/>
  <c r="J37" i="1" s="1"/>
  <c r="G11" i="1"/>
  <c r="H10" i="1"/>
  <c r="J7" i="1"/>
  <c r="K6" i="1"/>
  <c r="P32" i="1"/>
  <c r="D66" i="1"/>
  <c r="K34" i="1"/>
  <c r="G35" i="1"/>
  <c r="H35" i="1" s="1"/>
  <c r="P5" i="1"/>
  <c r="Q4" i="1"/>
  <c r="M6" i="1"/>
  <c r="N5" i="1"/>
  <c r="K35" i="1" l="1"/>
  <c r="J8" i="1"/>
  <c r="K7" i="1"/>
  <c r="G12" i="1"/>
  <c r="H11" i="1"/>
  <c r="C88" i="1"/>
  <c r="C89" i="1" s="1"/>
  <c r="G63" i="1"/>
  <c r="D71" i="1"/>
  <c r="K36" i="1"/>
  <c r="G36" i="1"/>
  <c r="G37" i="1" s="1"/>
  <c r="M34" i="1"/>
  <c r="M35" i="1" s="1"/>
  <c r="P6" i="1"/>
  <c r="Q5" i="1"/>
  <c r="M7" i="1"/>
  <c r="N6" i="1"/>
  <c r="G13" i="1" l="1"/>
  <c r="H12" i="1"/>
  <c r="J9" i="1"/>
  <c r="K8" i="1"/>
  <c r="D92" i="1"/>
  <c r="J63" i="1"/>
  <c r="M36" i="1"/>
  <c r="M37" i="1" s="1"/>
  <c r="N35" i="1"/>
  <c r="N34" i="1"/>
  <c r="J38" i="1"/>
  <c r="K37" i="1"/>
  <c r="H36" i="1"/>
  <c r="D65" i="1"/>
  <c r="P34" i="1"/>
  <c r="Q34" i="1" s="1"/>
  <c r="P7" i="1"/>
  <c r="Q6" i="1"/>
  <c r="M8" i="1"/>
  <c r="N7" i="1"/>
  <c r="J10" i="1" l="1"/>
  <c r="K9" i="1"/>
  <c r="G14" i="1"/>
  <c r="H13" i="1"/>
  <c r="P63" i="1"/>
  <c r="D97" i="1"/>
  <c r="P35" i="1"/>
  <c r="N36" i="1"/>
  <c r="J39" i="1"/>
  <c r="K38" i="1"/>
  <c r="D69" i="1"/>
  <c r="G38" i="1"/>
  <c r="H37" i="1"/>
  <c r="G65" i="1"/>
  <c r="H65" i="1" s="1"/>
  <c r="P8" i="1"/>
  <c r="Q7" i="1"/>
  <c r="M9" i="1"/>
  <c r="N8" i="1"/>
  <c r="G15" i="1" l="1"/>
  <c r="H14" i="1"/>
  <c r="J11" i="1"/>
  <c r="K10" i="1"/>
  <c r="C119" i="1"/>
  <c r="C120" i="1" s="1"/>
  <c r="G94" i="1"/>
  <c r="D102" i="1"/>
  <c r="G66" i="1"/>
  <c r="P36" i="1"/>
  <c r="P37" i="1" s="1"/>
  <c r="Q35" i="1"/>
  <c r="M38" i="1"/>
  <c r="N37" i="1"/>
  <c r="J40" i="1"/>
  <c r="K39" i="1"/>
  <c r="D81" i="1"/>
  <c r="M65" i="1" s="1"/>
  <c r="J65" i="1"/>
  <c r="K65" i="1" s="1"/>
  <c r="G39" i="1"/>
  <c r="H38" i="1"/>
  <c r="P9" i="1"/>
  <c r="Q8" i="1"/>
  <c r="M10" i="1"/>
  <c r="N9" i="1"/>
  <c r="J12" i="1" l="1"/>
  <c r="K11" i="1"/>
  <c r="G16" i="1"/>
  <c r="H15" i="1"/>
  <c r="D123" i="1"/>
  <c r="J94" i="1"/>
  <c r="M66" i="1"/>
  <c r="N65" i="1"/>
  <c r="J66" i="1"/>
  <c r="G67" i="1"/>
  <c r="H66" i="1"/>
  <c r="Q36" i="1"/>
  <c r="M39" i="1"/>
  <c r="N38" i="1"/>
  <c r="J41" i="1"/>
  <c r="K40" i="1"/>
  <c r="D91" i="1"/>
  <c r="D96" i="1" s="1"/>
  <c r="G40" i="1"/>
  <c r="H39" i="1"/>
  <c r="P10" i="1"/>
  <c r="Q9" i="1"/>
  <c r="M11" i="1"/>
  <c r="N10" i="1"/>
  <c r="G17" i="1" l="1"/>
  <c r="H16" i="1"/>
  <c r="J13" i="1"/>
  <c r="K12" i="1"/>
  <c r="P94" i="1"/>
  <c r="D128" i="1"/>
  <c r="M67" i="1"/>
  <c r="N66" i="1"/>
  <c r="J67" i="1"/>
  <c r="K66" i="1"/>
  <c r="G68" i="1"/>
  <c r="H67" i="1"/>
  <c r="P38" i="1"/>
  <c r="Q37" i="1"/>
  <c r="P65" i="1"/>
  <c r="Q65" i="1" s="1"/>
  <c r="M40" i="1"/>
  <c r="N39" i="1"/>
  <c r="J42" i="1"/>
  <c r="K41" i="1"/>
  <c r="G41" i="1"/>
  <c r="H40" i="1"/>
  <c r="D100" i="1"/>
  <c r="G96" i="1"/>
  <c r="P11" i="1"/>
  <c r="Q10" i="1"/>
  <c r="M12" i="1"/>
  <c r="N11" i="1"/>
  <c r="J14" i="1" l="1"/>
  <c r="K13" i="1"/>
  <c r="G18" i="1"/>
  <c r="H17" i="1"/>
  <c r="D133" i="1"/>
  <c r="G125" i="1"/>
  <c r="C150" i="1"/>
  <c r="C151" i="1" s="1"/>
  <c r="G97" i="1"/>
  <c r="H96" i="1"/>
  <c r="P66" i="1"/>
  <c r="M68" i="1"/>
  <c r="N67" i="1"/>
  <c r="J68" i="1"/>
  <c r="K67" i="1"/>
  <c r="G69" i="1"/>
  <c r="H68" i="1"/>
  <c r="P39" i="1"/>
  <c r="Q38" i="1"/>
  <c r="M41" i="1"/>
  <c r="N40" i="1"/>
  <c r="J43" i="1"/>
  <c r="K42" i="1"/>
  <c r="G42" i="1"/>
  <c r="H41" i="1"/>
  <c r="J96" i="1"/>
  <c r="P12" i="1"/>
  <c r="Q11" i="1"/>
  <c r="M13" i="1"/>
  <c r="N12" i="1"/>
  <c r="G19" i="1" l="1"/>
  <c r="H18" i="1"/>
  <c r="J15" i="1"/>
  <c r="K14" i="1"/>
  <c r="D154" i="1"/>
  <c r="J125" i="1"/>
  <c r="J97" i="1"/>
  <c r="K96" i="1"/>
  <c r="G98" i="1"/>
  <c r="H97" i="1"/>
  <c r="P67" i="1"/>
  <c r="Q66" i="1"/>
  <c r="M69" i="1"/>
  <c r="N68" i="1"/>
  <c r="J69" i="1"/>
  <c r="K68" i="1"/>
  <c r="G70" i="1"/>
  <c r="H69" i="1"/>
  <c r="P40" i="1"/>
  <c r="Q39" i="1"/>
  <c r="M42" i="1"/>
  <c r="N41" i="1"/>
  <c r="J44" i="1"/>
  <c r="K43" i="1"/>
  <c r="G43" i="1"/>
  <c r="H42" i="1"/>
  <c r="D112" i="1"/>
  <c r="D122" i="1" s="1"/>
  <c r="P13" i="1"/>
  <c r="Q12" i="1"/>
  <c r="M14" i="1"/>
  <c r="N13" i="1"/>
  <c r="J16" i="1" l="1"/>
  <c r="K15" i="1"/>
  <c r="G20" i="1"/>
  <c r="H19" i="1"/>
  <c r="P125" i="1"/>
  <c r="D159" i="1"/>
  <c r="J98" i="1"/>
  <c r="K97" i="1"/>
  <c r="G99" i="1"/>
  <c r="H98" i="1"/>
  <c r="P68" i="1"/>
  <c r="Q67" i="1"/>
  <c r="M70" i="1"/>
  <c r="N69" i="1"/>
  <c r="J70" i="1"/>
  <c r="K69" i="1"/>
  <c r="G71" i="1"/>
  <c r="H70" i="1"/>
  <c r="P41" i="1"/>
  <c r="Q40" i="1"/>
  <c r="M43" i="1"/>
  <c r="N42" i="1"/>
  <c r="J45" i="1"/>
  <c r="K44" i="1"/>
  <c r="G44" i="1"/>
  <c r="H43" i="1"/>
  <c r="M96" i="1"/>
  <c r="N96" i="1" s="1"/>
  <c r="D127" i="1"/>
  <c r="G127" i="1" s="1"/>
  <c r="P96" i="1"/>
  <c r="P14" i="1"/>
  <c r="Q13" i="1"/>
  <c r="M15" i="1"/>
  <c r="N14" i="1"/>
  <c r="G21" i="1" l="1"/>
  <c r="H20" i="1"/>
  <c r="J17" i="1"/>
  <c r="K16" i="1"/>
  <c r="D164" i="1"/>
  <c r="G156" i="1"/>
  <c r="C181" i="1"/>
  <c r="C182" i="1" s="1"/>
  <c r="G128" i="1"/>
  <c r="H127" i="1"/>
  <c r="P97" i="1"/>
  <c r="Q96" i="1"/>
  <c r="J99" i="1"/>
  <c r="K98" i="1"/>
  <c r="G100" i="1"/>
  <c r="H99" i="1"/>
  <c r="P69" i="1"/>
  <c r="Q68" i="1"/>
  <c r="M71" i="1"/>
  <c r="N70" i="1"/>
  <c r="J71" i="1"/>
  <c r="K70" i="1"/>
  <c r="G72" i="1"/>
  <c r="H71" i="1"/>
  <c r="P42" i="1"/>
  <c r="Q41" i="1"/>
  <c r="M44" i="1"/>
  <c r="N43" i="1"/>
  <c r="J46" i="1"/>
  <c r="K45" i="1"/>
  <c r="G45" i="1"/>
  <c r="H44" i="1"/>
  <c r="M97" i="1"/>
  <c r="D131" i="1"/>
  <c r="P15" i="1"/>
  <c r="Q14" i="1"/>
  <c r="M16" i="1"/>
  <c r="N15" i="1"/>
  <c r="J18" i="1" l="1"/>
  <c r="K17" i="1"/>
  <c r="G22" i="1"/>
  <c r="H21" i="1"/>
  <c r="D185" i="1"/>
  <c r="J156" i="1"/>
  <c r="G129" i="1"/>
  <c r="H128" i="1"/>
  <c r="P98" i="1"/>
  <c r="Q97" i="1"/>
  <c r="M98" i="1"/>
  <c r="N97" i="1"/>
  <c r="J100" i="1"/>
  <c r="K99" i="1"/>
  <c r="G101" i="1"/>
  <c r="H100" i="1"/>
  <c r="P70" i="1"/>
  <c r="Q69" i="1"/>
  <c r="M72" i="1"/>
  <c r="N71" i="1"/>
  <c r="J72" i="1"/>
  <c r="K71" i="1"/>
  <c r="G73" i="1"/>
  <c r="H72" i="1"/>
  <c r="P43" i="1"/>
  <c r="Q42" i="1"/>
  <c r="M45" i="1"/>
  <c r="N44" i="1"/>
  <c r="J47" i="1"/>
  <c r="K46" i="1"/>
  <c r="G46" i="1"/>
  <c r="H45" i="1"/>
  <c r="D143" i="1"/>
  <c r="D153" i="1" s="1"/>
  <c r="J127" i="1"/>
  <c r="P16" i="1"/>
  <c r="Q15" i="1"/>
  <c r="M17" i="1"/>
  <c r="N16" i="1"/>
  <c r="P156" i="1" l="1"/>
  <c r="D190" i="1"/>
  <c r="D195" i="1" s="1"/>
  <c r="D200" i="1" s="1"/>
  <c r="D205" i="1" s="1"/>
  <c r="G23" i="1"/>
  <c r="H22" i="1"/>
  <c r="J19" i="1"/>
  <c r="K18" i="1"/>
  <c r="J128" i="1"/>
  <c r="K127" i="1"/>
  <c r="G130" i="1"/>
  <c r="H129" i="1"/>
  <c r="P99" i="1"/>
  <c r="Q98" i="1"/>
  <c r="M99" i="1"/>
  <c r="N98" i="1"/>
  <c r="J101" i="1"/>
  <c r="K100" i="1"/>
  <c r="G102" i="1"/>
  <c r="H101" i="1"/>
  <c r="P71" i="1"/>
  <c r="Q70" i="1"/>
  <c r="M73" i="1"/>
  <c r="N72" i="1"/>
  <c r="J73" i="1"/>
  <c r="K72" i="1"/>
  <c r="G74" i="1"/>
  <c r="G75" i="1" s="1"/>
  <c r="H73" i="1"/>
  <c r="P44" i="1"/>
  <c r="Q43" i="1"/>
  <c r="M46" i="1"/>
  <c r="N45" i="1"/>
  <c r="J48" i="1"/>
  <c r="K47" i="1"/>
  <c r="G47" i="1"/>
  <c r="H46" i="1"/>
  <c r="D158" i="1"/>
  <c r="D162" i="1" s="1"/>
  <c r="P127" i="1"/>
  <c r="M127" i="1"/>
  <c r="N127" i="1" s="1"/>
  <c r="P17" i="1"/>
  <c r="Q16" i="1"/>
  <c r="M18" i="1"/>
  <c r="N17" i="1"/>
  <c r="J20" i="1" l="1"/>
  <c r="K19" i="1"/>
  <c r="G24" i="1"/>
  <c r="H23" i="1"/>
  <c r="P128" i="1"/>
  <c r="Q127" i="1"/>
  <c r="J129" i="1"/>
  <c r="K128" i="1"/>
  <c r="G131" i="1"/>
  <c r="H130" i="1"/>
  <c r="M128" i="1"/>
  <c r="P100" i="1"/>
  <c r="Q99" i="1"/>
  <c r="M100" i="1"/>
  <c r="N99" i="1"/>
  <c r="J102" i="1"/>
  <c r="K101" i="1"/>
  <c r="G103" i="1"/>
  <c r="H102" i="1"/>
  <c r="P72" i="1"/>
  <c r="Q71" i="1"/>
  <c r="M74" i="1"/>
  <c r="N73" i="1"/>
  <c r="J74" i="1"/>
  <c r="K73" i="1"/>
  <c r="H74" i="1"/>
  <c r="P45" i="1"/>
  <c r="Q44" i="1"/>
  <c r="M47" i="1"/>
  <c r="N46" i="1"/>
  <c r="J49" i="1"/>
  <c r="K48" i="1"/>
  <c r="G48" i="1"/>
  <c r="H47" i="1"/>
  <c r="G158" i="1"/>
  <c r="J158" i="1"/>
  <c r="P18" i="1"/>
  <c r="Q17" i="1"/>
  <c r="M19" i="1"/>
  <c r="N18" i="1"/>
  <c r="G25" i="1" l="1"/>
  <c r="H24" i="1"/>
  <c r="J21" i="1"/>
  <c r="K20" i="1"/>
  <c r="J159" i="1"/>
  <c r="K158" i="1"/>
  <c r="G159" i="1"/>
  <c r="H158" i="1"/>
  <c r="P129" i="1"/>
  <c r="Q128" i="1"/>
  <c r="M129" i="1"/>
  <c r="N128" i="1"/>
  <c r="J130" i="1"/>
  <c r="K129" i="1"/>
  <c r="G132" i="1"/>
  <c r="H131" i="1"/>
  <c r="P101" i="1"/>
  <c r="Q100" i="1"/>
  <c r="M101" i="1"/>
  <c r="N100" i="1"/>
  <c r="J103" i="1"/>
  <c r="K102" i="1"/>
  <c r="G104" i="1"/>
  <c r="H103" i="1"/>
  <c r="P73" i="1"/>
  <c r="Q72" i="1"/>
  <c r="M75" i="1"/>
  <c r="N74" i="1"/>
  <c r="J75" i="1"/>
  <c r="K74" i="1"/>
  <c r="G76" i="1"/>
  <c r="H75" i="1"/>
  <c r="P46" i="1"/>
  <c r="Q45" i="1"/>
  <c r="M48" i="1"/>
  <c r="N47" i="1"/>
  <c r="J50" i="1"/>
  <c r="K49" i="1"/>
  <c r="G49" i="1"/>
  <c r="H48" i="1"/>
  <c r="D174" i="1"/>
  <c r="P19" i="1"/>
  <c r="Q18" i="1"/>
  <c r="M20" i="1"/>
  <c r="N19" i="1"/>
  <c r="M158" i="1" l="1"/>
  <c r="M159" i="1" s="1"/>
  <c r="D184" i="1"/>
  <c r="J22" i="1"/>
  <c r="K21" i="1"/>
  <c r="G26" i="1"/>
  <c r="H25" i="1"/>
  <c r="J160" i="1"/>
  <c r="K159" i="1"/>
  <c r="G160" i="1"/>
  <c r="H159" i="1"/>
  <c r="P130" i="1"/>
  <c r="Q129" i="1"/>
  <c r="M130" i="1"/>
  <c r="N129" i="1"/>
  <c r="J131" i="1"/>
  <c r="K130" i="1"/>
  <c r="G133" i="1"/>
  <c r="H132" i="1"/>
  <c r="P102" i="1"/>
  <c r="Q101" i="1"/>
  <c r="M102" i="1"/>
  <c r="N101" i="1"/>
  <c r="J104" i="1"/>
  <c r="K103" i="1"/>
  <c r="G105" i="1"/>
  <c r="H104" i="1"/>
  <c r="P74" i="1"/>
  <c r="Q73" i="1"/>
  <c r="M76" i="1"/>
  <c r="N75" i="1"/>
  <c r="J76" i="1"/>
  <c r="K75" i="1"/>
  <c r="G77" i="1"/>
  <c r="H76" i="1"/>
  <c r="P47" i="1"/>
  <c r="Q46" i="1"/>
  <c r="M49" i="1"/>
  <c r="N48" i="1"/>
  <c r="J51" i="1"/>
  <c r="K50" i="1"/>
  <c r="G50" i="1"/>
  <c r="H49" i="1"/>
  <c r="P20" i="1"/>
  <c r="Q19" i="1"/>
  <c r="M21" i="1"/>
  <c r="N20" i="1"/>
  <c r="N158" i="1" l="1"/>
  <c r="P158" i="1"/>
  <c r="P159" i="1" s="1"/>
  <c r="D189" i="1"/>
  <c r="D193" i="1" s="1"/>
  <c r="D199" i="1" s="1"/>
  <c r="D203" i="1" s="1"/>
  <c r="G27" i="1"/>
  <c r="H26" i="1"/>
  <c r="J23" i="1"/>
  <c r="K22" i="1"/>
  <c r="M160" i="1"/>
  <c r="N159" i="1"/>
  <c r="J161" i="1"/>
  <c r="K160" i="1"/>
  <c r="G161" i="1"/>
  <c r="H160" i="1"/>
  <c r="P131" i="1"/>
  <c r="Q130" i="1"/>
  <c r="M131" i="1"/>
  <c r="N130" i="1"/>
  <c r="J132" i="1"/>
  <c r="K131" i="1"/>
  <c r="G134" i="1"/>
  <c r="H133" i="1"/>
  <c r="P103" i="1"/>
  <c r="Q102" i="1"/>
  <c r="M103" i="1"/>
  <c r="N102" i="1"/>
  <c r="J105" i="1"/>
  <c r="K104" i="1"/>
  <c r="G106" i="1"/>
  <c r="H105" i="1"/>
  <c r="P75" i="1"/>
  <c r="Q74" i="1"/>
  <c r="M77" i="1"/>
  <c r="N76" i="1"/>
  <c r="J77" i="1"/>
  <c r="K76" i="1"/>
  <c r="G78" i="1"/>
  <c r="H77" i="1"/>
  <c r="P48" i="1"/>
  <c r="Q47" i="1"/>
  <c r="M50" i="1"/>
  <c r="N49" i="1"/>
  <c r="J52" i="1"/>
  <c r="K51" i="1"/>
  <c r="G51" i="1"/>
  <c r="H50" i="1"/>
  <c r="P21" i="1"/>
  <c r="Q20" i="1"/>
  <c r="M22" i="1"/>
  <c r="N21" i="1"/>
  <c r="Q158" i="1" l="1"/>
  <c r="J24" i="1"/>
  <c r="K23" i="1"/>
  <c r="G28" i="1"/>
  <c r="H27" i="1"/>
  <c r="P160" i="1"/>
  <c r="Q159" i="1"/>
  <c r="M161" i="1"/>
  <c r="N160" i="1"/>
  <c r="J162" i="1"/>
  <c r="K161" i="1"/>
  <c r="G162" i="1"/>
  <c r="H161" i="1"/>
  <c r="P132" i="1"/>
  <c r="Q131" i="1"/>
  <c r="M132" i="1"/>
  <c r="N131" i="1"/>
  <c r="J133" i="1"/>
  <c r="K132" i="1"/>
  <c r="G135" i="1"/>
  <c r="H134" i="1"/>
  <c r="P104" i="1"/>
  <c r="Q103" i="1"/>
  <c r="M104" i="1"/>
  <c r="N103" i="1"/>
  <c r="J106" i="1"/>
  <c r="K105" i="1"/>
  <c r="G107" i="1"/>
  <c r="H106" i="1"/>
  <c r="P76" i="1"/>
  <c r="Q75" i="1"/>
  <c r="M78" i="1"/>
  <c r="N77" i="1"/>
  <c r="J78" i="1"/>
  <c r="K77" i="1"/>
  <c r="G79" i="1"/>
  <c r="H78" i="1"/>
  <c r="P49" i="1"/>
  <c r="Q48" i="1"/>
  <c r="M51" i="1"/>
  <c r="N50" i="1"/>
  <c r="J53" i="1"/>
  <c r="K52" i="1"/>
  <c r="G52" i="1"/>
  <c r="H51" i="1"/>
  <c r="P22" i="1"/>
  <c r="Q21" i="1"/>
  <c r="M23" i="1"/>
  <c r="N22" i="1"/>
  <c r="G29" i="1" l="1"/>
  <c r="H28" i="1"/>
  <c r="J25" i="1"/>
  <c r="K24" i="1"/>
  <c r="P161" i="1"/>
  <c r="Q160" i="1"/>
  <c r="M162" i="1"/>
  <c r="N161" i="1"/>
  <c r="J163" i="1"/>
  <c r="K162" i="1"/>
  <c r="G163" i="1"/>
  <c r="H162" i="1"/>
  <c r="P133" i="1"/>
  <c r="Q132" i="1"/>
  <c r="M133" i="1"/>
  <c r="N132" i="1"/>
  <c r="J134" i="1"/>
  <c r="K133" i="1"/>
  <c r="G136" i="1"/>
  <c r="H135" i="1"/>
  <c r="P105" i="1"/>
  <c r="Q104" i="1"/>
  <c r="M105" i="1"/>
  <c r="N104" i="1"/>
  <c r="J107" i="1"/>
  <c r="K106" i="1"/>
  <c r="G108" i="1"/>
  <c r="H107" i="1"/>
  <c r="P77" i="1"/>
  <c r="Q76" i="1"/>
  <c r="M79" i="1"/>
  <c r="N78" i="1"/>
  <c r="J79" i="1"/>
  <c r="K78" i="1"/>
  <c r="G80" i="1"/>
  <c r="H79" i="1"/>
  <c r="P50" i="1"/>
  <c r="Q49" i="1"/>
  <c r="M52" i="1"/>
  <c r="N51" i="1"/>
  <c r="J54" i="1"/>
  <c r="K53" i="1"/>
  <c r="G53" i="1"/>
  <c r="H52" i="1"/>
  <c r="P23" i="1"/>
  <c r="Q22" i="1"/>
  <c r="M24" i="1"/>
  <c r="N23" i="1"/>
  <c r="J26" i="1" l="1"/>
  <c r="K25" i="1"/>
  <c r="G30" i="1"/>
  <c r="H30" i="1" s="1"/>
  <c r="H29" i="1"/>
  <c r="P162" i="1"/>
  <c r="Q161" i="1"/>
  <c r="M163" i="1"/>
  <c r="N162" i="1"/>
  <c r="J164" i="1"/>
  <c r="K163" i="1"/>
  <c r="G164" i="1"/>
  <c r="H163" i="1"/>
  <c r="P134" i="1"/>
  <c r="Q133" i="1"/>
  <c r="M134" i="1"/>
  <c r="N133" i="1"/>
  <c r="J135" i="1"/>
  <c r="K134" i="1"/>
  <c r="G137" i="1"/>
  <c r="H136" i="1"/>
  <c r="P106" i="1"/>
  <c r="Q105" i="1"/>
  <c r="M106" i="1"/>
  <c r="N105" i="1"/>
  <c r="J108" i="1"/>
  <c r="K107" i="1"/>
  <c r="G109" i="1"/>
  <c r="H108" i="1"/>
  <c r="P78" i="1"/>
  <c r="Q77" i="1"/>
  <c r="M80" i="1"/>
  <c r="N79" i="1"/>
  <c r="J80" i="1"/>
  <c r="K79" i="1"/>
  <c r="G81" i="1"/>
  <c r="H80" i="1"/>
  <c r="P51" i="1"/>
  <c r="Q50" i="1"/>
  <c r="M53" i="1"/>
  <c r="N52" i="1"/>
  <c r="J55" i="1"/>
  <c r="K54" i="1"/>
  <c r="G54" i="1"/>
  <c r="H53" i="1"/>
  <c r="P24" i="1"/>
  <c r="Q23" i="1"/>
  <c r="M25" i="1"/>
  <c r="N24" i="1"/>
  <c r="J27" i="1" l="1"/>
  <c r="K26" i="1"/>
  <c r="P163" i="1"/>
  <c r="Q162" i="1"/>
  <c r="M164" i="1"/>
  <c r="N163" i="1"/>
  <c r="J165" i="1"/>
  <c r="K164" i="1"/>
  <c r="G165" i="1"/>
  <c r="H164" i="1"/>
  <c r="P135" i="1"/>
  <c r="Q134" i="1"/>
  <c r="M135" i="1"/>
  <c r="N134" i="1"/>
  <c r="J136" i="1"/>
  <c r="K135" i="1"/>
  <c r="G138" i="1"/>
  <c r="H137" i="1"/>
  <c r="P107" i="1"/>
  <c r="Q106" i="1"/>
  <c r="M107" i="1"/>
  <c r="N106" i="1"/>
  <c r="J109" i="1"/>
  <c r="K108" i="1"/>
  <c r="G110" i="1"/>
  <c r="H109" i="1"/>
  <c r="P79" i="1"/>
  <c r="Q78" i="1"/>
  <c r="M81" i="1"/>
  <c r="N80" i="1"/>
  <c r="J81" i="1"/>
  <c r="K80" i="1"/>
  <c r="G82" i="1"/>
  <c r="H81" i="1"/>
  <c r="P52" i="1"/>
  <c r="Q51" i="1"/>
  <c r="M54" i="1"/>
  <c r="N53" i="1"/>
  <c r="J56" i="1"/>
  <c r="K55" i="1"/>
  <c r="G55" i="1"/>
  <c r="H54" i="1"/>
  <c r="P25" i="1"/>
  <c r="Q24" i="1"/>
  <c r="M26" i="1"/>
  <c r="N25" i="1"/>
  <c r="J28" i="1" l="1"/>
  <c r="K27" i="1"/>
  <c r="P164" i="1"/>
  <c r="Q163" i="1"/>
  <c r="M165" i="1"/>
  <c r="N164" i="1"/>
  <c r="J166" i="1"/>
  <c r="K165" i="1"/>
  <c r="G166" i="1"/>
  <c r="H165" i="1"/>
  <c r="P136" i="1"/>
  <c r="Q135" i="1"/>
  <c r="M136" i="1"/>
  <c r="N135" i="1"/>
  <c r="J137" i="1"/>
  <c r="K136" i="1"/>
  <c r="G139" i="1"/>
  <c r="H138" i="1"/>
  <c r="P108" i="1"/>
  <c r="Q107" i="1"/>
  <c r="M108" i="1"/>
  <c r="N107" i="1"/>
  <c r="J110" i="1"/>
  <c r="K109" i="1"/>
  <c r="G111" i="1"/>
  <c r="H110" i="1"/>
  <c r="P80" i="1"/>
  <c r="Q79" i="1"/>
  <c r="M82" i="1"/>
  <c r="N81" i="1"/>
  <c r="J82" i="1"/>
  <c r="K81" i="1"/>
  <c r="G83" i="1"/>
  <c r="H82" i="1"/>
  <c r="P53" i="1"/>
  <c r="Q52" i="1"/>
  <c r="M55" i="1"/>
  <c r="N54" i="1"/>
  <c r="J57" i="1"/>
  <c r="K56" i="1"/>
  <c r="G56" i="1"/>
  <c r="H55" i="1"/>
  <c r="P26" i="1"/>
  <c r="Q25" i="1"/>
  <c r="M27" i="1"/>
  <c r="N26" i="1"/>
  <c r="J29" i="1" l="1"/>
  <c r="K28" i="1"/>
  <c r="P165" i="1"/>
  <c r="Q164" i="1"/>
  <c r="M166" i="1"/>
  <c r="N165" i="1"/>
  <c r="J167" i="1"/>
  <c r="K166" i="1"/>
  <c r="G167" i="1"/>
  <c r="H166" i="1"/>
  <c r="P137" i="1"/>
  <c r="Q136" i="1"/>
  <c r="M137" i="1"/>
  <c r="N136" i="1"/>
  <c r="J138" i="1"/>
  <c r="K137" i="1"/>
  <c r="G140" i="1"/>
  <c r="H139" i="1"/>
  <c r="P109" i="1"/>
  <c r="Q108" i="1"/>
  <c r="M109" i="1"/>
  <c r="N108" i="1"/>
  <c r="J111" i="1"/>
  <c r="K110" i="1"/>
  <c r="G112" i="1"/>
  <c r="H111" i="1"/>
  <c r="P81" i="1"/>
  <c r="Q80" i="1"/>
  <c r="M83" i="1"/>
  <c r="N82" i="1"/>
  <c r="J83" i="1"/>
  <c r="K82" i="1"/>
  <c r="G84" i="1"/>
  <c r="H83" i="1"/>
  <c r="P54" i="1"/>
  <c r="Q53" i="1"/>
  <c r="M56" i="1"/>
  <c r="N55" i="1"/>
  <c r="J58" i="1"/>
  <c r="K57" i="1"/>
  <c r="G57" i="1"/>
  <c r="H56" i="1"/>
  <c r="P27" i="1"/>
  <c r="Q26" i="1"/>
  <c r="M28" i="1"/>
  <c r="N27" i="1"/>
  <c r="J30" i="1" l="1"/>
  <c r="K30" i="1" s="1"/>
  <c r="K29" i="1"/>
  <c r="P166" i="1"/>
  <c r="Q165" i="1"/>
  <c r="M167" i="1"/>
  <c r="N166" i="1"/>
  <c r="J168" i="1"/>
  <c r="K167" i="1"/>
  <c r="G168" i="1"/>
  <c r="H167" i="1"/>
  <c r="P138" i="1"/>
  <c r="Q137" i="1"/>
  <c r="M138" i="1"/>
  <c r="N137" i="1"/>
  <c r="J139" i="1"/>
  <c r="K138" i="1"/>
  <c r="G141" i="1"/>
  <c r="H140" i="1"/>
  <c r="P110" i="1"/>
  <c r="Q109" i="1"/>
  <c r="M110" i="1"/>
  <c r="N109" i="1"/>
  <c r="J112" i="1"/>
  <c r="K111" i="1"/>
  <c r="G113" i="1"/>
  <c r="H112" i="1"/>
  <c r="P82" i="1"/>
  <c r="Q81" i="1"/>
  <c r="M84" i="1"/>
  <c r="N83" i="1"/>
  <c r="J84" i="1"/>
  <c r="K83" i="1"/>
  <c r="G85" i="1"/>
  <c r="H84" i="1"/>
  <c r="P55" i="1"/>
  <c r="Q54" i="1"/>
  <c r="M57" i="1"/>
  <c r="N56" i="1"/>
  <c r="J59" i="1"/>
  <c r="K58" i="1"/>
  <c r="G58" i="1"/>
  <c r="H57" i="1"/>
  <c r="P28" i="1"/>
  <c r="Q27" i="1"/>
  <c r="M29" i="1"/>
  <c r="N28" i="1"/>
  <c r="P167" i="1" l="1"/>
  <c r="Q166" i="1"/>
  <c r="M168" i="1"/>
  <c r="N167" i="1"/>
  <c r="J169" i="1"/>
  <c r="K168" i="1"/>
  <c r="G169" i="1"/>
  <c r="H168" i="1"/>
  <c r="P139" i="1"/>
  <c r="Q138" i="1"/>
  <c r="M139" i="1"/>
  <c r="N138" i="1"/>
  <c r="J140" i="1"/>
  <c r="K139" i="1"/>
  <c r="G142" i="1"/>
  <c r="H141" i="1"/>
  <c r="P111" i="1"/>
  <c r="Q110" i="1"/>
  <c r="M111" i="1"/>
  <c r="N110" i="1"/>
  <c r="J113" i="1"/>
  <c r="K112" i="1"/>
  <c r="G114" i="1"/>
  <c r="H113" i="1"/>
  <c r="P83" i="1"/>
  <c r="Q82" i="1"/>
  <c r="M85" i="1"/>
  <c r="N84" i="1"/>
  <c r="J85" i="1"/>
  <c r="K84" i="1"/>
  <c r="G86" i="1"/>
  <c r="H85" i="1"/>
  <c r="P56" i="1"/>
  <c r="Q55" i="1"/>
  <c r="M58" i="1"/>
  <c r="N57" i="1"/>
  <c r="J60" i="1"/>
  <c r="K59" i="1"/>
  <c r="G59" i="1"/>
  <c r="H58" i="1"/>
  <c r="P29" i="1"/>
  <c r="Q28" i="1"/>
  <c r="M30" i="1"/>
  <c r="N30" i="1" s="1"/>
  <c r="N29" i="1"/>
  <c r="P168" i="1" l="1"/>
  <c r="Q167" i="1"/>
  <c r="M169" i="1"/>
  <c r="N168" i="1"/>
  <c r="J170" i="1"/>
  <c r="K169" i="1"/>
  <c r="G170" i="1"/>
  <c r="H169" i="1"/>
  <c r="P140" i="1"/>
  <c r="Q139" i="1"/>
  <c r="M140" i="1"/>
  <c r="N139" i="1"/>
  <c r="J141" i="1"/>
  <c r="K140" i="1"/>
  <c r="G143" i="1"/>
  <c r="H142" i="1"/>
  <c r="P112" i="1"/>
  <c r="Q111" i="1"/>
  <c r="M112" i="1"/>
  <c r="N111" i="1"/>
  <c r="J114" i="1"/>
  <c r="K113" i="1"/>
  <c r="G115" i="1"/>
  <c r="H114" i="1"/>
  <c r="P84" i="1"/>
  <c r="Q83" i="1"/>
  <c r="M86" i="1"/>
  <c r="N85" i="1"/>
  <c r="J86" i="1"/>
  <c r="K85" i="1"/>
  <c r="G87" i="1"/>
  <c r="H86" i="1"/>
  <c r="P57" i="1"/>
  <c r="Q56" i="1"/>
  <c r="M59" i="1"/>
  <c r="N58" i="1"/>
  <c r="J61" i="1"/>
  <c r="K61" i="1" s="1"/>
  <c r="K60" i="1"/>
  <c r="G60" i="1"/>
  <c r="H59" i="1"/>
  <c r="P30" i="1"/>
  <c r="Q30" i="1" s="1"/>
  <c r="Q29" i="1"/>
  <c r="P169" i="1" l="1"/>
  <c r="Q168" i="1"/>
  <c r="M170" i="1"/>
  <c r="N169" i="1"/>
  <c r="J171" i="1"/>
  <c r="K170" i="1"/>
  <c r="G171" i="1"/>
  <c r="H170" i="1"/>
  <c r="P141" i="1"/>
  <c r="Q140" i="1"/>
  <c r="M141" i="1"/>
  <c r="N140" i="1"/>
  <c r="J142" i="1"/>
  <c r="K141" i="1"/>
  <c r="G144" i="1"/>
  <c r="H143" i="1"/>
  <c r="P113" i="1"/>
  <c r="Q112" i="1"/>
  <c r="M113" i="1"/>
  <c r="N112" i="1"/>
  <c r="J115" i="1"/>
  <c r="K114" i="1"/>
  <c r="G116" i="1"/>
  <c r="H115" i="1"/>
  <c r="P85" i="1"/>
  <c r="Q84" i="1"/>
  <c r="M87" i="1"/>
  <c r="N86" i="1"/>
  <c r="J87" i="1"/>
  <c r="K86" i="1"/>
  <c r="G88" i="1"/>
  <c r="H88" i="1" s="1"/>
  <c r="H87" i="1"/>
  <c r="P58" i="1"/>
  <c r="Q57" i="1"/>
  <c r="M60" i="1"/>
  <c r="N59" i="1"/>
  <c r="G61" i="1"/>
  <c r="H61" i="1" s="1"/>
  <c r="H60" i="1"/>
  <c r="P170" i="1" l="1"/>
  <c r="Q169" i="1"/>
  <c r="M171" i="1"/>
  <c r="N170" i="1"/>
  <c r="J172" i="1"/>
  <c r="K171" i="1"/>
  <c r="G172" i="1"/>
  <c r="H171" i="1"/>
  <c r="P142" i="1"/>
  <c r="Q141" i="1"/>
  <c r="M142" i="1"/>
  <c r="N141" i="1"/>
  <c r="J143" i="1"/>
  <c r="K142" i="1"/>
  <c r="G145" i="1"/>
  <c r="H144" i="1"/>
  <c r="P114" i="1"/>
  <c r="Q113" i="1"/>
  <c r="M114" i="1"/>
  <c r="N113" i="1"/>
  <c r="J116" i="1"/>
  <c r="K115" i="1"/>
  <c r="G117" i="1"/>
  <c r="H116" i="1"/>
  <c r="P86" i="1"/>
  <c r="Q85" i="1"/>
  <c r="M88" i="1"/>
  <c r="N87" i="1"/>
  <c r="J88" i="1"/>
  <c r="K87" i="1"/>
  <c r="G89" i="1"/>
  <c r="P59" i="1"/>
  <c r="Q58" i="1"/>
  <c r="M61" i="1"/>
  <c r="N61" i="1" s="1"/>
  <c r="N60" i="1"/>
  <c r="P171" i="1" l="1"/>
  <c r="Q170" i="1"/>
  <c r="M172" i="1"/>
  <c r="N171" i="1"/>
  <c r="J173" i="1"/>
  <c r="K172" i="1"/>
  <c r="G173" i="1"/>
  <c r="H172" i="1"/>
  <c r="P143" i="1"/>
  <c r="Q142" i="1"/>
  <c r="M143" i="1"/>
  <c r="N142" i="1"/>
  <c r="J144" i="1"/>
  <c r="K143" i="1"/>
  <c r="G146" i="1"/>
  <c r="H145" i="1"/>
  <c r="P115" i="1"/>
  <c r="Q114" i="1"/>
  <c r="M115" i="1"/>
  <c r="N114" i="1"/>
  <c r="J117" i="1"/>
  <c r="K116" i="1"/>
  <c r="G118" i="1"/>
  <c r="H117" i="1"/>
  <c r="P87" i="1"/>
  <c r="Q86" i="1"/>
  <c r="M89" i="1"/>
  <c r="N88" i="1"/>
  <c r="J89" i="1"/>
  <c r="K88" i="1"/>
  <c r="G90" i="1"/>
  <c r="H89" i="1"/>
  <c r="P60" i="1"/>
  <c r="Q59" i="1"/>
  <c r="P172" i="1" l="1"/>
  <c r="Q171" i="1"/>
  <c r="M173" i="1"/>
  <c r="N172" i="1"/>
  <c r="J174" i="1"/>
  <c r="K173" i="1"/>
  <c r="G174" i="1"/>
  <c r="H173" i="1"/>
  <c r="P144" i="1"/>
  <c r="Q143" i="1"/>
  <c r="M144" i="1"/>
  <c r="N143" i="1"/>
  <c r="J145" i="1"/>
  <c r="K144" i="1"/>
  <c r="G147" i="1"/>
  <c r="H146" i="1"/>
  <c r="P116" i="1"/>
  <c r="Q115" i="1"/>
  <c r="M116" i="1"/>
  <c r="N115" i="1"/>
  <c r="J118" i="1"/>
  <c r="K117" i="1"/>
  <c r="G119" i="1"/>
  <c r="H118" i="1"/>
  <c r="P88" i="1"/>
  <c r="Q87" i="1"/>
  <c r="M90" i="1"/>
  <c r="N89" i="1"/>
  <c r="J90" i="1"/>
  <c r="K89" i="1"/>
  <c r="G91" i="1"/>
  <c r="H90" i="1"/>
  <c r="P61" i="1"/>
  <c r="Q61" i="1" s="1"/>
  <c r="Q60" i="1"/>
  <c r="P173" i="1" l="1"/>
  <c r="Q172" i="1"/>
  <c r="M174" i="1"/>
  <c r="N173" i="1"/>
  <c r="J175" i="1"/>
  <c r="K174" i="1"/>
  <c r="G175" i="1"/>
  <c r="H174" i="1"/>
  <c r="P145" i="1"/>
  <c r="Q144" i="1"/>
  <c r="M145" i="1"/>
  <c r="N144" i="1"/>
  <c r="J146" i="1"/>
  <c r="K145" i="1"/>
  <c r="G148" i="1"/>
  <c r="H147" i="1"/>
  <c r="P117" i="1"/>
  <c r="Q116" i="1"/>
  <c r="M117" i="1"/>
  <c r="N116" i="1"/>
  <c r="J119" i="1"/>
  <c r="K118" i="1"/>
  <c r="G120" i="1"/>
  <c r="H119" i="1"/>
  <c r="P89" i="1"/>
  <c r="Q88" i="1"/>
  <c r="M91" i="1"/>
  <c r="N90" i="1"/>
  <c r="J91" i="1"/>
  <c r="K90" i="1"/>
  <c r="G92" i="1"/>
  <c r="H92" i="1" s="1"/>
  <c r="H91" i="1"/>
  <c r="P174" i="1" l="1"/>
  <c r="Q173" i="1"/>
  <c r="M175" i="1"/>
  <c r="N174" i="1"/>
  <c r="J176" i="1"/>
  <c r="K175" i="1"/>
  <c r="G176" i="1"/>
  <c r="H175" i="1"/>
  <c r="P146" i="1"/>
  <c r="Q145" i="1"/>
  <c r="M146" i="1"/>
  <c r="N145" i="1"/>
  <c r="J147" i="1"/>
  <c r="K146" i="1"/>
  <c r="G149" i="1"/>
  <c r="H148" i="1"/>
  <c r="P118" i="1"/>
  <c r="Q117" i="1"/>
  <c r="M118" i="1"/>
  <c r="N117" i="1"/>
  <c r="J120" i="1"/>
  <c r="K119" i="1"/>
  <c r="G121" i="1"/>
  <c r="H120" i="1"/>
  <c r="P90" i="1"/>
  <c r="Q89" i="1"/>
  <c r="M92" i="1"/>
  <c r="N92" i="1" s="1"/>
  <c r="N91" i="1"/>
  <c r="J92" i="1"/>
  <c r="K92" i="1" s="1"/>
  <c r="K91" i="1"/>
  <c r="P175" i="1" l="1"/>
  <c r="Q174" i="1"/>
  <c r="M176" i="1"/>
  <c r="N175" i="1"/>
  <c r="J177" i="1"/>
  <c r="K176" i="1"/>
  <c r="G177" i="1"/>
  <c r="H176" i="1"/>
  <c r="P147" i="1"/>
  <c r="Q146" i="1"/>
  <c r="M147" i="1"/>
  <c r="N146" i="1"/>
  <c r="J148" i="1"/>
  <c r="K147" i="1"/>
  <c r="G150" i="1"/>
  <c r="H149" i="1"/>
  <c r="P119" i="1"/>
  <c r="Q118" i="1"/>
  <c r="M119" i="1"/>
  <c r="N118" i="1"/>
  <c r="J121" i="1"/>
  <c r="K120" i="1"/>
  <c r="G122" i="1"/>
  <c r="H121" i="1"/>
  <c r="P91" i="1"/>
  <c r="Q90" i="1"/>
  <c r="P176" i="1" l="1"/>
  <c r="Q175" i="1"/>
  <c r="M177" i="1"/>
  <c r="N176" i="1"/>
  <c r="J178" i="1"/>
  <c r="K177" i="1"/>
  <c r="G178" i="1"/>
  <c r="H177" i="1"/>
  <c r="P148" i="1"/>
  <c r="Q147" i="1"/>
  <c r="M148" i="1"/>
  <c r="N147" i="1"/>
  <c r="J149" i="1"/>
  <c r="K148" i="1"/>
  <c r="G151" i="1"/>
  <c r="H150" i="1"/>
  <c r="P120" i="1"/>
  <c r="Q119" i="1"/>
  <c r="M120" i="1"/>
  <c r="N119" i="1"/>
  <c r="J122" i="1"/>
  <c r="K121" i="1"/>
  <c r="G123" i="1"/>
  <c r="H123" i="1" s="1"/>
  <c r="H122" i="1"/>
  <c r="P92" i="1"/>
  <c r="Q92" i="1" s="1"/>
  <c r="Q91" i="1"/>
  <c r="P177" i="1" l="1"/>
  <c r="Q176" i="1"/>
  <c r="M178" i="1"/>
  <c r="N177" i="1"/>
  <c r="J179" i="1"/>
  <c r="K178" i="1"/>
  <c r="G179" i="1"/>
  <c r="H178" i="1"/>
  <c r="P149" i="1"/>
  <c r="Q148" i="1"/>
  <c r="M149" i="1"/>
  <c r="N148" i="1"/>
  <c r="J150" i="1"/>
  <c r="K149" i="1"/>
  <c r="G152" i="1"/>
  <c r="H151" i="1"/>
  <c r="P121" i="1"/>
  <c r="Q120" i="1"/>
  <c r="M121" i="1"/>
  <c r="N120" i="1"/>
  <c r="J123" i="1"/>
  <c r="K123" i="1" s="1"/>
  <c r="K122" i="1"/>
  <c r="P178" i="1" l="1"/>
  <c r="Q177" i="1"/>
  <c r="M179" i="1"/>
  <c r="N178" i="1"/>
  <c r="J180" i="1"/>
  <c r="K179" i="1"/>
  <c r="G180" i="1"/>
  <c r="H179" i="1"/>
  <c r="P150" i="1"/>
  <c r="Q149" i="1"/>
  <c r="M150" i="1"/>
  <c r="N149" i="1"/>
  <c r="J151" i="1"/>
  <c r="K150" i="1"/>
  <c r="G153" i="1"/>
  <c r="H152" i="1"/>
  <c r="P122" i="1"/>
  <c r="Q121" i="1"/>
  <c r="M122" i="1"/>
  <c r="N121" i="1"/>
  <c r="P179" i="1" l="1"/>
  <c r="Q178" i="1"/>
  <c r="M180" i="1"/>
  <c r="N179" i="1"/>
  <c r="J181" i="1"/>
  <c r="K180" i="1"/>
  <c r="G181" i="1"/>
  <c r="H180" i="1"/>
  <c r="P151" i="1"/>
  <c r="Q150" i="1"/>
  <c r="M151" i="1"/>
  <c r="N150" i="1"/>
  <c r="J152" i="1"/>
  <c r="K151" i="1"/>
  <c r="G154" i="1"/>
  <c r="H154" i="1" s="1"/>
  <c r="H153" i="1"/>
  <c r="P123" i="1"/>
  <c r="Q123" i="1" s="1"/>
  <c r="Q122" i="1"/>
  <c r="M123" i="1"/>
  <c r="N123" i="1" s="1"/>
  <c r="N122" i="1"/>
  <c r="P180" i="1" l="1"/>
  <c r="Q179" i="1"/>
  <c r="M181" i="1"/>
  <c r="N180" i="1"/>
  <c r="J182" i="1"/>
  <c r="K181" i="1"/>
  <c r="G182" i="1"/>
  <c r="H181" i="1"/>
  <c r="P152" i="1"/>
  <c r="Q151" i="1"/>
  <c r="M152" i="1"/>
  <c r="N151" i="1"/>
  <c r="J153" i="1"/>
  <c r="K152" i="1"/>
  <c r="P181" i="1" l="1"/>
  <c r="Q180" i="1"/>
  <c r="M182" i="1"/>
  <c r="N181" i="1"/>
  <c r="J183" i="1"/>
  <c r="K182" i="1"/>
  <c r="G183" i="1"/>
  <c r="H182" i="1"/>
  <c r="P153" i="1"/>
  <c r="Q152" i="1"/>
  <c r="M153" i="1"/>
  <c r="N152" i="1"/>
  <c r="J154" i="1"/>
  <c r="K154" i="1" s="1"/>
  <c r="K153" i="1"/>
  <c r="P182" i="1" l="1"/>
  <c r="Q181" i="1"/>
  <c r="M183" i="1"/>
  <c r="N182" i="1"/>
  <c r="J184" i="1"/>
  <c r="K183" i="1"/>
  <c r="G184" i="1"/>
  <c r="H183" i="1"/>
  <c r="P154" i="1"/>
  <c r="Q154" i="1" s="1"/>
  <c r="Q153" i="1"/>
  <c r="M154" i="1"/>
  <c r="N154" i="1" s="1"/>
  <c r="N153" i="1"/>
  <c r="P183" i="1" l="1"/>
  <c r="Q182" i="1"/>
  <c r="M184" i="1"/>
  <c r="N183" i="1"/>
  <c r="J185" i="1"/>
  <c r="K185" i="1" s="1"/>
  <c r="K184" i="1"/>
  <c r="G185" i="1"/>
  <c r="H185" i="1" s="1"/>
  <c r="H184" i="1"/>
  <c r="P184" i="1" l="1"/>
  <c r="Q183" i="1"/>
  <c r="M185" i="1"/>
  <c r="N185" i="1" s="1"/>
  <c r="N184" i="1"/>
  <c r="P185" i="1" l="1"/>
  <c r="Q185" i="1" s="1"/>
  <c r="Q184" i="1"/>
</calcChain>
</file>

<file path=xl/sharedStrings.xml><?xml version="1.0" encoding="utf-8"?>
<sst xmlns="http://schemas.openxmlformats.org/spreadsheetml/2006/main" count="302" uniqueCount="39">
  <si>
    <t>Xt</t>
  </si>
  <si>
    <t>u</t>
  </si>
  <si>
    <t>sigma_t</t>
  </si>
  <si>
    <t>"action"</t>
  </si>
  <si>
    <t>F(Xt)</t>
  </si>
  <si>
    <t>effective mean</t>
  </si>
  <si>
    <t>Prediction</t>
  </si>
  <si>
    <t>transition variance</t>
  </si>
  <si>
    <t>sigma_x</t>
  </si>
  <si>
    <t>Transition</t>
  </si>
  <si>
    <t>effective variance</t>
  </si>
  <si>
    <t>Zt+1</t>
  </si>
  <si>
    <t>sensor</t>
  </si>
  <si>
    <t>sensor variance</t>
  </si>
  <si>
    <t>sig_z</t>
  </si>
  <si>
    <t>B</t>
  </si>
  <si>
    <t>"+" (1-B)</t>
  </si>
  <si>
    <t>transition</t>
  </si>
  <si>
    <t>* sensor</t>
  </si>
  <si>
    <t>* transition</t>
  </si>
  <si>
    <t>Xt+1</t>
  </si>
  <si>
    <t>new variance</t>
  </si>
  <si>
    <t>NEXT TIMESTEP</t>
  </si>
  <si>
    <t>old population size</t>
  </si>
  <si>
    <t>population size variance</t>
  </si>
  <si>
    <t>change in population size</t>
  </si>
  <si>
    <t>Sensor 1: Homeless sheltering</t>
  </si>
  <si>
    <t>Sensor 2: Arrest of Vagrancy</t>
  </si>
  <si>
    <t>MONTH</t>
  </si>
  <si>
    <t>population size =</t>
  </si>
  <si>
    <t>sensor weight</t>
  </si>
  <si>
    <t>Overall sensor reading</t>
  </si>
  <si>
    <t>Overall sensor variance</t>
  </si>
  <si>
    <t>new population size</t>
  </si>
  <si>
    <t>Xt</t>
    <phoneticPr fontId="3" type="noConversion"/>
  </si>
  <si>
    <t>transition</t>
    <phoneticPr fontId="3" type="noConversion"/>
  </si>
  <si>
    <t>sensor</t>
    <phoneticPr fontId="3" type="noConversion"/>
  </si>
  <si>
    <t>Xt+1</t>
    <phoneticPr fontId="3" type="noConversion"/>
  </si>
  <si>
    <t>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</si>
</sst>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0" fontId="1" fillId="5" borderId="0" xfId="0" applyFont="1" applyFill="1"/>
    <xf numFmtId="0" fontId="2" fillId="4" borderId="0" xfId="0" applyFont="1" applyFill="1"/>
    <xf numFmtId="2" fontId="1" fillId="5" borderId="0" xfId="0" applyNumberFormat="1" applyFont="1" applyFill="1"/>
    <xf numFmtId="164" fontId="2" fillId="6" borderId="0" xfId="0" applyNumberFormat="1" applyFont="1" applyFill="1"/>
    <xf numFmtId="17" fontId="2" fillId="0" borderId="0" xfId="0" applyNumberFormat="1" applyFont="1" applyAlignment="1">
      <alignment horizontal="center"/>
    </xf>
    <xf numFmtId="164" fontId="2" fillId="0" borderId="0" xfId="0" applyNumberFormat="1" applyFont="1" applyFill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March to April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Sheet1!$G$3:$G$30</c:f>
              <c:numCache>
                <c:formatCode>General</c:formatCode>
                <c:ptCount val="28"/>
                <c:pt idx="0">
                  <c:v>1000</c:v>
                </c:pt>
                <c:pt idx="1">
                  <c:v>1013.3333333333334</c:v>
                </c:pt>
                <c:pt idx="2">
                  <c:v>1026.6666666666667</c:v>
                </c:pt>
                <c:pt idx="3">
                  <c:v>1040</c:v>
                </c:pt>
                <c:pt idx="4">
                  <c:v>1053.3333333333333</c:v>
                </c:pt>
                <c:pt idx="5">
                  <c:v>1066.6666666666665</c:v>
                </c:pt>
                <c:pt idx="6">
                  <c:v>1079.9999999999998</c:v>
                </c:pt>
                <c:pt idx="7">
                  <c:v>1093.333333333333</c:v>
                </c:pt>
                <c:pt idx="8">
                  <c:v>1106.6666666666663</c:v>
                </c:pt>
                <c:pt idx="9">
                  <c:v>1119.9999999999995</c:v>
                </c:pt>
                <c:pt idx="10">
                  <c:v>1133.3333333333328</c:v>
                </c:pt>
                <c:pt idx="11">
                  <c:v>1146.6666666666661</c:v>
                </c:pt>
                <c:pt idx="12">
                  <c:v>1159.9999999999993</c:v>
                </c:pt>
                <c:pt idx="13">
                  <c:v>1173.3333333333326</c:v>
                </c:pt>
                <c:pt idx="14">
                  <c:v>1186.6666666666658</c:v>
                </c:pt>
                <c:pt idx="15">
                  <c:v>1199.9999999999991</c:v>
                </c:pt>
                <c:pt idx="16">
                  <c:v>1213.3333333333323</c:v>
                </c:pt>
                <c:pt idx="17">
                  <c:v>1226.6666666666656</c:v>
                </c:pt>
                <c:pt idx="18">
                  <c:v>1239.9999999999989</c:v>
                </c:pt>
                <c:pt idx="19">
                  <c:v>1253.3333333333321</c:v>
                </c:pt>
                <c:pt idx="20">
                  <c:v>1266.6666666666654</c:v>
                </c:pt>
                <c:pt idx="21">
                  <c:v>1279.9999999999986</c:v>
                </c:pt>
                <c:pt idx="22">
                  <c:v>1293.3333333333319</c:v>
                </c:pt>
                <c:pt idx="23">
                  <c:v>1306.6666666666652</c:v>
                </c:pt>
                <c:pt idx="24">
                  <c:v>1319.9999999999984</c:v>
                </c:pt>
                <c:pt idx="25">
                  <c:v>1333.3333333333317</c:v>
                </c:pt>
                <c:pt idx="26">
                  <c:v>1346.6666666666649</c:v>
                </c:pt>
                <c:pt idx="27">
                  <c:v>1359.9999999999982</c:v>
                </c:pt>
              </c:numCache>
            </c:numRef>
          </c:xVal>
          <c:yVal>
            <c:numRef>
              <c:f>Sheet1!$H$3:$H$30</c:f>
              <c:numCache>
                <c:formatCode>General</c:formatCode>
                <c:ptCount val="28"/>
                <c:pt idx="0">
                  <c:v>2.6766045152977074E-6</c:v>
                </c:pt>
                <c:pt idx="1">
                  <c:v>7.5056804743526267E-6</c:v>
                </c:pt>
                <c:pt idx="2">
                  <c:v>1.9602559225507562E-5</c:v>
                </c:pt>
                <c:pt idx="3">
                  <c:v>4.7681764029296806E-5</c:v>
                </c:pt>
                <c:pt idx="4">
                  <c:v>1.0802112362388703E-4</c:v>
                </c:pt>
                <c:pt idx="5">
                  <c:v>2.2791972047594703E-4</c:v>
                </c:pt>
                <c:pt idx="6">
                  <c:v>4.4789060589685319E-4</c:v>
                </c:pt>
                <c:pt idx="7">
                  <c:v>8.1974512090443304E-4</c:v>
                </c:pt>
                <c:pt idx="8">
                  <c:v>1.3973415214182838E-3</c:v>
                </c:pt>
                <c:pt idx="9">
                  <c:v>2.2184166935890785E-3</c:v>
                </c:pt>
                <c:pt idx="10">
                  <c:v>3.2802014935198261E-3</c:v>
                </c:pt>
                <c:pt idx="11">
                  <c:v>4.5172565493424317E-3</c:v>
                </c:pt>
                <c:pt idx="12">
                  <c:v>5.7938310552295928E-3</c:v>
                </c:pt>
                <c:pt idx="13">
                  <c:v>6.9210778635384017E-3</c:v>
                </c:pt>
                <c:pt idx="14">
                  <c:v>7.7001374919202451E-3</c:v>
                </c:pt>
                <c:pt idx="15">
                  <c:v>7.9788456080286535E-3</c:v>
                </c:pt>
                <c:pt idx="16">
                  <c:v>7.7001374919203197E-3</c:v>
                </c:pt>
                <c:pt idx="17">
                  <c:v>6.921077863538537E-3</c:v>
                </c:pt>
                <c:pt idx="18">
                  <c:v>5.793831055229761E-3</c:v>
                </c:pt>
                <c:pt idx="19">
                  <c:v>4.5172565493426069E-3</c:v>
                </c:pt>
                <c:pt idx="20">
                  <c:v>3.2802014935199852E-3</c:v>
                </c:pt>
                <c:pt idx="21">
                  <c:v>2.2184166935892077E-3</c:v>
                </c:pt>
                <c:pt idx="22">
                  <c:v>1.3973415214183788E-3</c:v>
                </c:pt>
                <c:pt idx="23">
                  <c:v>8.1974512090449668E-4</c:v>
                </c:pt>
                <c:pt idx="24">
                  <c:v>4.4789060589689206E-4</c:v>
                </c:pt>
                <c:pt idx="25">
                  <c:v>2.2791972047596912E-4</c:v>
                </c:pt>
                <c:pt idx="26">
                  <c:v>1.0802112362389854E-4</c:v>
                </c:pt>
                <c:pt idx="27">
                  <c:v>4.7681764029302396E-5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1-4AF2-950B-D221BF8A352B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transition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Sheet1!$J$3:$J$30</c:f>
              <c:numCache>
                <c:formatCode>General</c:formatCode>
                <c:ptCount val="28"/>
                <c:pt idx="0">
                  <c:v>802.47627874135787</c:v>
                </c:pt>
                <c:pt idx="1">
                  <c:v>816.17786015860065</c:v>
                </c:pt>
                <c:pt idx="2">
                  <c:v>829.87944157584343</c:v>
                </c:pt>
                <c:pt idx="3">
                  <c:v>843.58102299308621</c:v>
                </c:pt>
                <c:pt idx="4">
                  <c:v>857.28260441032899</c:v>
                </c:pt>
                <c:pt idx="5">
                  <c:v>870.98418582757176</c:v>
                </c:pt>
                <c:pt idx="6">
                  <c:v>884.68576724481454</c:v>
                </c:pt>
                <c:pt idx="7">
                  <c:v>898.38734866205732</c:v>
                </c:pt>
                <c:pt idx="8">
                  <c:v>912.0889300793001</c:v>
                </c:pt>
                <c:pt idx="9">
                  <c:v>925.79051149654288</c:v>
                </c:pt>
                <c:pt idx="10">
                  <c:v>939.49209291378565</c:v>
                </c:pt>
                <c:pt idx="11">
                  <c:v>953.19367433102843</c:v>
                </c:pt>
                <c:pt idx="12">
                  <c:v>966.89525574827121</c:v>
                </c:pt>
                <c:pt idx="13">
                  <c:v>980.59683716551399</c:v>
                </c:pt>
                <c:pt idx="14">
                  <c:v>994.29841858275677</c:v>
                </c:pt>
                <c:pt idx="15">
                  <c:v>1007.9999999999995</c:v>
                </c:pt>
                <c:pt idx="16">
                  <c:v>1021.7015814172423</c:v>
                </c:pt>
                <c:pt idx="17">
                  <c:v>1035.4031628344851</c:v>
                </c:pt>
                <c:pt idx="18">
                  <c:v>1049.1047442517279</c:v>
                </c:pt>
                <c:pt idx="19">
                  <c:v>1062.8063256689707</c:v>
                </c:pt>
                <c:pt idx="20">
                  <c:v>1076.5079070862134</c:v>
                </c:pt>
                <c:pt idx="21">
                  <c:v>1090.2094885034562</c:v>
                </c:pt>
                <c:pt idx="22">
                  <c:v>1103.911069920699</c:v>
                </c:pt>
                <c:pt idx="23">
                  <c:v>1117.6126513379418</c:v>
                </c:pt>
                <c:pt idx="24">
                  <c:v>1131.3142327551845</c:v>
                </c:pt>
                <c:pt idx="25">
                  <c:v>1145.0158141724273</c:v>
                </c:pt>
                <c:pt idx="26">
                  <c:v>1158.7173955896701</c:v>
                </c:pt>
                <c:pt idx="27">
                  <c:v>1172.4189770069129</c:v>
                </c:pt>
              </c:numCache>
            </c:numRef>
          </c:xVal>
          <c:yVal>
            <c:numRef>
              <c:f>Sheet1!$K$3:$K$30</c:f>
              <c:numCache>
                <c:formatCode>General</c:formatCode>
                <c:ptCount val="28"/>
                <c:pt idx="0">
                  <c:v>2.6046672363715281E-6</c:v>
                </c:pt>
                <c:pt idx="1">
                  <c:v>7.3039554056215271E-6</c:v>
                </c:pt>
                <c:pt idx="2">
                  <c:v>1.9075714574901427E-5</c:v>
                </c:pt>
                <c:pt idx="3">
                  <c:v>4.6400253690707692E-5</c:v>
                </c:pt>
                <c:pt idx="4">
                  <c:v>1.0511791336042118E-4</c:v>
                </c:pt>
                <c:pt idx="5">
                  <c:v>2.217940771801422E-4</c:v>
                </c:pt>
                <c:pt idx="6">
                  <c:v>4.3585295473820627E-4</c:v>
                </c:pt>
                <c:pt idx="7">
                  <c:v>7.977133888820788E-4</c:v>
                </c:pt>
                <c:pt idx="8">
                  <c:v>1.3597861238214936E-3</c:v>
                </c:pt>
                <c:pt idx="9">
                  <c:v>2.1587938170867546E-3</c:v>
                </c:pt>
                <c:pt idx="10">
                  <c:v>3.1920417491778123E-3</c:v>
                </c:pt>
                <c:pt idx="11">
                  <c:v>4.3958493177122838E-3</c:v>
                </c:pt>
                <c:pt idx="12">
                  <c:v>5.6381141989331283E-3</c:v>
                </c:pt>
                <c:pt idx="13">
                  <c:v>6.7350647615304461E-3</c:v>
                </c:pt>
                <c:pt idx="14">
                  <c:v>7.4931861341981021E-3</c:v>
                </c:pt>
                <c:pt idx="15">
                  <c:v>7.7644036018476399E-3</c:v>
                </c:pt>
                <c:pt idx="16">
                  <c:v>7.4931861341981359E-3</c:v>
                </c:pt>
                <c:pt idx="17">
                  <c:v>6.7350647615305086E-3</c:v>
                </c:pt>
                <c:pt idx="18">
                  <c:v>5.6381141989332072E-3</c:v>
                </c:pt>
                <c:pt idx="19">
                  <c:v>4.3958493177123671E-3</c:v>
                </c:pt>
                <c:pt idx="20">
                  <c:v>3.1920417491778878E-3</c:v>
                </c:pt>
                <c:pt idx="21">
                  <c:v>2.1587938170868157E-3</c:v>
                </c:pt>
                <c:pt idx="22">
                  <c:v>1.3597861238215383E-3</c:v>
                </c:pt>
                <c:pt idx="23">
                  <c:v>7.9771338888210894E-4</c:v>
                </c:pt>
                <c:pt idx="24">
                  <c:v>4.3585295473822487E-4</c:v>
                </c:pt>
                <c:pt idx="25">
                  <c:v>2.2179407718015272E-4</c:v>
                </c:pt>
                <c:pt idx="26">
                  <c:v>1.051179133604267E-4</c:v>
                </c:pt>
                <c:pt idx="27">
                  <c:v>4.6400253690710328E-5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1-4AF2-950B-D221BF8A352B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sensor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Sheet1!$M$3:$M$30</c:f>
              <c:numCache>
                <c:formatCode>General</c:formatCode>
                <c:ptCount val="28"/>
                <c:pt idx="0">
                  <c:v>258.36431033561587</c:v>
                </c:pt>
                <c:pt idx="1">
                  <c:v>308.67887637325111</c:v>
                </c:pt>
                <c:pt idx="2">
                  <c:v>358.99344241088636</c:v>
                </c:pt>
                <c:pt idx="3">
                  <c:v>409.3080084485216</c:v>
                </c:pt>
                <c:pt idx="4">
                  <c:v>459.62257448615685</c:v>
                </c:pt>
                <c:pt idx="5">
                  <c:v>509.9371405237921</c:v>
                </c:pt>
                <c:pt idx="6">
                  <c:v>560.25170656142734</c:v>
                </c:pt>
                <c:pt idx="7">
                  <c:v>610.56627259906259</c:v>
                </c:pt>
                <c:pt idx="8">
                  <c:v>660.88083863669783</c:v>
                </c:pt>
                <c:pt idx="9">
                  <c:v>711.19540467433308</c:v>
                </c:pt>
                <c:pt idx="10">
                  <c:v>761.50997071196832</c:v>
                </c:pt>
                <c:pt idx="11">
                  <c:v>811.82453674960357</c:v>
                </c:pt>
                <c:pt idx="12">
                  <c:v>862.13910278723881</c:v>
                </c:pt>
                <c:pt idx="13">
                  <c:v>912.45366882487406</c:v>
                </c:pt>
                <c:pt idx="14">
                  <c:v>962.7682348625093</c:v>
                </c:pt>
                <c:pt idx="15">
                  <c:v>1013.0828009001445</c:v>
                </c:pt>
                <c:pt idx="16">
                  <c:v>1063.3973669377797</c:v>
                </c:pt>
                <c:pt idx="17">
                  <c:v>1113.7119329754148</c:v>
                </c:pt>
                <c:pt idx="18">
                  <c:v>1164.0264990130499</c:v>
                </c:pt>
                <c:pt idx="19">
                  <c:v>1214.3410650506851</c:v>
                </c:pt>
                <c:pt idx="20">
                  <c:v>1264.6556310883202</c:v>
                </c:pt>
                <c:pt idx="21">
                  <c:v>1314.9701971259553</c:v>
                </c:pt>
                <c:pt idx="22">
                  <c:v>1365.2847631635905</c:v>
                </c:pt>
                <c:pt idx="23">
                  <c:v>1415.5993292012256</c:v>
                </c:pt>
                <c:pt idx="24">
                  <c:v>1465.9138952388607</c:v>
                </c:pt>
                <c:pt idx="25">
                  <c:v>1516.2284612764959</c:v>
                </c:pt>
                <c:pt idx="26">
                  <c:v>1566.543027314131</c:v>
                </c:pt>
                <c:pt idx="27">
                  <c:v>1616.8575933517661</c:v>
                </c:pt>
              </c:numCache>
            </c:numRef>
          </c:xVal>
          <c:yVal>
            <c:numRef>
              <c:f>Sheet1!$N$3:$N$30</c:f>
              <c:numCache>
                <c:formatCode>General</c:formatCode>
                <c:ptCount val="28"/>
                <c:pt idx="0">
                  <c:v>7.0929877795775512E-7</c:v>
                </c:pt>
                <c:pt idx="1">
                  <c:v>1.9890013477047215E-6</c:v>
                </c:pt>
                <c:pt idx="2">
                  <c:v>5.1946678054342581E-6</c:v>
                </c:pt>
                <c:pt idx="3">
                  <c:v>1.2635642196504554E-5</c:v>
                </c:pt>
                <c:pt idx="4">
                  <c:v>2.8625540509306473E-5</c:v>
                </c:pt>
                <c:pt idx="5">
                  <c:v>6.0398605129037062E-5</c:v>
                </c:pt>
                <c:pt idx="6">
                  <c:v>1.1869077318135854E-4</c:v>
                </c:pt>
                <c:pt idx="7">
                  <c:v>2.1723202257606733E-4</c:v>
                </c:pt>
                <c:pt idx="8">
                  <c:v>3.7029476258706648E-4</c:v>
                </c:pt>
                <c:pt idx="9">
                  <c:v>5.8787924804379517E-4</c:v>
                </c:pt>
                <c:pt idx="10">
                  <c:v>8.6925165728119153E-4</c:v>
                </c:pt>
                <c:pt idx="11">
                  <c:v>1.1970705914369727E-3</c:v>
                </c:pt>
                <c:pt idx="12">
                  <c:v>1.535362158914613E-3</c:v>
                </c:pt>
                <c:pt idx="13">
                  <c:v>1.8340819656774297E-3</c:v>
                </c:pt>
                <c:pt idx="14">
                  <c:v>2.0405323542982473E-3</c:v>
                </c:pt>
                <c:pt idx="15">
                  <c:v>2.1143898573521072E-3</c:v>
                </c:pt>
                <c:pt idx="16">
                  <c:v>2.0405323542982455E-3</c:v>
                </c:pt>
                <c:pt idx="17">
                  <c:v>1.8340819656774276E-3</c:v>
                </c:pt>
                <c:pt idx="18">
                  <c:v>1.535362158914611E-3</c:v>
                </c:pt>
                <c:pt idx="19">
                  <c:v>1.197070591436971E-3</c:v>
                </c:pt>
                <c:pt idx="20">
                  <c:v>8.6925165728119066E-4</c:v>
                </c:pt>
                <c:pt idx="21">
                  <c:v>5.8787924804379517E-4</c:v>
                </c:pt>
                <c:pt idx="22">
                  <c:v>3.7029476258706686E-4</c:v>
                </c:pt>
                <c:pt idx="23">
                  <c:v>2.1723202257606801E-4</c:v>
                </c:pt>
                <c:pt idx="24">
                  <c:v>1.1869077318135902E-4</c:v>
                </c:pt>
                <c:pt idx="25">
                  <c:v>6.0398605129037408E-5</c:v>
                </c:pt>
                <c:pt idx="26">
                  <c:v>2.8625540509306706E-5</c:v>
                </c:pt>
                <c:pt idx="27">
                  <c:v>1.2635642196504699E-5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B1-4AF2-950B-D221BF8A352B}"/>
            </c:ext>
          </c:extLst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Xt+1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Sheet1!$P$3:$P$30</c:f>
              <c:numCache>
                <c:formatCode>General</c:formatCode>
                <c:ptCount val="28"/>
                <c:pt idx="0">
                  <c:v>810.04848568701061</c:v>
                </c:pt>
                <c:pt idx="1">
                  <c:v>823.26864695218683</c:v>
                </c:pt>
                <c:pt idx="2">
                  <c:v>836.48880821736304</c:v>
                </c:pt>
                <c:pt idx="3">
                  <c:v>849.70896948253926</c:v>
                </c:pt>
                <c:pt idx="4">
                  <c:v>862.92913074771548</c:v>
                </c:pt>
                <c:pt idx="5">
                  <c:v>876.14929201289169</c:v>
                </c:pt>
                <c:pt idx="6">
                  <c:v>889.36945327806791</c:v>
                </c:pt>
                <c:pt idx="7">
                  <c:v>902.58961454324412</c:v>
                </c:pt>
                <c:pt idx="8">
                  <c:v>915.80977580842034</c:v>
                </c:pt>
                <c:pt idx="9">
                  <c:v>929.02993707359656</c:v>
                </c:pt>
                <c:pt idx="10">
                  <c:v>942.25009833877277</c:v>
                </c:pt>
                <c:pt idx="11">
                  <c:v>955.47025960394899</c:v>
                </c:pt>
                <c:pt idx="12">
                  <c:v>968.69042086912521</c:v>
                </c:pt>
                <c:pt idx="13">
                  <c:v>981.91058213430142</c:v>
                </c:pt>
                <c:pt idx="14">
                  <c:v>995.13074339947764</c:v>
                </c:pt>
                <c:pt idx="15">
                  <c:v>1008.3509046646539</c:v>
                </c:pt>
                <c:pt idx="16">
                  <c:v>1021.5710659298301</c:v>
                </c:pt>
                <c:pt idx="17">
                  <c:v>1034.7912271950063</c:v>
                </c:pt>
                <c:pt idx="18">
                  <c:v>1048.0113884601826</c:v>
                </c:pt>
                <c:pt idx="19">
                  <c:v>1061.2315497253589</c:v>
                </c:pt>
                <c:pt idx="20">
                  <c:v>1074.4517109905353</c:v>
                </c:pt>
                <c:pt idx="21">
                  <c:v>1087.6718722557116</c:v>
                </c:pt>
                <c:pt idx="22">
                  <c:v>1100.8920335208879</c:v>
                </c:pt>
                <c:pt idx="23">
                  <c:v>1114.1121947860643</c:v>
                </c:pt>
                <c:pt idx="24">
                  <c:v>1127.3323560512406</c:v>
                </c:pt>
                <c:pt idx="25">
                  <c:v>1140.5525173164169</c:v>
                </c:pt>
                <c:pt idx="26">
                  <c:v>1153.7726785815933</c:v>
                </c:pt>
                <c:pt idx="27">
                  <c:v>1166.9928398467696</c:v>
                </c:pt>
              </c:numCache>
            </c:numRef>
          </c:xVal>
          <c:yVal>
            <c:numRef>
              <c:f>Sheet1!$Q$3:$Q$30</c:f>
              <c:numCache>
                <c:formatCode>General</c:formatCode>
                <c:ptCount val="28"/>
                <c:pt idx="0">
                  <c:v>2.6995177659425966E-6</c:v>
                </c:pt>
                <c:pt idx="1">
                  <c:v>7.5699333503327215E-6</c:v>
                </c:pt>
                <c:pt idx="2">
                  <c:v>1.9770368235111994E-5</c:v>
                </c:pt>
                <c:pt idx="3">
                  <c:v>4.8089946935717528E-5</c:v>
                </c:pt>
                <c:pt idx="4">
                  <c:v>1.0894584562386491E-4</c:v>
                </c:pt>
                <c:pt idx="5">
                  <c:v>2.2987084237398271E-4</c:v>
                </c:pt>
                <c:pt idx="6">
                  <c:v>4.5172480316273779E-4</c:v>
                </c:pt>
                <c:pt idx="7">
                  <c:v>8.2676260343233945E-4</c:v>
                </c:pt>
                <c:pt idx="8">
                  <c:v>1.4093035562776717E-3</c:v>
                </c:pt>
                <c:pt idx="9">
                  <c:v>2.23740759696854E-3</c:v>
                </c:pt>
                <c:pt idx="10">
                  <c:v>3.3082818761677847E-3</c:v>
                </c:pt>
                <c:pt idx="11">
                  <c:v>4.5559268239201119E-3</c:v>
                </c:pt>
                <c:pt idx="12">
                  <c:v>5.8434295306128443E-3</c:v>
                </c:pt>
                <c:pt idx="13">
                  <c:v>6.9803262100586886E-3</c:v>
                </c:pt>
                <c:pt idx="14">
                  <c:v>7.7660550301086985E-3</c:v>
                </c:pt>
                <c:pt idx="15">
                  <c:v>8.0471490455476247E-3</c:v>
                </c:pt>
                <c:pt idx="16">
                  <c:v>7.7660550301087358E-3</c:v>
                </c:pt>
                <c:pt idx="17">
                  <c:v>6.9803262100587571E-3</c:v>
                </c:pt>
                <c:pt idx="18">
                  <c:v>5.8434295306129206E-3</c:v>
                </c:pt>
                <c:pt idx="19">
                  <c:v>4.5559268239201778E-3</c:v>
                </c:pt>
                <c:pt idx="20">
                  <c:v>3.3082818761678351E-3</c:v>
                </c:pt>
                <c:pt idx="21">
                  <c:v>2.2374075969685729E-3</c:v>
                </c:pt>
                <c:pt idx="22">
                  <c:v>1.4093035562776901E-3</c:v>
                </c:pt>
                <c:pt idx="23">
                  <c:v>8.2676260343234791E-4</c:v>
                </c:pt>
                <c:pt idx="24">
                  <c:v>4.5172480316274012E-4</c:v>
                </c:pt>
                <c:pt idx="25">
                  <c:v>2.2987084237398271E-4</c:v>
                </c:pt>
                <c:pt idx="26">
                  <c:v>1.0894584562386422E-4</c:v>
                </c:pt>
                <c:pt idx="27">
                  <c:v>4.8089946935716851E-5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B1-4AF2-950B-D221BF8A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9136"/>
        <c:axId val="63787728"/>
      </c:scatterChart>
      <c:valAx>
        <c:axId val="610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7728"/>
        <c:crosses val="autoZero"/>
        <c:crossBetween val="midCat"/>
      </c:valAx>
      <c:valAx>
        <c:axId val="637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April</a:t>
            </a:r>
            <a:r>
              <a:rPr lang="en-US" altLang="zh-CN" baseline="0"/>
              <a:t> to May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Sheet1!$G$33</c:f>
              <c:strCache>
                <c:ptCount val="1"/>
                <c:pt idx="0">
                  <c:v>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Sheet1!$G$34:$G$61</c:f>
              <c:numCache>
                <c:formatCode>General</c:formatCode>
                <c:ptCount val="28"/>
                <c:pt idx="0">
                  <c:v>810.04848568701061</c:v>
                </c:pt>
                <c:pt idx="1">
                  <c:v>823.26864695218683</c:v>
                </c:pt>
                <c:pt idx="2">
                  <c:v>836.48880821736304</c:v>
                </c:pt>
                <c:pt idx="3">
                  <c:v>849.70896948253926</c:v>
                </c:pt>
                <c:pt idx="4">
                  <c:v>862.92913074771548</c:v>
                </c:pt>
                <c:pt idx="5">
                  <c:v>876.14929201289169</c:v>
                </c:pt>
                <c:pt idx="6">
                  <c:v>889.36945327806791</c:v>
                </c:pt>
                <c:pt idx="7">
                  <c:v>902.58961454324412</c:v>
                </c:pt>
                <c:pt idx="8">
                  <c:v>915.80977580842034</c:v>
                </c:pt>
                <c:pt idx="9">
                  <c:v>929.02993707359656</c:v>
                </c:pt>
                <c:pt idx="10">
                  <c:v>942.25009833877277</c:v>
                </c:pt>
                <c:pt idx="11">
                  <c:v>955.47025960394899</c:v>
                </c:pt>
                <c:pt idx="12">
                  <c:v>968.69042086912521</c:v>
                </c:pt>
                <c:pt idx="13">
                  <c:v>981.91058213430142</c:v>
                </c:pt>
                <c:pt idx="14">
                  <c:v>995.13074339947764</c:v>
                </c:pt>
                <c:pt idx="15">
                  <c:v>1008.3509046646539</c:v>
                </c:pt>
                <c:pt idx="16">
                  <c:v>1021.5710659298301</c:v>
                </c:pt>
                <c:pt idx="17">
                  <c:v>1034.7912271950063</c:v>
                </c:pt>
                <c:pt idx="18">
                  <c:v>1048.0113884601826</c:v>
                </c:pt>
                <c:pt idx="19">
                  <c:v>1061.2315497253589</c:v>
                </c:pt>
                <c:pt idx="20">
                  <c:v>1074.4517109905353</c:v>
                </c:pt>
                <c:pt idx="21">
                  <c:v>1087.6718722557116</c:v>
                </c:pt>
                <c:pt idx="22">
                  <c:v>1100.8920335208879</c:v>
                </c:pt>
                <c:pt idx="23">
                  <c:v>1114.1121947860643</c:v>
                </c:pt>
                <c:pt idx="24">
                  <c:v>1127.3323560512406</c:v>
                </c:pt>
                <c:pt idx="25">
                  <c:v>1140.5525173164169</c:v>
                </c:pt>
                <c:pt idx="26">
                  <c:v>1153.7726785815933</c:v>
                </c:pt>
                <c:pt idx="27">
                  <c:v>1166.9928398467696</c:v>
                </c:pt>
              </c:numCache>
            </c:numRef>
          </c:xVal>
          <c:yVal>
            <c:numRef>
              <c:f>Sheet1!$H$34:$H$61</c:f>
              <c:numCache>
                <c:formatCode>General</c:formatCode>
                <c:ptCount val="28"/>
                <c:pt idx="0">
                  <c:v>2.6995177659425966E-6</c:v>
                </c:pt>
                <c:pt idx="1">
                  <c:v>7.5699333503327215E-6</c:v>
                </c:pt>
                <c:pt idx="2">
                  <c:v>1.9770368235111994E-5</c:v>
                </c:pt>
                <c:pt idx="3">
                  <c:v>4.8089946935717528E-5</c:v>
                </c:pt>
                <c:pt idx="4">
                  <c:v>1.0894584562386491E-4</c:v>
                </c:pt>
                <c:pt idx="5">
                  <c:v>2.2987084237398271E-4</c:v>
                </c:pt>
                <c:pt idx="6">
                  <c:v>4.5172480316273779E-4</c:v>
                </c:pt>
                <c:pt idx="7">
                  <c:v>8.2676260343233945E-4</c:v>
                </c:pt>
                <c:pt idx="8">
                  <c:v>1.4093035562776717E-3</c:v>
                </c:pt>
                <c:pt idx="9">
                  <c:v>2.23740759696854E-3</c:v>
                </c:pt>
                <c:pt idx="10">
                  <c:v>3.3082818761677847E-3</c:v>
                </c:pt>
                <c:pt idx="11">
                  <c:v>4.5559268239201119E-3</c:v>
                </c:pt>
                <c:pt idx="12">
                  <c:v>5.8434295306128443E-3</c:v>
                </c:pt>
                <c:pt idx="13">
                  <c:v>6.9803262100586886E-3</c:v>
                </c:pt>
                <c:pt idx="14">
                  <c:v>7.7660550301086985E-3</c:v>
                </c:pt>
                <c:pt idx="15">
                  <c:v>8.0471490455476247E-3</c:v>
                </c:pt>
                <c:pt idx="16">
                  <c:v>7.7660550301087358E-3</c:v>
                </c:pt>
                <c:pt idx="17">
                  <c:v>6.9803262100587571E-3</c:v>
                </c:pt>
                <c:pt idx="18">
                  <c:v>5.8434295306129206E-3</c:v>
                </c:pt>
                <c:pt idx="19">
                  <c:v>4.5559268239201778E-3</c:v>
                </c:pt>
                <c:pt idx="20">
                  <c:v>3.3082818761678351E-3</c:v>
                </c:pt>
                <c:pt idx="21">
                  <c:v>2.2374075969685729E-3</c:v>
                </c:pt>
                <c:pt idx="22">
                  <c:v>1.4093035562776901E-3</c:v>
                </c:pt>
                <c:pt idx="23">
                  <c:v>8.2676260343234791E-4</c:v>
                </c:pt>
                <c:pt idx="24">
                  <c:v>4.5172480316274012E-4</c:v>
                </c:pt>
                <c:pt idx="25">
                  <c:v>2.2987084237398271E-4</c:v>
                </c:pt>
                <c:pt idx="26">
                  <c:v>1.0894584562386422E-4</c:v>
                </c:pt>
                <c:pt idx="27">
                  <c:v>4.8089946935716851E-5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D-421F-847C-566C4E37DFDF}"/>
            </c:ext>
          </c:extLst>
        </c:ser>
        <c:ser>
          <c:idx val="1"/>
          <c:order val="1"/>
          <c:tx>
            <c:strRef>
              <c:f>Sheet1!$J$33</c:f>
              <c:strCache>
                <c:ptCount val="1"/>
                <c:pt idx="0">
                  <c:v>transition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Sheet1!$J$34:$J$61</c:f>
              <c:numCache>
                <c:formatCode>General</c:formatCode>
                <c:ptCount val="28"/>
                <c:pt idx="0">
                  <c:v>713.72718347977354</c:v>
                </c:pt>
                <c:pt idx="1">
                  <c:v>727.31865946411097</c:v>
                </c:pt>
                <c:pt idx="2">
                  <c:v>740.91013544844839</c:v>
                </c:pt>
                <c:pt idx="3">
                  <c:v>754.50161143278581</c:v>
                </c:pt>
                <c:pt idx="4">
                  <c:v>768.09308741712323</c:v>
                </c:pt>
                <c:pt idx="5">
                  <c:v>781.68456340146065</c:v>
                </c:pt>
                <c:pt idx="6">
                  <c:v>795.27603938579807</c:v>
                </c:pt>
                <c:pt idx="7">
                  <c:v>808.86751537013549</c:v>
                </c:pt>
                <c:pt idx="8">
                  <c:v>822.45899135447291</c:v>
                </c:pt>
                <c:pt idx="9">
                  <c:v>836.05046733881034</c:v>
                </c:pt>
                <c:pt idx="10">
                  <c:v>849.64194332314776</c:v>
                </c:pt>
                <c:pt idx="11">
                  <c:v>863.23341930748518</c:v>
                </c:pt>
                <c:pt idx="12">
                  <c:v>876.8248952918226</c:v>
                </c:pt>
                <c:pt idx="13">
                  <c:v>890.41637127616002</c:v>
                </c:pt>
                <c:pt idx="14">
                  <c:v>904.00784726049744</c:v>
                </c:pt>
                <c:pt idx="15">
                  <c:v>917.59932324483486</c:v>
                </c:pt>
                <c:pt idx="16">
                  <c:v>931.19079922917228</c:v>
                </c:pt>
                <c:pt idx="17">
                  <c:v>944.78227521350971</c:v>
                </c:pt>
                <c:pt idx="18">
                  <c:v>958.37375119784713</c:v>
                </c:pt>
                <c:pt idx="19">
                  <c:v>971.96522718218455</c:v>
                </c:pt>
                <c:pt idx="20">
                  <c:v>985.55670316652197</c:v>
                </c:pt>
                <c:pt idx="21">
                  <c:v>999.14817915085939</c:v>
                </c:pt>
                <c:pt idx="22">
                  <c:v>1012.7396551351968</c:v>
                </c:pt>
                <c:pt idx="23">
                  <c:v>1026.3311311195343</c:v>
                </c:pt>
                <c:pt idx="24">
                  <c:v>1039.9226071038718</c:v>
                </c:pt>
                <c:pt idx="25">
                  <c:v>1053.5140830882092</c:v>
                </c:pt>
                <c:pt idx="26">
                  <c:v>1067.1055590725466</c:v>
                </c:pt>
                <c:pt idx="27">
                  <c:v>1080.697035056884</c:v>
                </c:pt>
              </c:numCache>
            </c:numRef>
          </c:xVal>
          <c:yVal>
            <c:numRef>
              <c:f>Sheet1!$K$34:$K$61</c:f>
              <c:numCache>
                <c:formatCode>General</c:formatCode>
                <c:ptCount val="28"/>
                <c:pt idx="0">
                  <c:v>2.6257678154378294E-6</c:v>
                </c:pt>
                <c:pt idx="1">
                  <c:v>7.3631252244686234E-6</c:v>
                </c:pt>
                <c:pt idx="2">
                  <c:v>1.9230248182117453E-5</c:v>
                </c:pt>
                <c:pt idx="3">
                  <c:v>4.677614517044265E-5</c:v>
                </c:pt>
                <c:pt idx="4">
                  <c:v>1.0596948042863343E-4</c:v>
                </c:pt>
                <c:pt idx="5">
                  <c:v>2.2359084545695823E-4</c:v>
                </c:pt>
                <c:pt idx="6">
                  <c:v>4.3938382793548325E-4</c:v>
                </c:pt>
                <c:pt idx="7">
                  <c:v>8.0417571704411708E-4</c:v>
                </c:pt>
                <c:pt idx="8">
                  <c:v>1.3708018398478153E-3</c:v>
                </c:pt>
                <c:pt idx="9">
                  <c:v>2.1762823465192901E-3</c:v>
                </c:pt>
                <c:pt idx="10">
                  <c:v>3.2179006874601675E-3</c:v>
                </c:pt>
                <c:pt idx="11">
                  <c:v>4.4314603795771648E-3</c:v>
                </c:pt>
                <c:pt idx="12">
                  <c:v>5.6837889295774371E-3</c:v>
                </c:pt>
                <c:pt idx="13">
                  <c:v>6.7896259601867449E-3</c:v>
                </c:pt>
                <c:pt idx="14">
                  <c:v>7.5538889235122943E-3</c:v>
                </c:pt>
                <c:pt idx="15">
                  <c:v>7.8273035415464941E-3</c:v>
                </c:pt>
                <c:pt idx="16">
                  <c:v>7.5538889235123386E-3</c:v>
                </c:pt>
                <c:pt idx="17">
                  <c:v>6.7896259601868238E-3</c:v>
                </c:pt>
                <c:pt idx="18">
                  <c:v>5.6837889295775386E-3</c:v>
                </c:pt>
                <c:pt idx="19">
                  <c:v>4.4314603795772697E-3</c:v>
                </c:pt>
                <c:pt idx="20">
                  <c:v>3.2179006874602633E-3</c:v>
                </c:pt>
                <c:pt idx="21">
                  <c:v>2.1762823465193686E-3</c:v>
                </c:pt>
                <c:pt idx="22">
                  <c:v>1.3708018398478719E-3</c:v>
                </c:pt>
                <c:pt idx="23">
                  <c:v>8.0417571704415112E-4</c:v>
                </c:pt>
                <c:pt idx="24">
                  <c:v>4.3938382793550439E-4</c:v>
                </c:pt>
                <c:pt idx="25">
                  <c:v>2.2359084545697013E-4</c:v>
                </c:pt>
                <c:pt idx="26">
                  <c:v>1.0596948042863963E-4</c:v>
                </c:pt>
                <c:pt idx="27">
                  <c:v>4.6776145170445727E-5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3D-421F-847C-566C4E37DFDF}"/>
            </c:ext>
          </c:extLst>
        </c:ser>
        <c:ser>
          <c:idx val="2"/>
          <c:order val="2"/>
          <c:tx>
            <c:strRef>
              <c:f>Sheet1!$M$33</c:f>
              <c:strCache>
                <c:ptCount val="1"/>
                <c:pt idx="0">
                  <c:v>sensor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Sheet1!$M$34:$M$61</c:f>
              <c:numCache>
                <c:formatCode>General</c:formatCode>
                <c:ptCount val="28"/>
                <c:pt idx="0">
                  <c:v>132.84502697046719</c:v>
                </c:pt>
                <c:pt idx="1">
                  <c:v>183.15959300810241</c:v>
                </c:pt>
                <c:pt idx="2">
                  <c:v>233.47415904573762</c:v>
                </c:pt>
                <c:pt idx="3">
                  <c:v>283.78872508337287</c:v>
                </c:pt>
                <c:pt idx="4">
                  <c:v>334.10329112100811</c:v>
                </c:pt>
                <c:pt idx="5">
                  <c:v>384.41785715864336</c:v>
                </c:pt>
                <c:pt idx="6">
                  <c:v>434.7324231962786</c:v>
                </c:pt>
                <c:pt idx="7">
                  <c:v>485.04698923391385</c:v>
                </c:pt>
                <c:pt idx="8">
                  <c:v>535.36155527154904</c:v>
                </c:pt>
                <c:pt idx="9">
                  <c:v>585.67612130918428</c:v>
                </c:pt>
                <c:pt idx="10">
                  <c:v>635.99068734681953</c:v>
                </c:pt>
                <c:pt idx="11">
                  <c:v>686.30525338445477</c:v>
                </c:pt>
                <c:pt idx="12">
                  <c:v>736.61981942209002</c:v>
                </c:pt>
                <c:pt idx="13">
                  <c:v>786.93438545972526</c:v>
                </c:pt>
                <c:pt idx="14">
                  <c:v>837.24895149736051</c:v>
                </c:pt>
                <c:pt idx="15">
                  <c:v>887.56351753499575</c:v>
                </c:pt>
                <c:pt idx="16">
                  <c:v>937.878083572631</c:v>
                </c:pt>
                <c:pt idx="17">
                  <c:v>988.19264961026624</c:v>
                </c:pt>
                <c:pt idx="18">
                  <c:v>1038.5072156479014</c:v>
                </c:pt>
                <c:pt idx="19">
                  <c:v>1088.8217816855365</c:v>
                </c:pt>
                <c:pt idx="20">
                  <c:v>1139.1363477231716</c:v>
                </c:pt>
                <c:pt idx="21">
                  <c:v>1189.4509137608068</c:v>
                </c:pt>
                <c:pt idx="22">
                  <c:v>1239.7654797984419</c:v>
                </c:pt>
                <c:pt idx="23">
                  <c:v>1290.080045836077</c:v>
                </c:pt>
                <c:pt idx="24">
                  <c:v>1340.3946118737122</c:v>
                </c:pt>
                <c:pt idx="25">
                  <c:v>1390.7091779113473</c:v>
                </c:pt>
                <c:pt idx="26">
                  <c:v>1441.0237439489824</c:v>
                </c:pt>
                <c:pt idx="27">
                  <c:v>1491.3383099866176</c:v>
                </c:pt>
              </c:numCache>
            </c:numRef>
          </c:xVal>
          <c:yVal>
            <c:numRef>
              <c:f>Sheet1!$N$34:$N$61</c:f>
              <c:numCache>
                <c:formatCode>General</c:formatCode>
                <c:ptCount val="28"/>
                <c:pt idx="0">
                  <c:v>7.0929877795775512E-7</c:v>
                </c:pt>
                <c:pt idx="1">
                  <c:v>1.9890013477047215E-6</c:v>
                </c:pt>
                <c:pt idx="2">
                  <c:v>5.1946678054342581E-6</c:v>
                </c:pt>
                <c:pt idx="3">
                  <c:v>1.2635642196504532E-5</c:v>
                </c:pt>
                <c:pt idx="4">
                  <c:v>2.8625540509306473E-5</c:v>
                </c:pt>
                <c:pt idx="5">
                  <c:v>6.0398605129036974E-5</c:v>
                </c:pt>
                <c:pt idx="6">
                  <c:v>1.1869077318135854E-4</c:v>
                </c:pt>
                <c:pt idx="7">
                  <c:v>2.1723202257606711E-4</c:v>
                </c:pt>
                <c:pt idx="8">
                  <c:v>3.702947625870661E-4</c:v>
                </c:pt>
                <c:pt idx="9">
                  <c:v>5.8787924804379462E-4</c:v>
                </c:pt>
                <c:pt idx="10">
                  <c:v>8.6925165728119066E-4</c:v>
                </c:pt>
                <c:pt idx="11">
                  <c:v>1.1970705914369718E-3</c:v>
                </c:pt>
                <c:pt idx="12">
                  <c:v>1.5353621589146123E-3</c:v>
                </c:pt>
                <c:pt idx="13">
                  <c:v>1.8340819656774289E-3</c:v>
                </c:pt>
                <c:pt idx="14">
                  <c:v>2.0405323542982468E-3</c:v>
                </c:pt>
                <c:pt idx="15">
                  <c:v>2.1143898573521072E-3</c:v>
                </c:pt>
                <c:pt idx="16">
                  <c:v>2.0405323542982455E-3</c:v>
                </c:pt>
                <c:pt idx="17">
                  <c:v>1.8340819656774269E-3</c:v>
                </c:pt>
                <c:pt idx="18">
                  <c:v>1.5353621589146102E-3</c:v>
                </c:pt>
                <c:pt idx="19">
                  <c:v>1.1970705914369705E-3</c:v>
                </c:pt>
                <c:pt idx="20">
                  <c:v>8.6925165728119012E-4</c:v>
                </c:pt>
                <c:pt idx="21">
                  <c:v>5.8787924804379462E-4</c:v>
                </c:pt>
                <c:pt idx="22">
                  <c:v>3.7029476258706648E-4</c:v>
                </c:pt>
                <c:pt idx="23">
                  <c:v>2.1723202257606757E-4</c:v>
                </c:pt>
                <c:pt idx="24">
                  <c:v>1.1869077318135891E-4</c:v>
                </c:pt>
                <c:pt idx="25">
                  <c:v>6.0398605129037367E-5</c:v>
                </c:pt>
                <c:pt idx="26">
                  <c:v>2.8625540509306679E-5</c:v>
                </c:pt>
                <c:pt idx="27">
                  <c:v>1.2635642196504677E-5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3D-421F-847C-566C4E37DFDF}"/>
            </c:ext>
          </c:extLst>
        </c:ser>
        <c:ser>
          <c:idx val="3"/>
          <c:order val="3"/>
          <c:tx>
            <c:strRef>
              <c:f>Sheet1!$P$33</c:f>
              <c:strCache>
                <c:ptCount val="1"/>
                <c:pt idx="0">
                  <c:v>Xt+1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Sheet1!$P$34:$P$61</c:f>
              <c:numCache>
                <c:formatCode>General</c:formatCode>
                <c:ptCount val="28"/>
                <c:pt idx="0">
                  <c:v>718.7390068215434</c:v>
                </c:pt>
                <c:pt idx="1">
                  <c:v>731.86018350674749</c:v>
                </c:pt>
                <c:pt idx="2">
                  <c:v>744.98136019195158</c:v>
                </c:pt>
                <c:pt idx="3">
                  <c:v>758.10253687715567</c:v>
                </c:pt>
                <c:pt idx="4">
                  <c:v>771.22371356235976</c:v>
                </c:pt>
                <c:pt idx="5">
                  <c:v>784.34489024756385</c:v>
                </c:pt>
                <c:pt idx="6">
                  <c:v>797.46606693276794</c:v>
                </c:pt>
                <c:pt idx="7">
                  <c:v>810.58724361797204</c:v>
                </c:pt>
                <c:pt idx="8">
                  <c:v>823.70842030317613</c:v>
                </c:pt>
                <c:pt idx="9">
                  <c:v>836.82959698838022</c:v>
                </c:pt>
                <c:pt idx="10">
                  <c:v>849.95077367358431</c:v>
                </c:pt>
                <c:pt idx="11">
                  <c:v>863.0719503587884</c:v>
                </c:pt>
                <c:pt idx="12">
                  <c:v>876.19312704399249</c:v>
                </c:pt>
                <c:pt idx="13">
                  <c:v>889.31430372919658</c:v>
                </c:pt>
                <c:pt idx="14">
                  <c:v>902.43548041440067</c:v>
                </c:pt>
                <c:pt idx="15">
                  <c:v>915.55665709960476</c:v>
                </c:pt>
                <c:pt idx="16">
                  <c:v>928.67783378480885</c:v>
                </c:pt>
                <c:pt idx="17">
                  <c:v>941.79901047001295</c:v>
                </c:pt>
                <c:pt idx="18">
                  <c:v>954.92018715521704</c:v>
                </c:pt>
                <c:pt idx="19">
                  <c:v>968.04136384042113</c:v>
                </c:pt>
                <c:pt idx="20">
                  <c:v>981.16254052562522</c:v>
                </c:pt>
                <c:pt idx="21">
                  <c:v>994.28371721082931</c:v>
                </c:pt>
                <c:pt idx="22">
                  <c:v>1007.4048938960334</c:v>
                </c:pt>
                <c:pt idx="23">
                  <c:v>1020.5260705812375</c:v>
                </c:pt>
                <c:pt idx="24">
                  <c:v>1033.6472472664416</c:v>
                </c:pt>
                <c:pt idx="25">
                  <c:v>1046.7684239516457</c:v>
                </c:pt>
                <c:pt idx="26">
                  <c:v>1059.8896006368498</c:v>
                </c:pt>
                <c:pt idx="27">
                  <c:v>1073.0107773220539</c:v>
                </c:pt>
              </c:numCache>
            </c:numRef>
          </c:xVal>
          <c:yVal>
            <c:numRef>
              <c:f>Sheet1!$Q$34:$Q$61</c:f>
              <c:numCache>
                <c:formatCode>General</c:formatCode>
                <c:ptCount val="28"/>
                <c:pt idx="0">
                  <c:v>2.7198826035329977E-6</c:v>
                </c:pt>
                <c:pt idx="1">
                  <c:v>7.627040017751141E-6</c:v>
                </c:pt>
                <c:pt idx="2">
                  <c:v>1.991951351701768E-5</c:v>
                </c:pt>
                <c:pt idx="3">
                  <c:v>4.8452731715811968E-5</c:v>
                </c:pt>
                <c:pt idx="4">
                  <c:v>1.097677199898255E-4</c:v>
                </c:pt>
                <c:pt idx="5">
                  <c:v>2.3160496038231168E-4</c:v>
                </c:pt>
                <c:pt idx="6">
                  <c:v>4.5513256078820913E-4</c:v>
                </c:pt>
                <c:pt idx="7">
                  <c:v>8.329996011499232E-4</c:v>
                </c:pt>
                <c:pt idx="8">
                  <c:v>1.4199351729320716E-3</c:v>
                </c:pt>
                <c:pt idx="9">
                  <c:v>2.2542863309819821E-3</c:v>
                </c:pt>
                <c:pt idx="10">
                  <c:v>3.3332391570427486E-3</c:v>
                </c:pt>
                <c:pt idx="11">
                  <c:v>4.5902961883353471E-3</c:v>
                </c:pt>
                <c:pt idx="12">
                  <c:v>5.8875116607115703E-3</c:v>
                </c:pt>
                <c:pt idx="13">
                  <c:v>7.0329849520716116E-3</c:v>
                </c:pt>
                <c:pt idx="14">
                  <c:v>7.8246412159088934E-3</c:v>
                </c:pt>
                <c:pt idx="15">
                  <c:v>8.1078557708175684E-3</c:v>
                </c:pt>
                <c:pt idx="16">
                  <c:v>7.8246412159088639E-3</c:v>
                </c:pt>
                <c:pt idx="17">
                  <c:v>7.0329849520715604E-3</c:v>
                </c:pt>
                <c:pt idx="18">
                  <c:v>5.8875116607115061E-3</c:v>
                </c:pt>
                <c:pt idx="19">
                  <c:v>4.5902961883352794E-3</c:v>
                </c:pt>
                <c:pt idx="20">
                  <c:v>3.3332391570426861E-3</c:v>
                </c:pt>
                <c:pt idx="21">
                  <c:v>2.2542863309819327E-3</c:v>
                </c:pt>
                <c:pt idx="22">
                  <c:v>1.4199351729320348E-3</c:v>
                </c:pt>
                <c:pt idx="23">
                  <c:v>8.3299960114989794E-4</c:v>
                </c:pt>
                <c:pt idx="24">
                  <c:v>4.5513256078819417E-4</c:v>
                </c:pt>
                <c:pt idx="25">
                  <c:v>2.3160496038230312E-4</c:v>
                </c:pt>
                <c:pt idx="26">
                  <c:v>1.0976771998982111E-4</c:v>
                </c:pt>
                <c:pt idx="27">
                  <c:v>4.845273171580982E-5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3D-421F-847C-566C4E37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69296"/>
        <c:axId val="2011545088"/>
      </c:scatterChart>
      <c:valAx>
        <c:axId val="15176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45088"/>
        <c:crosses val="autoZero"/>
        <c:crossBetween val="midCat"/>
      </c:valAx>
      <c:valAx>
        <c:axId val="20115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6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May to June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Sheet1!$G$64</c:f>
              <c:strCache>
                <c:ptCount val="1"/>
                <c:pt idx="0">
                  <c:v>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Sheet1!$G$65:$G$92</c:f>
              <c:numCache>
                <c:formatCode>General</c:formatCode>
                <c:ptCount val="28"/>
                <c:pt idx="0">
                  <c:v>718.7390068215434</c:v>
                </c:pt>
                <c:pt idx="1">
                  <c:v>731.86018350674749</c:v>
                </c:pt>
                <c:pt idx="2">
                  <c:v>744.98136019195158</c:v>
                </c:pt>
                <c:pt idx="3">
                  <c:v>758.10253687715567</c:v>
                </c:pt>
                <c:pt idx="4">
                  <c:v>771.22371356235976</c:v>
                </c:pt>
                <c:pt idx="5">
                  <c:v>784.34489024756385</c:v>
                </c:pt>
                <c:pt idx="6">
                  <c:v>797.46606693276794</c:v>
                </c:pt>
                <c:pt idx="7">
                  <c:v>810.58724361797204</c:v>
                </c:pt>
                <c:pt idx="8">
                  <c:v>823.70842030317613</c:v>
                </c:pt>
                <c:pt idx="9">
                  <c:v>836.82959698838022</c:v>
                </c:pt>
                <c:pt idx="10">
                  <c:v>849.95077367358431</c:v>
                </c:pt>
                <c:pt idx="11">
                  <c:v>863.0719503587884</c:v>
                </c:pt>
                <c:pt idx="12">
                  <c:v>876.19312704399249</c:v>
                </c:pt>
                <c:pt idx="13">
                  <c:v>889.31430372919658</c:v>
                </c:pt>
                <c:pt idx="14">
                  <c:v>902.43548041440067</c:v>
                </c:pt>
                <c:pt idx="15">
                  <c:v>915.55665709960476</c:v>
                </c:pt>
                <c:pt idx="16">
                  <c:v>928.67783378480885</c:v>
                </c:pt>
                <c:pt idx="17">
                  <c:v>941.79901047001295</c:v>
                </c:pt>
                <c:pt idx="18">
                  <c:v>954.92018715521704</c:v>
                </c:pt>
                <c:pt idx="19">
                  <c:v>968.04136384042113</c:v>
                </c:pt>
                <c:pt idx="20">
                  <c:v>981.16254052562522</c:v>
                </c:pt>
                <c:pt idx="21">
                  <c:v>994.28371721082931</c:v>
                </c:pt>
                <c:pt idx="22">
                  <c:v>1007.4048938960334</c:v>
                </c:pt>
                <c:pt idx="23">
                  <c:v>1020.5260705812375</c:v>
                </c:pt>
                <c:pt idx="24">
                  <c:v>1033.6472472664416</c:v>
                </c:pt>
                <c:pt idx="25">
                  <c:v>1046.7684239516457</c:v>
                </c:pt>
                <c:pt idx="26">
                  <c:v>1059.8896006368498</c:v>
                </c:pt>
                <c:pt idx="27">
                  <c:v>1073.0107773220539</c:v>
                </c:pt>
              </c:numCache>
            </c:numRef>
          </c:xVal>
          <c:yVal>
            <c:numRef>
              <c:f>Sheet1!$H$65:$H$92</c:f>
              <c:numCache>
                <c:formatCode>General</c:formatCode>
                <c:ptCount val="28"/>
                <c:pt idx="0">
                  <c:v>2.7198826035329977E-6</c:v>
                </c:pt>
                <c:pt idx="1">
                  <c:v>7.627040017751141E-6</c:v>
                </c:pt>
                <c:pt idx="2">
                  <c:v>1.991951351701768E-5</c:v>
                </c:pt>
                <c:pt idx="3">
                  <c:v>4.8452731715811968E-5</c:v>
                </c:pt>
                <c:pt idx="4">
                  <c:v>1.097677199898255E-4</c:v>
                </c:pt>
                <c:pt idx="5">
                  <c:v>2.3160496038231168E-4</c:v>
                </c:pt>
                <c:pt idx="6">
                  <c:v>4.5513256078820913E-4</c:v>
                </c:pt>
                <c:pt idx="7">
                  <c:v>8.329996011499232E-4</c:v>
                </c:pt>
                <c:pt idx="8">
                  <c:v>1.4199351729320716E-3</c:v>
                </c:pt>
                <c:pt idx="9">
                  <c:v>2.2542863309819821E-3</c:v>
                </c:pt>
                <c:pt idx="10">
                  <c:v>3.3332391570427486E-3</c:v>
                </c:pt>
                <c:pt idx="11">
                  <c:v>4.5902961883353471E-3</c:v>
                </c:pt>
                <c:pt idx="12">
                  <c:v>5.8875116607115703E-3</c:v>
                </c:pt>
                <c:pt idx="13">
                  <c:v>7.0329849520716116E-3</c:v>
                </c:pt>
                <c:pt idx="14">
                  <c:v>7.8246412159088934E-3</c:v>
                </c:pt>
                <c:pt idx="15">
                  <c:v>8.1078557708175684E-3</c:v>
                </c:pt>
                <c:pt idx="16">
                  <c:v>7.8246412159088639E-3</c:v>
                </c:pt>
                <c:pt idx="17">
                  <c:v>7.0329849520715604E-3</c:v>
                </c:pt>
                <c:pt idx="18">
                  <c:v>5.8875116607115061E-3</c:v>
                </c:pt>
                <c:pt idx="19">
                  <c:v>4.5902961883352794E-3</c:v>
                </c:pt>
                <c:pt idx="20">
                  <c:v>3.3332391570426861E-3</c:v>
                </c:pt>
                <c:pt idx="21">
                  <c:v>2.2542863309819327E-3</c:v>
                </c:pt>
                <c:pt idx="22">
                  <c:v>1.4199351729320348E-3</c:v>
                </c:pt>
                <c:pt idx="23">
                  <c:v>8.3299960114989794E-4</c:v>
                </c:pt>
                <c:pt idx="24">
                  <c:v>4.5513256078819417E-4</c:v>
                </c:pt>
                <c:pt idx="25">
                  <c:v>2.3160496038230312E-4</c:v>
                </c:pt>
                <c:pt idx="26">
                  <c:v>1.0976771998982111E-4</c:v>
                </c:pt>
                <c:pt idx="27">
                  <c:v>4.845273171580982E-5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A9-40C0-8B96-7658B3CF3F14}"/>
            </c:ext>
          </c:extLst>
        </c:ser>
        <c:ser>
          <c:idx val="1"/>
          <c:order val="1"/>
          <c:tx>
            <c:strRef>
              <c:f>Sheet1!$J$64</c:f>
              <c:strCache>
                <c:ptCount val="1"/>
                <c:pt idx="0">
                  <c:v>transition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Sheet1!$J$65:$J$92</c:f>
              <c:numCache>
                <c:formatCode>General</c:formatCode>
                <c:ptCount val="28"/>
                <c:pt idx="0">
                  <c:v>713.12842917430464</c:v>
                </c:pt>
                <c:pt idx="1">
                  <c:v>726.62364436932467</c:v>
                </c:pt>
                <c:pt idx="2">
                  <c:v>740.11885956434469</c:v>
                </c:pt>
                <c:pt idx="3">
                  <c:v>753.61407475936471</c:v>
                </c:pt>
                <c:pt idx="4">
                  <c:v>767.10928995438474</c:v>
                </c:pt>
                <c:pt idx="5">
                  <c:v>780.60450514940476</c:v>
                </c:pt>
                <c:pt idx="6">
                  <c:v>794.09972034442478</c:v>
                </c:pt>
                <c:pt idx="7">
                  <c:v>807.5949355394448</c:v>
                </c:pt>
                <c:pt idx="8">
                  <c:v>821.09015073446483</c:v>
                </c:pt>
                <c:pt idx="9">
                  <c:v>834.58536592948485</c:v>
                </c:pt>
                <c:pt idx="10">
                  <c:v>848.08058112450487</c:v>
                </c:pt>
                <c:pt idx="11">
                  <c:v>861.5757963195249</c:v>
                </c:pt>
                <c:pt idx="12">
                  <c:v>875.07101151454492</c:v>
                </c:pt>
                <c:pt idx="13">
                  <c:v>888.56622670956494</c:v>
                </c:pt>
                <c:pt idx="14">
                  <c:v>902.06144190458497</c:v>
                </c:pt>
                <c:pt idx="15">
                  <c:v>915.55665709960499</c:v>
                </c:pt>
                <c:pt idx="16">
                  <c:v>929.05187229462501</c:v>
                </c:pt>
                <c:pt idx="17">
                  <c:v>942.54708748964504</c:v>
                </c:pt>
                <c:pt idx="18">
                  <c:v>956.04230268466506</c:v>
                </c:pt>
                <c:pt idx="19">
                  <c:v>969.53751787968508</c:v>
                </c:pt>
                <c:pt idx="20">
                  <c:v>983.03273307470511</c:v>
                </c:pt>
                <c:pt idx="21">
                  <c:v>996.52794826972513</c:v>
                </c:pt>
                <c:pt idx="22">
                  <c:v>1010.0231634647452</c:v>
                </c:pt>
                <c:pt idx="23">
                  <c:v>1023.5183786597652</c:v>
                </c:pt>
                <c:pt idx="24">
                  <c:v>1037.0135938547851</c:v>
                </c:pt>
                <c:pt idx="25">
                  <c:v>1050.508809049805</c:v>
                </c:pt>
                <c:pt idx="26">
                  <c:v>1064.0040242448249</c:v>
                </c:pt>
                <c:pt idx="27">
                  <c:v>1077.4992394398448</c:v>
                </c:pt>
              </c:numCache>
            </c:numRef>
          </c:xVal>
          <c:yVal>
            <c:numRef>
              <c:f>Sheet1!$K$65:$K$92</c:f>
              <c:numCache>
                <c:formatCode>General</c:formatCode>
                <c:ptCount val="28"/>
                <c:pt idx="0">
                  <c:v>2.6444973042844894E-6</c:v>
                </c:pt>
                <c:pt idx="1">
                  <c:v>7.415646079876152E-6</c:v>
                </c:pt>
                <c:pt idx="2">
                  <c:v>1.9367416714966563E-5</c:v>
                </c:pt>
                <c:pt idx="3">
                  <c:v>4.7109797401272222E-5</c:v>
                </c:pt>
                <c:pt idx="4">
                  <c:v>1.0672535617290541E-4</c:v>
                </c:pt>
                <c:pt idx="5">
                  <c:v>2.2518570933699841E-4</c:v>
                </c:pt>
                <c:pt idx="6">
                  <c:v>4.4251793387446319E-4</c:v>
                </c:pt>
                <c:pt idx="7">
                  <c:v>8.0991186783194711E-4</c:v>
                </c:pt>
                <c:pt idx="8">
                  <c:v>1.3805797103889751E-3</c:v>
                </c:pt>
                <c:pt idx="9">
                  <c:v>2.1918056748565493E-3</c:v>
                </c:pt>
                <c:pt idx="10">
                  <c:v>3.2408538346048918E-3</c:v>
                </c:pt>
                <c:pt idx="11">
                  <c:v>4.463069795789045E-3</c:v>
                </c:pt>
                <c:pt idx="12">
                  <c:v>5.7243311514516056E-3</c:v>
                </c:pt>
                <c:pt idx="13">
                  <c:v>6.8380560700185711E-3</c:v>
                </c:pt>
                <c:pt idx="14">
                  <c:v>7.6077704881769856E-3</c:v>
                </c:pt>
                <c:pt idx="15">
                  <c:v>7.8831353609171671E-3</c:v>
                </c:pt>
                <c:pt idx="16">
                  <c:v>7.6077704881769414E-3</c:v>
                </c:pt>
                <c:pt idx="17">
                  <c:v>6.8380560700184879E-3</c:v>
                </c:pt>
                <c:pt idx="18">
                  <c:v>5.7243311514515024E-3</c:v>
                </c:pt>
                <c:pt idx="19">
                  <c:v>4.4630697957889383E-3</c:v>
                </c:pt>
                <c:pt idx="20">
                  <c:v>3.2408538346047956E-3</c:v>
                </c:pt>
                <c:pt idx="21">
                  <c:v>2.1918056748564704E-3</c:v>
                </c:pt>
                <c:pt idx="22">
                  <c:v>1.3805797103889174E-3</c:v>
                </c:pt>
                <c:pt idx="23">
                  <c:v>8.0991186783190786E-4</c:v>
                </c:pt>
                <c:pt idx="24">
                  <c:v>4.4251793387444145E-4</c:v>
                </c:pt>
                <c:pt idx="25">
                  <c:v>2.2518570933698773E-4</c:v>
                </c:pt>
                <c:pt idx="26">
                  <c:v>1.0672535617290048E-4</c:v>
                </c:pt>
                <c:pt idx="27">
                  <c:v>4.7109797401270216E-5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A9-40C0-8B96-7658B3CF3F14}"/>
            </c:ext>
          </c:extLst>
        </c:ser>
        <c:ser>
          <c:idx val="2"/>
          <c:order val="2"/>
          <c:tx>
            <c:strRef>
              <c:f>Sheet1!$M$64</c:f>
              <c:strCache>
                <c:ptCount val="1"/>
                <c:pt idx="0">
                  <c:v>sensor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Sheet1!$M$65:$M$92</c:f>
              <c:numCache>
                <c:formatCode>General</c:formatCode>
                <c:ptCount val="28"/>
                <c:pt idx="0">
                  <c:v>302.97799371854239</c:v>
                </c:pt>
                <c:pt idx="1">
                  <c:v>353.29255975617764</c:v>
                </c:pt>
                <c:pt idx="2">
                  <c:v>403.60712579381288</c:v>
                </c:pt>
                <c:pt idx="3">
                  <c:v>453.92169183144813</c:v>
                </c:pt>
                <c:pt idx="4">
                  <c:v>504.23625786908337</c:v>
                </c:pt>
                <c:pt idx="5">
                  <c:v>554.55082390671862</c:v>
                </c:pt>
                <c:pt idx="6">
                  <c:v>604.86538994435386</c:v>
                </c:pt>
                <c:pt idx="7">
                  <c:v>655.17995598198911</c:v>
                </c:pt>
                <c:pt idx="8">
                  <c:v>705.49452201962436</c:v>
                </c:pt>
                <c:pt idx="9">
                  <c:v>755.8090880572596</c:v>
                </c:pt>
                <c:pt idx="10">
                  <c:v>806.12365409489485</c:v>
                </c:pt>
                <c:pt idx="11">
                  <c:v>856.43822013253009</c:v>
                </c:pt>
                <c:pt idx="12">
                  <c:v>906.75278617016534</c:v>
                </c:pt>
                <c:pt idx="13">
                  <c:v>957.06735220780058</c:v>
                </c:pt>
                <c:pt idx="14">
                  <c:v>1007.3819182454358</c:v>
                </c:pt>
                <c:pt idx="15">
                  <c:v>1057.696484283071</c:v>
                </c:pt>
                <c:pt idx="16">
                  <c:v>1108.0110503207061</c:v>
                </c:pt>
                <c:pt idx="17">
                  <c:v>1158.3256163583412</c:v>
                </c:pt>
                <c:pt idx="18">
                  <c:v>1208.6401823959764</c:v>
                </c:pt>
                <c:pt idx="19">
                  <c:v>1258.9547484336115</c:v>
                </c:pt>
                <c:pt idx="20">
                  <c:v>1309.2693144712466</c:v>
                </c:pt>
                <c:pt idx="21">
                  <c:v>1359.5838805088817</c:v>
                </c:pt>
                <c:pt idx="22">
                  <c:v>1409.8984465465169</c:v>
                </c:pt>
                <c:pt idx="23">
                  <c:v>1460.213012584152</c:v>
                </c:pt>
                <c:pt idx="24">
                  <c:v>1510.5275786217871</c:v>
                </c:pt>
                <c:pt idx="25">
                  <c:v>1560.8421446594223</c:v>
                </c:pt>
                <c:pt idx="26">
                  <c:v>1611.1567106970574</c:v>
                </c:pt>
                <c:pt idx="27">
                  <c:v>1661.4712767346925</c:v>
                </c:pt>
              </c:numCache>
            </c:numRef>
          </c:xVal>
          <c:yVal>
            <c:numRef>
              <c:f>Sheet1!$N$65:$N$92</c:f>
              <c:numCache>
                <c:formatCode>General</c:formatCode>
                <c:ptCount val="28"/>
                <c:pt idx="0">
                  <c:v>7.0929877795775512E-7</c:v>
                </c:pt>
                <c:pt idx="1">
                  <c:v>1.9890013477047215E-6</c:v>
                </c:pt>
                <c:pt idx="2">
                  <c:v>5.1946678054342581E-6</c:v>
                </c:pt>
                <c:pt idx="3">
                  <c:v>1.2635642196504554E-5</c:v>
                </c:pt>
                <c:pt idx="4">
                  <c:v>2.8625540509306473E-5</c:v>
                </c:pt>
                <c:pt idx="5">
                  <c:v>6.0398605129037062E-5</c:v>
                </c:pt>
                <c:pt idx="6">
                  <c:v>1.1869077318135854E-4</c:v>
                </c:pt>
                <c:pt idx="7">
                  <c:v>2.1723202257606733E-4</c:v>
                </c:pt>
                <c:pt idx="8">
                  <c:v>3.7029476258706648E-4</c:v>
                </c:pt>
                <c:pt idx="9">
                  <c:v>5.8787924804379517E-4</c:v>
                </c:pt>
                <c:pt idx="10">
                  <c:v>8.6925165728119153E-4</c:v>
                </c:pt>
                <c:pt idx="11">
                  <c:v>1.1970705914369727E-3</c:v>
                </c:pt>
                <c:pt idx="12">
                  <c:v>1.535362158914613E-3</c:v>
                </c:pt>
                <c:pt idx="13">
                  <c:v>1.8340819656774297E-3</c:v>
                </c:pt>
                <c:pt idx="14">
                  <c:v>2.0405323542982473E-3</c:v>
                </c:pt>
                <c:pt idx="15">
                  <c:v>2.1143898573521072E-3</c:v>
                </c:pt>
                <c:pt idx="16">
                  <c:v>2.040532354298246E-3</c:v>
                </c:pt>
                <c:pt idx="17">
                  <c:v>1.834081965677428E-3</c:v>
                </c:pt>
                <c:pt idx="18">
                  <c:v>1.5353621589146117E-3</c:v>
                </c:pt>
                <c:pt idx="19">
                  <c:v>1.1970705914369718E-3</c:v>
                </c:pt>
                <c:pt idx="20">
                  <c:v>8.6925165728119153E-4</c:v>
                </c:pt>
                <c:pt idx="21">
                  <c:v>5.878792480437956E-4</c:v>
                </c:pt>
                <c:pt idx="22">
                  <c:v>3.702947625870674E-4</c:v>
                </c:pt>
                <c:pt idx="23">
                  <c:v>2.1723202257606819E-4</c:v>
                </c:pt>
                <c:pt idx="24">
                  <c:v>1.1869077318135927E-4</c:v>
                </c:pt>
                <c:pt idx="25">
                  <c:v>6.039860512903757E-5</c:v>
                </c:pt>
                <c:pt idx="26">
                  <c:v>2.8625540509306774E-5</c:v>
                </c:pt>
                <c:pt idx="27">
                  <c:v>1.2635642196504735E-5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A9-40C0-8B96-7658B3CF3F14}"/>
            </c:ext>
          </c:extLst>
        </c:ser>
        <c:ser>
          <c:idx val="3"/>
          <c:order val="3"/>
          <c:tx>
            <c:strRef>
              <c:f>Sheet1!$P$64</c:f>
              <c:strCache>
                <c:ptCount val="1"/>
                <c:pt idx="0">
                  <c:v>Xt+1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Sheet1!$P$65:$P$92</c:f>
              <c:numCache>
                <c:formatCode>General</c:formatCode>
                <c:ptCount val="28"/>
                <c:pt idx="0">
                  <c:v>729.57841221124704</c:v>
                </c:pt>
                <c:pt idx="1">
                  <c:v>742.61291644632479</c:v>
                </c:pt>
                <c:pt idx="2">
                  <c:v>755.64742068140254</c:v>
                </c:pt>
                <c:pt idx="3">
                  <c:v>768.68192491648028</c:v>
                </c:pt>
                <c:pt idx="4">
                  <c:v>781.71642915155803</c:v>
                </c:pt>
                <c:pt idx="5">
                  <c:v>794.75093338663578</c:v>
                </c:pt>
                <c:pt idx="6">
                  <c:v>807.78543762171353</c:v>
                </c:pt>
                <c:pt idx="7">
                  <c:v>820.81994185679127</c:v>
                </c:pt>
                <c:pt idx="8">
                  <c:v>833.85444609186902</c:v>
                </c:pt>
                <c:pt idx="9">
                  <c:v>846.88895032694677</c:v>
                </c:pt>
                <c:pt idx="10">
                  <c:v>859.92345456202452</c:v>
                </c:pt>
                <c:pt idx="11">
                  <c:v>872.95795879710226</c:v>
                </c:pt>
                <c:pt idx="12">
                  <c:v>885.99246303218001</c:v>
                </c:pt>
                <c:pt idx="13">
                  <c:v>899.02696726725776</c:v>
                </c:pt>
                <c:pt idx="14">
                  <c:v>912.06147150233551</c:v>
                </c:pt>
                <c:pt idx="15">
                  <c:v>925.09597573741326</c:v>
                </c:pt>
                <c:pt idx="16">
                  <c:v>938.130479972491</c:v>
                </c:pt>
                <c:pt idx="17">
                  <c:v>951.16498420756875</c:v>
                </c:pt>
                <c:pt idx="18">
                  <c:v>964.1994884426465</c:v>
                </c:pt>
                <c:pt idx="19">
                  <c:v>977.23399267772425</c:v>
                </c:pt>
                <c:pt idx="20">
                  <c:v>990.26849691280199</c:v>
                </c:pt>
                <c:pt idx="21">
                  <c:v>1003.3030011478797</c:v>
                </c:pt>
                <c:pt idx="22">
                  <c:v>1016.3375053829575</c:v>
                </c:pt>
                <c:pt idx="23">
                  <c:v>1029.3720096180352</c:v>
                </c:pt>
                <c:pt idx="24">
                  <c:v>1042.406513853113</c:v>
                </c:pt>
                <c:pt idx="25">
                  <c:v>1055.4410180881907</c:v>
                </c:pt>
                <c:pt idx="26">
                  <c:v>1068.4755223232685</c:v>
                </c:pt>
                <c:pt idx="27">
                  <c:v>1081.5100265583462</c:v>
                </c:pt>
              </c:numCache>
            </c:numRef>
          </c:xVal>
          <c:yVal>
            <c:numRef>
              <c:f>Sheet1!$Q$65:$Q$92</c:f>
              <c:numCache>
                <c:formatCode>General</c:formatCode>
                <c:ptCount val="28"/>
                <c:pt idx="0">
                  <c:v>2.737968361537482E-6</c:v>
                </c:pt>
                <c:pt idx="1">
                  <c:v>7.6777557360958426E-6</c:v>
                </c:pt>
                <c:pt idx="2">
                  <c:v>2.0051967579765572E-5</c:v>
                </c:pt>
                <c:pt idx="3">
                  <c:v>4.8774916349563521E-5</c:v>
                </c:pt>
                <c:pt idx="4">
                  <c:v>1.1049761635294642E-4</c:v>
                </c:pt>
                <c:pt idx="5">
                  <c:v>2.331450089346496E-4</c:v>
                </c:pt>
                <c:pt idx="6">
                  <c:v>4.5815894778875824E-4</c:v>
                </c:pt>
                <c:pt idx="7">
                  <c:v>8.385386009525656E-4</c:v>
                </c:pt>
                <c:pt idx="8">
                  <c:v>1.4293769789446779E-3</c:v>
                </c:pt>
                <c:pt idx="9">
                  <c:v>2.2692761239244694E-3</c:v>
                </c:pt>
                <c:pt idx="10">
                  <c:v>3.3554034065904556E-3</c:v>
                </c:pt>
                <c:pt idx="11">
                  <c:v>4.6208191917631756E-3</c:v>
                </c:pt>
                <c:pt idx="12">
                  <c:v>5.9266604500768467E-3</c:v>
                </c:pt>
                <c:pt idx="13">
                  <c:v>7.079750523396983E-3</c:v>
                </c:pt>
                <c:pt idx="14">
                  <c:v>7.8766708760563235E-3</c:v>
                </c:pt>
                <c:pt idx="15">
                  <c:v>8.1617686555927396E-3</c:v>
                </c:pt>
                <c:pt idx="16">
                  <c:v>7.8766708760563825E-3</c:v>
                </c:pt>
                <c:pt idx="17">
                  <c:v>7.0797505233970879E-3</c:v>
                </c:pt>
                <c:pt idx="18">
                  <c:v>5.9266604500769786E-3</c:v>
                </c:pt>
                <c:pt idx="19">
                  <c:v>4.6208191917633135E-3</c:v>
                </c:pt>
                <c:pt idx="20">
                  <c:v>3.3554034065905805E-3</c:v>
                </c:pt>
                <c:pt idx="21">
                  <c:v>2.26927612392457E-3</c:v>
                </c:pt>
                <c:pt idx="22">
                  <c:v>1.4293769789447525E-3</c:v>
                </c:pt>
                <c:pt idx="23">
                  <c:v>8.3853860095261536E-4</c:v>
                </c:pt>
                <c:pt idx="24">
                  <c:v>4.5815894778878893E-4</c:v>
                </c:pt>
                <c:pt idx="25">
                  <c:v>2.3314500893466695E-4</c:v>
                </c:pt>
                <c:pt idx="26">
                  <c:v>1.1049761635295546E-4</c:v>
                </c:pt>
                <c:pt idx="27">
                  <c:v>4.8774916349567858E-5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A9-40C0-8B96-7658B3CF3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834480"/>
        <c:axId val="63779824"/>
      </c:scatterChart>
      <c:valAx>
        <c:axId val="3648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9824"/>
        <c:crosses val="autoZero"/>
        <c:crossBetween val="midCat"/>
      </c:valAx>
      <c:valAx>
        <c:axId val="637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3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June to July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Sheet1!$G$95</c:f>
              <c:strCache>
                <c:ptCount val="1"/>
                <c:pt idx="0">
                  <c:v>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Sheet1!$G$96:$G$123</c:f>
              <c:numCache>
                <c:formatCode>General</c:formatCode>
                <c:ptCount val="28"/>
                <c:pt idx="0">
                  <c:v>729.57841221124704</c:v>
                </c:pt>
                <c:pt idx="1">
                  <c:v>742.61291644632479</c:v>
                </c:pt>
                <c:pt idx="2">
                  <c:v>755.64742068140254</c:v>
                </c:pt>
                <c:pt idx="3">
                  <c:v>768.68192491648028</c:v>
                </c:pt>
                <c:pt idx="4">
                  <c:v>781.71642915155803</c:v>
                </c:pt>
                <c:pt idx="5">
                  <c:v>794.75093338663578</c:v>
                </c:pt>
                <c:pt idx="6">
                  <c:v>807.78543762171353</c:v>
                </c:pt>
                <c:pt idx="7">
                  <c:v>820.81994185679127</c:v>
                </c:pt>
                <c:pt idx="8">
                  <c:v>833.85444609186902</c:v>
                </c:pt>
                <c:pt idx="9">
                  <c:v>846.88895032694677</c:v>
                </c:pt>
                <c:pt idx="10">
                  <c:v>859.92345456202452</c:v>
                </c:pt>
                <c:pt idx="11">
                  <c:v>872.95795879710226</c:v>
                </c:pt>
                <c:pt idx="12">
                  <c:v>885.99246303218001</c:v>
                </c:pt>
                <c:pt idx="13">
                  <c:v>899.02696726725776</c:v>
                </c:pt>
                <c:pt idx="14">
                  <c:v>912.06147150233551</c:v>
                </c:pt>
                <c:pt idx="15">
                  <c:v>925.09597573741326</c:v>
                </c:pt>
                <c:pt idx="16">
                  <c:v>938.130479972491</c:v>
                </c:pt>
                <c:pt idx="17">
                  <c:v>951.16498420756875</c:v>
                </c:pt>
                <c:pt idx="18">
                  <c:v>964.1994884426465</c:v>
                </c:pt>
                <c:pt idx="19">
                  <c:v>977.23399267772425</c:v>
                </c:pt>
                <c:pt idx="20">
                  <c:v>990.26849691280199</c:v>
                </c:pt>
                <c:pt idx="21">
                  <c:v>1003.3030011478797</c:v>
                </c:pt>
                <c:pt idx="22">
                  <c:v>1016.3375053829575</c:v>
                </c:pt>
                <c:pt idx="23">
                  <c:v>1029.3720096180352</c:v>
                </c:pt>
                <c:pt idx="24">
                  <c:v>1042.406513853113</c:v>
                </c:pt>
                <c:pt idx="25">
                  <c:v>1055.4410180881907</c:v>
                </c:pt>
                <c:pt idx="26">
                  <c:v>1068.4755223232685</c:v>
                </c:pt>
                <c:pt idx="27">
                  <c:v>1081.5100265583462</c:v>
                </c:pt>
              </c:numCache>
            </c:numRef>
          </c:xVal>
          <c:yVal>
            <c:numRef>
              <c:f>Sheet1!$H$96:$H$123</c:f>
              <c:numCache>
                <c:formatCode>General</c:formatCode>
                <c:ptCount val="28"/>
                <c:pt idx="0">
                  <c:v>2.737968361537482E-6</c:v>
                </c:pt>
                <c:pt idx="1">
                  <c:v>7.6777557360958426E-6</c:v>
                </c:pt>
                <c:pt idx="2">
                  <c:v>2.0051967579765572E-5</c:v>
                </c:pt>
                <c:pt idx="3">
                  <c:v>4.8774916349563521E-5</c:v>
                </c:pt>
                <c:pt idx="4">
                  <c:v>1.1049761635294642E-4</c:v>
                </c:pt>
                <c:pt idx="5">
                  <c:v>2.331450089346496E-4</c:v>
                </c:pt>
                <c:pt idx="6">
                  <c:v>4.5815894778875824E-4</c:v>
                </c:pt>
                <c:pt idx="7">
                  <c:v>8.385386009525656E-4</c:v>
                </c:pt>
                <c:pt idx="8">
                  <c:v>1.4293769789446779E-3</c:v>
                </c:pt>
                <c:pt idx="9">
                  <c:v>2.2692761239244694E-3</c:v>
                </c:pt>
                <c:pt idx="10">
                  <c:v>3.3554034065904556E-3</c:v>
                </c:pt>
                <c:pt idx="11">
                  <c:v>4.6208191917631756E-3</c:v>
                </c:pt>
                <c:pt idx="12">
                  <c:v>5.9266604500768467E-3</c:v>
                </c:pt>
                <c:pt idx="13">
                  <c:v>7.079750523396983E-3</c:v>
                </c:pt>
                <c:pt idx="14">
                  <c:v>7.8766708760563235E-3</c:v>
                </c:pt>
                <c:pt idx="15">
                  <c:v>8.1617686555927396E-3</c:v>
                </c:pt>
                <c:pt idx="16">
                  <c:v>7.8766708760563825E-3</c:v>
                </c:pt>
                <c:pt idx="17">
                  <c:v>7.0797505233970879E-3</c:v>
                </c:pt>
                <c:pt idx="18">
                  <c:v>5.9266604500769786E-3</c:v>
                </c:pt>
                <c:pt idx="19">
                  <c:v>4.6208191917633135E-3</c:v>
                </c:pt>
                <c:pt idx="20">
                  <c:v>3.3554034065905805E-3</c:v>
                </c:pt>
                <c:pt idx="21">
                  <c:v>2.26927612392457E-3</c:v>
                </c:pt>
                <c:pt idx="22">
                  <c:v>1.4293769789447525E-3</c:v>
                </c:pt>
                <c:pt idx="23">
                  <c:v>8.3853860095261536E-4</c:v>
                </c:pt>
                <c:pt idx="24">
                  <c:v>4.5815894778878893E-4</c:v>
                </c:pt>
                <c:pt idx="25">
                  <c:v>2.3314500893466695E-4</c:v>
                </c:pt>
                <c:pt idx="26">
                  <c:v>1.1049761635295546E-4</c:v>
                </c:pt>
                <c:pt idx="27">
                  <c:v>4.8774916349567858E-5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19-4CA2-8A1A-A5EC8C4E2713}"/>
            </c:ext>
          </c:extLst>
        </c:ser>
        <c:ser>
          <c:idx val="1"/>
          <c:order val="1"/>
          <c:tx>
            <c:strRef>
              <c:f>Sheet1!$J$95</c:f>
              <c:strCache>
                <c:ptCount val="1"/>
                <c:pt idx="0">
                  <c:v>transition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Sheet1!$J$96:$J$123</c:f>
              <c:numCache>
                <c:formatCode>General</c:formatCode>
                <c:ptCount val="28"/>
                <c:pt idx="0">
                  <c:v>816.44116878786838</c:v>
                </c:pt>
                <c:pt idx="1">
                  <c:v>829.85212908942083</c:v>
                </c:pt>
                <c:pt idx="2">
                  <c:v>843.26308939097328</c:v>
                </c:pt>
                <c:pt idx="3">
                  <c:v>856.67404969252573</c:v>
                </c:pt>
                <c:pt idx="4">
                  <c:v>870.08500999407818</c:v>
                </c:pt>
                <c:pt idx="5">
                  <c:v>883.49597029563063</c:v>
                </c:pt>
                <c:pt idx="6">
                  <c:v>896.90693059718308</c:v>
                </c:pt>
                <c:pt idx="7">
                  <c:v>910.31789089873553</c:v>
                </c:pt>
                <c:pt idx="8">
                  <c:v>923.72885120028798</c:v>
                </c:pt>
                <c:pt idx="9">
                  <c:v>937.13981150184043</c:v>
                </c:pt>
                <c:pt idx="10">
                  <c:v>950.55077180339288</c:v>
                </c:pt>
                <c:pt idx="11">
                  <c:v>963.96173210494533</c:v>
                </c:pt>
                <c:pt idx="12">
                  <c:v>977.37269240649778</c:v>
                </c:pt>
                <c:pt idx="13">
                  <c:v>990.78365270805023</c:v>
                </c:pt>
                <c:pt idx="14">
                  <c:v>1004.1946130096027</c:v>
                </c:pt>
                <c:pt idx="15">
                  <c:v>1017.6055733111551</c:v>
                </c:pt>
                <c:pt idx="16">
                  <c:v>1031.0165336127077</c:v>
                </c:pt>
                <c:pt idx="17">
                  <c:v>1044.4274939142601</c:v>
                </c:pt>
                <c:pt idx="18">
                  <c:v>1057.8384542158126</c:v>
                </c:pt>
                <c:pt idx="19">
                  <c:v>1071.249414517365</c:v>
                </c:pt>
                <c:pt idx="20">
                  <c:v>1084.6603748189175</c:v>
                </c:pt>
                <c:pt idx="21">
                  <c:v>1098.0713351204699</c:v>
                </c:pt>
                <c:pt idx="22">
                  <c:v>1111.4822954220224</c:v>
                </c:pt>
                <c:pt idx="23">
                  <c:v>1124.8932557235748</c:v>
                </c:pt>
                <c:pt idx="24">
                  <c:v>1138.3042160251273</c:v>
                </c:pt>
                <c:pt idx="25">
                  <c:v>1151.7151763266797</c:v>
                </c:pt>
                <c:pt idx="26">
                  <c:v>1165.1261366282322</c:v>
                </c:pt>
                <c:pt idx="27">
                  <c:v>1178.5370969297846</c:v>
                </c:pt>
              </c:numCache>
            </c:numRef>
          </c:xVal>
          <c:yVal>
            <c:numRef>
              <c:f>Sheet1!$K$96:$K$123</c:f>
              <c:numCache>
                <c:formatCode>General</c:formatCode>
                <c:ptCount val="28"/>
                <c:pt idx="0">
                  <c:v>2.6611114641684629E-6</c:v>
                </c:pt>
                <c:pt idx="1">
                  <c:v>7.4622351724096577E-6</c:v>
                </c:pt>
                <c:pt idx="2">
                  <c:v>1.9489093283636237E-5</c:v>
                </c:pt>
                <c:pt idx="3">
                  <c:v>4.7405766584094574E-5</c:v>
                </c:pt>
                <c:pt idx="4">
                  <c:v>1.0739586248359585E-4</c:v>
                </c:pt>
                <c:pt idx="5">
                  <c:v>2.2660044754544355E-4</c:v>
                </c:pt>
                <c:pt idx="6">
                  <c:v>4.4529807045958441E-4</c:v>
                </c:pt>
                <c:pt idx="7">
                  <c:v>8.1500017147371963E-4</c:v>
                </c:pt>
                <c:pt idx="8">
                  <c:v>1.3892532575329804E-3</c:v>
                </c:pt>
                <c:pt idx="9">
                  <c:v>2.2055757815069017E-3</c:v>
                </c:pt>
                <c:pt idx="10">
                  <c:v>3.2612146281974369E-3</c:v>
                </c:pt>
                <c:pt idx="11">
                  <c:v>4.4911092099492594E-3</c:v>
                </c:pt>
                <c:pt idx="12">
                  <c:v>5.7602944904290238E-3</c:v>
                </c:pt>
                <c:pt idx="13">
                  <c:v>6.881016430257415E-3</c:v>
                </c:pt>
                <c:pt idx="14">
                  <c:v>7.655566609975361E-3</c:v>
                </c:pt>
                <c:pt idx="15">
                  <c:v>7.932661473521287E-3</c:v>
                </c:pt>
                <c:pt idx="16">
                  <c:v>7.6555666099753844E-3</c:v>
                </c:pt>
                <c:pt idx="17">
                  <c:v>6.8810164302574566E-3</c:v>
                </c:pt>
                <c:pt idx="18">
                  <c:v>5.760294490429075E-3</c:v>
                </c:pt>
                <c:pt idx="19">
                  <c:v>4.4911092099493132E-3</c:v>
                </c:pt>
                <c:pt idx="20">
                  <c:v>3.2612146281974863E-3</c:v>
                </c:pt>
                <c:pt idx="21">
                  <c:v>2.2055757815069412E-3</c:v>
                </c:pt>
                <c:pt idx="22">
                  <c:v>1.3892532575330099E-3</c:v>
                </c:pt>
                <c:pt idx="23">
                  <c:v>8.1500017147373915E-4</c:v>
                </c:pt>
                <c:pt idx="24">
                  <c:v>4.4529807045959633E-4</c:v>
                </c:pt>
                <c:pt idx="25">
                  <c:v>2.266004475454503E-4</c:v>
                </c:pt>
                <c:pt idx="26">
                  <c:v>1.0739586248359947E-4</c:v>
                </c:pt>
                <c:pt idx="27">
                  <c:v>4.7405766584096302E-5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19-4CA2-8A1A-A5EC8C4E2713}"/>
            </c:ext>
          </c:extLst>
        </c:ser>
        <c:ser>
          <c:idx val="2"/>
          <c:order val="2"/>
          <c:tx>
            <c:strRef>
              <c:f>Sheet1!$M$95</c:f>
              <c:strCache>
                <c:ptCount val="1"/>
                <c:pt idx="0">
                  <c:v>sensor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Sheet1!$M$96:$M$123</c:f>
              <c:numCache>
                <c:formatCode>General</c:formatCode>
                <c:ptCount val="28"/>
                <c:pt idx="0">
                  <c:v>424.10134341363118</c:v>
                </c:pt>
                <c:pt idx="1">
                  <c:v>474.41590945126643</c:v>
                </c:pt>
                <c:pt idx="2">
                  <c:v>524.73047548890167</c:v>
                </c:pt>
                <c:pt idx="3">
                  <c:v>575.04504152653692</c:v>
                </c:pt>
                <c:pt idx="4">
                  <c:v>625.35960756417217</c:v>
                </c:pt>
                <c:pt idx="5">
                  <c:v>675.67417360180741</c:v>
                </c:pt>
                <c:pt idx="6">
                  <c:v>725.98873963944266</c:v>
                </c:pt>
                <c:pt idx="7">
                  <c:v>776.3033056770779</c:v>
                </c:pt>
                <c:pt idx="8">
                  <c:v>826.61787171471315</c:v>
                </c:pt>
                <c:pt idx="9">
                  <c:v>876.93243775234839</c:v>
                </c:pt>
                <c:pt idx="10">
                  <c:v>927.24700378998364</c:v>
                </c:pt>
                <c:pt idx="11">
                  <c:v>977.56156982761888</c:v>
                </c:pt>
                <c:pt idx="12">
                  <c:v>1027.8761358652541</c:v>
                </c:pt>
                <c:pt idx="13">
                  <c:v>1078.1907019028893</c:v>
                </c:pt>
                <c:pt idx="14">
                  <c:v>1128.5052679405244</c:v>
                </c:pt>
                <c:pt idx="15">
                  <c:v>1178.8198339781595</c:v>
                </c:pt>
                <c:pt idx="16">
                  <c:v>1229.1344000157947</c:v>
                </c:pt>
                <c:pt idx="17">
                  <c:v>1279.4489660534298</c:v>
                </c:pt>
                <c:pt idx="18">
                  <c:v>1329.7635320910649</c:v>
                </c:pt>
                <c:pt idx="19">
                  <c:v>1380.0780981287</c:v>
                </c:pt>
                <c:pt idx="20">
                  <c:v>1430.3926641663352</c:v>
                </c:pt>
                <c:pt idx="21">
                  <c:v>1480.7072302039703</c:v>
                </c:pt>
                <c:pt idx="22">
                  <c:v>1531.0217962416054</c:v>
                </c:pt>
                <c:pt idx="23">
                  <c:v>1581.3363622792406</c:v>
                </c:pt>
                <c:pt idx="24">
                  <c:v>1631.6509283168757</c:v>
                </c:pt>
                <c:pt idx="25">
                  <c:v>1681.9654943545108</c:v>
                </c:pt>
                <c:pt idx="26">
                  <c:v>1732.280060392146</c:v>
                </c:pt>
                <c:pt idx="27">
                  <c:v>1782.5946264297811</c:v>
                </c:pt>
              </c:numCache>
            </c:numRef>
          </c:xVal>
          <c:yVal>
            <c:numRef>
              <c:f>Sheet1!$N$96:$N$123</c:f>
              <c:numCache>
                <c:formatCode>General</c:formatCode>
                <c:ptCount val="28"/>
                <c:pt idx="0">
                  <c:v>7.0929877795775512E-7</c:v>
                </c:pt>
                <c:pt idx="1">
                  <c:v>1.9890013477047215E-6</c:v>
                </c:pt>
                <c:pt idx="2">
                  <c:v>5.1946678054342581E-6</c:v>
                </c:pt>
                <c:pt idx="3">
                  <c:v>1.2635642196504554E-5</c:v>
                </c:pt>
                <c:pt idx="4">
                  <c:v>2.8625540509306473E-5</c:v>
                </c:pt>
                <c:pt idx="5">
                  <c:v>6.0398605129037062E-5</c:v>
                </c:pt>
                <c:pt idx="6">
                  <c:v>1.1869077318135854E-4</c:v>
                </c:pt>
                <c:pt idx="7">
                  <c:v>2.1723202257606733E-4</c:v>
                </c:pt>
                <c:pt idx="8">
                  <c:v>3.7029476258706648E-4</c:v>
                </c:pt>
                <c:pt idx="9">
                  <c:v>5.8787924804379517E-4</c:v>
                </c:pt>
                <c:pt idx="10">
                  <c:v>8.6925165728119153E-4</c:v>
                </c:pt>
                <c:pt idx="11">
                  <c:v>1.1970705914369727E-3</c:v>
                </c:pt>
                <c:pt idx="12">
                  <c:v>1.535362158914613E-3</c:v>
                </c:pt>
                <c:pt idx="13">
                  <c:v>1.8340819656774289E-3</c:v>
                </c:pt>
                <c:pt idx="14">
                  <c:v>2.0405323542982468E-3</c:v>
                </c:pt>
                <c:pt idx="15">
                  <c:v>2.1143898573521072E-3</c:v>
                </c:pt>
                <c:pt idx="16">
                  <c:v>2.0405323542982468E-3</c:v>
                </c:pt>
                <c:pt idx="17">
                  <c:v>1.8340819656774289E-3</c:v>
                </c:pt>
                <c:pt idx="18">
                  <c:v>1.535362158914613E-3</c:v>
                </c:pt>
                <c:pt idx="19">
                  <c:v>1.1970705914369736E-3</c:v>
                </c:pt>
                <c:pt idx="20">
                  <c:v>8.6925165728119315E-4</c:v>
                </c:pt>
                <c:pt idx="21">
                  <c:v>5.8787924804379679E-4</c:v>
                </c:pt>
                <c:pt idx="22">
                  <c:v>3.7029476258706811E-4</c:v>
                </c:pt>
                <c:pt idx="23">
                  <c:v>2.1723202257606874E-4</c:v>
                </c:pt>
                <c:pt idx="24">
                  <c:v>1.1869077318135967E-4</c:v>
                </c:pt>
                <c:pt idx="25">
                  <c:v>6.0398605129037787E-5</c:v>
                </c:pt>
                <c:pt idx="26">
                  <c:v>2.8625540509306852E-5</c:v>
                </c:pt>
                <c:pt idx="27">
                  <c:v>1.2635642196504767E-5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19-4CA2-8A1A-A5EC8C4E2713}"/>
            </c:ext>
          </c:extLst>
        </c:ser>
        <c:ser>
          <c:idx val="3"/>
          <c:order val="3"/>
          <c:tx>
            <c:strRef>
              <c:f>Sheet1!$P$95</c:f>
              <c:strCache>
                <c:ptCount val="1"/>
                <c:pt idx="0">
                  <c:v>Xt+1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Sheet1!$P$96:$P$123</c:f>
              <c:numCache>
                <c:formatCode>General</c:formatCode>
                <c:ptCount val="28"/>
                <c:pt idx="0">
                  <c:v>833.92118285991705</c:v>
                </c:pt>
                <c:pt idx="1">
                  <c:v>846.87972241094462</c:v>
                </c:pt>
                <c:pt idx="2">
                  <c:v>859.83826196197219</c:v>
                </c:pt>
                <c:pt idx="3">
                  <c:v>872.79680151299976</c:v>
                </c:pt>
                <c:pt idx="4">
                  <c:v>885.75534106402733</c:v>
                </c:pt>
                <c:pt idx="5">
                  <c:v>898.7138806150549</c:v>
                </c:pt>
                <c:pt idx="6">
                  <c:v>911.67242016608247</c:v>
                </c:pt>
                <c:pt idx="7">
                  <c:v>924.63095971711004</c:v>
                </c:pt>
                <c:pt idx="8">
                  <c:v>937.58949926813762</c:v>
                </c:pt>
                <c:pt idx="9">
                  <c:v>950.54803881916519</c:v>
                </c:pt>
                <c:pt idx="10">
                  <c:v>963.50657837019276</c:v>
                </c:pt>
                <c:pt idx="11">
                  <c:v>976.46511792122033</c:v>
                </c:pt>
                <c:pt idx="12">
                  <c:v>989.4236574722479</c:v>
                </c:pt>
                <c:pt idx="13">
                  <c:v>1002.3821970232755</c:v>
                </c:pt>
                <c:pt idx="14">
                  <c:v>1015.340736574303</c:v>
                </c:pt>
                <c:pt idx="15">
                  <c:v>1028.2992761253306</c:v>
                </c:pt>
                <c:pt idx="16">
                  <c:v>1041.2578156763582</c:v>
                </c:pt>
                <c:pt idx="17">
                  <c:v>1054.2163552273857</c:v>
                </c:pt>
                <c:pt idx="18">
                  <c:v>1067.1748947784133</c:v>
                </c:pt>
                <c:pt idx="19">
                  <c:v>1080.1334343294409</c:v>
                </c:pt>
                <c:pt idx="20">
                  <c:v>1093.0919738804685</c:v>
                </c:pt>
                <c:pt idx="21">
                  <c:v>1106.050513431496</c:v>
                </c:pt>
                <c:pt idx="22">
                  <c:v>1119.0090529825236</c:v>
                </c:pt>
                <c:pt idx="23">
                  <c:v>1131.9675925335512</c:v>
                </c:pt>
                <c:pt idx="24">
                  <c:v>1144.9261320845787</c:v>
                </c:pt>
                <c:pt idx="25">
                  <c:v>1157.8846716356063</c:v>
                </c:pt>
                <c:pt idx="26">
                  <c:v>1170.8432111866339</c:v>
                </c:pt>
                <c:pt idx="27">
                  <c:v>1183.8017507376615</c:v>
                </c:pt>
              </c:numCache>
            </c:numRef>
          </c:xVal>
          <c:yVal>
            <c:numRef>
              <c:f>Sheet1!$Q$96:$Q$123</c:f>
              <c:numCache>
                <c:formatCode>General</c:formatCode>
                <c:ptCount val="28"/>
                <c:pt idx="0">
                  <c:v>2.7540186965852619E-6</c:v>
                </c:pt>
                <c:pt idx="1">
                  <c:v>7.7227637623793484E-6</c:v>
                </c:pt>
                <c:pt idx="2">
                  <c:v>2.016951488328601E-5</c:v>
                </c:pt>
                <c:pt idx="3">
                  <c:v>4.9060841402729677E-5</c:v>
                </c:pt>
                <c:pt idx="4">
                  <c:v>1.1114536809082812E-4</c:v>
                </c:pt>
                <c:pt idx="5">
                  <c:v>2.3451173601619636E-4</c:v>
                </c:pt>
                <c:pt idx="6">
                  <c:v>4.6084473653653008E-4</c:v>
                </c:pt>
                <c:pt idx="7">
                  <c:v>8.4345422586806892E-4</c:v>
                </c:pt>
                <c:pt idx="8">
                  <c:v>1.4377561770917468E-3</c:v>
                </c:pt>
                <c:pt idx="9">
                  <c:v>2.2825789226772583E-3</c:v>
                </c:pt>
                <c:pt idx="10">
                  <c:v>3.3750732280730393E-3</c:v>
                </c:pt>
                <c:pt idx="11">
                  <c:v>4.6479070490463605E-3</c:v>
                </c:pt>
                <c:pt idx="12">
                  <c:v>5.9614033226661166E-3</c:v>
                </c:pt>
                <c:pt idx="13">
                  <c:v>7.1212529635097509E-3</c:v>
                </c:pt>
                <c:pt idx="14">
                  <c:v>7.9228449693723082E-3</c:v>
                </c:pt>
                <c:pt idx="15">
                  <c:v>8.209614030048086E-3</c:v>
                </c:pt>
                <c:pt idx="16">
                  <c:v>7.9228449693722683E-3</c:v>
                </c:pt>
                <c:pt idx="17">
                  <c:v>7.121252963509679E-3</c:v>
                </c:pt>
                <c:pt idx="18">
                  <c:v>5.9614033226660272E-3</c:v>
                </c:pt>
                <c:pt idx="19">
                  <c:v>4.6479070490462685E-3</c:v>
                </c:pt>
                <c:pt idx="20">
                  <c:v>3.3750732280729539E-3</c:v>
                </c:pt>
                <c:pt idx="21">
                  <c:v>2.2825789226771894E-3</c:v>
                </c:pt>
                <c:pt idx="22">
                  <c:v>1.4377561770916964E-3</c:v>
                </c:pt>
                <c:pt idx="23">
                  <c:v>8.4345422586803553E-4</c:v>
                </c:pt>
                <c:pt idx="24">
                  <c:v>4.6084473653650959E-4</c:v>
                </c:pt>
                <c:pt idx="25">
                  <c:v>2.3451173601618468E-4</c:v>
                </c:pt>
                <c:pt idx="26">
                  <c:v>1.111453680908221E-4</c:v>
                </c:pt>
                <c:pt idx="27">
                  <c:v>4.9060841402726709E-5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19-4CA2-8A1A-A5EC8C4E2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76720"/>
        <c:axId val="2011542176"/>
      </c:scatterChart>
      <c:valAx>
        <c:axId val="36307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42176"/>
        <c:crosses val="autoZero"/>
        <c:crossBetween val="midCat"/>
      </c:valAx>
      <c:valAx>
        <c:axId val="20115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July to August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Sheet1!$G$126</c:f>
              <c:strCache>
                <c:ptCount val="1"/>
                <c:pt idx="0">
                  <c:v>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Sheet1!$G$127:$G$154</c:f>
              <c:numCache>
                <c:formatCode>General</c:formatCode>
                <c:ptCount val="28"/>
                <c:pt idx="0">
                  <c:v>833.92118285991705</c:v>
                </c:pt>
                <c:pt idx="1">
                  <c:v>846.87972241094462</c:v>
                </c:pt>
                <c:pt idx="2">
                  <c:v>859.83826196197219</c:v>
                </c:pt>
                <c:pt idx="3">
                  <c:v>872.79680151299976</c:v>
                </c:pt>
                <c:pt idx="4">
                  <c:v>885.75534106402733</c:v>
                </c:pt>
                <c:pt idx="5">
                  <c:v>898.7138806150549</c:v>
                </c:pt>
                <c:pt idx="6">
                  <c:v>911.67242016608247</c:v>
                </c:pt>
                <c:pt idx="7">
                  <c:v>924.63095971711004</c:v>
                </c:pt>
                <c:pt idx="8">
                  <c:v>937.58949926813762</c:v>
                </c:pt>
                <c:pt idx="9">
                  <c:v>950.54803881916519</c:v>
                </c:pt>
                <c:pt idx="10">
                  <c:v>963.50657837019276</c:v>
                </c:pt>
                <c:pt idx="11">
                  <c:v>976.46511792122033</c:v>
                </c:pt>
                <c:pt idx="12">
                  <c:v>989.4236574722479</c:v>
                </c:pt>
                <c:pt idx="13">
                  <c:v>1002.3821970232755</c:v>
                </c:pt>
                <c:pt idx="14">
                  <c:v>1015.340736574303</c:v>
                </c:pt>
                <c:pt idx="15">
                  <c:v>1028.2992761253306</c:v>
                </c:pt>
                <c:pt idx="16">
                  <c:v>1041.2578156763582</c:v>
                </c:pt>
                <c:pt idx="17">
                  <c:v>1054.2163552273857</c:v>
                </c:pt>
                <c:pt idx="18">
                  <c:v>1067.1748947784133</c:v>
                </c:pt>
                <c:pt idx="19">
                  <c:v>1080.1334343294409</c:v>
                </c:pt>
                <c:pt idx="20">
                  <c:v>1093.0919738804685</c:v>
                </c:pt>
                <c:pt idx="21">
                  <c:v>1106.050513431496</c:v>
                </c:pt>
                <c:pt idx="22">
                  <c:v>1119.0090529825236</c:v>
                </c:pt>
                <c:pt idx="23">
                  <c:v>1131.9675925335512</c:v>
                </c:pt>
                <c:pt idx="24">
                  <c:v>1144.9261320845787</c:v>
                </c:pt>
                <c:pt idx="25">
                  <c:v>1157.8846716356063</c:v>
                </c:pt>
                <c:pt idx="26">
                  <c:v>1170.8432111866339</c:v>
                </c:pt>
                <c:pt idx="27">
                  <c:v>1183.8017507376615</c:v>
                </c:pt>
              </c:numCache>
            </c:numRef>
          </c:xVal>
          <c:yVal>
            <c:numRef>
              <c:f>Sheet1!$H$127:$H$154</c:f>
              <c:numCache>
                <c:formatCode>General</c:formatCode>
                <c:ptCount val="28"/>
                <c:pt idx="0">
                  <c:v>2.7540186965852619E-6</c:v>
                </c:pt>
                <c:pt idx="1">
                  <c:v>7.7227637623793484E-6</c:v>
                </c:pt>
                <c:pt idx="2">
                  <c:v>2.016951488328601E-5</c:v>
                </c:pt>
                <c:pt idx="3">
                  <c:v>4.9060841402729677E-5</c:v>
                </c:pt>
                <c:pt idx="4">
                  <c:v>1.1114536809082812E-4</c:v>
                </c:pt>
                <c:pt idx="5">
                  <c:v>2.3451173601619636E-4</c:v>
                </c:pt>
                <c:pt idx="6">
                  <c:v>4.6084473653653008E-4</c:v>
                </c:pt>
                <c:pt idx="7">
                  <c:v>8.4345422586806892E-4</c:v>
                </c:pt>
                <c:pt idx="8">
                  <c:v>1.4377561770917468E-3</c:v>
                </c:pt>
                <c:pt idx="9">
                  <c:v>2.2825789226772583E-3</c:v>
                </c:pt>
                <c:pt idx="10">
                  <c:v>3.3750732280730393E-3</c:v>
                </c:pt>
                <c:pt idx="11">
                  <c:v>4.6479070490463605E-3</c:v>
                </c:pt>
                <c:pt idx="12">
                  <c:v>5.9614033226661166E-3</c:v>
                </c:pt>
                <c:pt idx="13">
                  <c:v>7.1212529635097509E-3</c:v>
                </c:pt>
                <c:pt idx="14">
                  <c:v>7.9228449693723082E-3</c:v>
                </c:pt>
                <c:pt idx="15">
                  <c:v>8.209614030048086E-3</c:v>
                </c:pt>
                <c:pt idx="16">
                  <c:v>7.9228449693722683E-3</c:v>
                </c:pt>
                <c:pt idx="17">
                  <c:v>7.121252963509679E-3</c:v>
                </c:pt>
                <c:pt idx="18">
                  <c:v>5.9614033226660272E-3</c:v>
                </c:pt>
                <c:pt idx="19">
                  <c:v>4.6479070490462685E-3</c:v>
                </c:pt>
                <c:pt idx="20">
                  <c:v>3.3750732280729539E-3</c:v>
                </c:pt>
                <c:pt idx="21">
                  <c:v>2.2825789226771894E-3</c:v>
                </c:pt>
                <c:pt idx="22">
                  <c:v>1.4377561770916964E-3</c:v>
                </c:pt>
                <c:pt idx="23">
                  <c:v>8.4345422586803553E-4</c:v>
                </c:pt>
                <c:pt idx="24">
                  <c:v>4.6084473653650959E-4</c:v>
                </c:pt>
                <c:pt idx="25">
                  <c:v>2.3451173601618468E-4</c:v>
                </c:pt>
                <c:pt idx="26">
                  <c:v>1.111453680908221E-4</c:v>
                </c:pt>
                <c:pt idx="27">
                  <c:v>4.9060841402726709E-5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CC-4866-B16E-32942D090562}"/>
            </c:ext>
          </c:extLst>
        </c:ser>
        <c:ser>
          <c:idx val="1"/>
          <c:order val="1"/>
          <c:tx>
            <c:strRef>
              <c:f>Sheet1!$J$126</c:f>
              <c:strCache>
                <c:ptCount val="1"/>
                <c:pt idx="0">
                  <c:v>transition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Sheet1!$J$127:$J$154</c:f>
              <c:numCache>
                <c:formatCode>General</c:formatCode>
                <c:ptCount val="28"/>
                <c:pt idx="0">
                  <c:v>1033.9020316475921</c:v>
                </c:pt>
                <c:pt idx="1">
                  <c:v>1047.2391716277791</c:v>
                </c:pt>
                <c:pt idx="2">
                  <c:v>1060.5763116079661</c:v>
                </c:pt>
                <c:pt idx="3">
                  <c:v>1073.9134515881531</c:v>
                </c:pt>
                <c:pt idx="4">
                  <c:v>1087.25059156834</c:v>
                </c:pt>
                <c:pt idx="5">
                  <c:v>1100.587731548527</c:v>
                </c:pt>
                <c:pt idx="6">
                  <c:v>1113.924871528714</c:v>
                </c:pt>
                <c:pt idx="7">
                  <c:v>1127.262011508901</c:v>
                </c:pt>
                <c:pt idx="8">
                  <c:v>1140.5991514890879</c:v>
                </c:pt>
                <c:pt idx="9">
                  <c:v>1153.9362914692749</c:v>
                </c:pt>
                <c:pt idx="10">
                  <c:v>1167.2734314494619</c:v>
                </c:pt>
                <c:pt idx="11">
                  <c:v>1180.6105714296489</c:v>
                </c:pt>
                <c:pt idx="12">
                  <c:v>1193.9477114098358</c:v>
                </c:pt>
                <c:pt idx="13">
                  <c:v>1207.2848513900228</c:v>
                </c:pt>
                <c:pt idx="14">
                  <c:v>1220.6219913702098</c:v>
                </c:pt>
                <c:pt idx="15">
                  <c:v>1233.9591313503968</c:v>
                </c:pt>
                <c:pt idx="16">
                  <c:v>1247.2962713305837</c:v>
                </c:pt>
                <c:pt idx="17">
                  <c:v>1260.6334113107707</c:v>
                </c:pt>
                <c:pt idx="18">
                  <c:v>1273.9705512909577</c:v>
                </c:pt>
                <c:pt idx="19">
                  <c:v>1287.3076912711447</c:v>
                </c:pt>
                <c:pt idx="20">
                  <c:v>1300.6448312513317</c:v>
                </c:pt>
                <c:pt idx="21">
                  <c:v>1313.9819712315186</c:v>
                </c:pt>
                <c:pt idx="22">
                  <c:v>1327.3191112117056</c:v>
                </c:pt>
                <c:pt idx="23">
                  <c:v>1340.6562511918926</c:v>
                </c:pt>
                <c:pt idx="24">
                  <c:v>1353.9933911720796</c:v>
                </c:pt>
                <c:pt idx="25">
                  <c:v>1367.3305311522665</c:v>
                </c:pt>
                <c:pt idx="26">
                  <c:v>1380.6676711324535</c:v>
                </c:pt>
                <c:pt idx="27">
                  <c:v>1394.0048111126405</c:v>
                </c:pt>
              </c:numCache>
            </c:numRef>
          </c:xVal>
          <c:yVal>
            <c:numRef>
              <c:f>Sheet1!$K$127:$K$154</c:f>
              <c:numCache>
                <c:formatCode>General</c:formatCode>
                <c:ptCount val="28"/>
                <c:pt idx="0">
                  <c:v>2.6758405667921251E-6</c:v>
                </c:pt>
                <c:pt idx="1">
                  <c:v>7.5035382253393903E-6</c:v>
                </c:pt>
                <c:pt idx="2">
                  <c:v>1.9596964321314498E-5</c:v>
                </c:pt>
                <c:pt idx="3">
                  <c:v>4.76681548419238E-5</c:v>
                </c:pt>
                <c:pt idx="4">
                  <c:v>1.0799029255583534E-4</c:v>
                </c:pt>
                <c:pt idx="5">
                  <c:v>2.2785466830673728E-4</c:v>
                </c:pt>
                <c:pt idx="6">
                  <c:v>4.4776277029131184E-4</c:v>
                </c:pt>
                <c:pt idx="7">
                  <c:v>8.1951115168842536E-4</c:v>
                </c:pt>
                <c:pt idx="8">
                  <c:v>1.3969426963543422E-3</c:v>
                </c:pt>
                <c:pt idx="9">
                  <c:v>2.2177835196898507E-3</c:v>
                </c:pt>
                <c:pt idx="10">
                  <c:v>3.279265268158776E-3</c:v>
                </c:pt>
                <c:pt idx="11">
                  <c:v>4.5159672474040418E-3</c:v>
                </c:pt>
                <c:pt idx="12">
                  <c:v>5.7921773971898695E-3</c:v>
                </c:pt>
                <c:pt idx="13">
                  <c:v>6.9191024700649487E-3</c:v>
                </c:pt>
                <c:pt idx="14">
                  <c:v>7.6979397415630757E-3</c:v>
                </c:pt>
                <c:pt idx="15">
                  <c:v>7.9765683096292787E-3</c:v>
                </c:pt>
                <c:pt idx="16">
                  <c:v>7.6979397415630202E-3</c:v>
                </c:pt>
                <c:pt idx="17">
                  <c:v>6.9191024700648472E-3</c:v>
                </c:pt>
                <c:pt idx="18">
                  <c:v>5.7921773971897437E-3</c:v>
                </c:pt>
                <c:pt idx="19">
                  <c:v>4.5159672474039099E-3</c:v>
                </c:pt>
                <c:pt idx="20">
                  <c:v>3.2792652681586563E-3</c:v>
                </c:pt>
                <c:pt idx="21">
                  <c:v>2.2177835196897536E-3</c:v>
                </c:pt>
                <c:pt idx="22">
                  <c:v>1.3969426963542709E-3</c:v>
                </c:pt>
                <c:pt idx="23">
                  <c:v>8.1951115168837723E-4</c:v>
                </c:pt>
                <c:pt idx="24">
                  <c:v>4.4776277029128268E-4</c:v>
                </c:pt>
                <c:pt idx="25">
                  <c:v>2.2785466830672088E-4</c:v>
                </c:pt>
                <c:pt idx="26">
                  <c:v>1.079902925558266E-4</c:v>
                </c:pt>
                <c:pt idx="27">
                  <c:v>4.7668154841919612E-5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CC-4866-B16E-32942D090562}"/>
            </c:ext>
          </c:extLst>
        </c:ser>
        <c:ser>
          <c:idx val="2"/>
          <c:order val="2"/>
          <c:tx>
            <c:strRef>
              <c:f>Sheet1!$M$126</c:f>
              <c:strCache>
                <c:ptCount val="1"/>
                <c:pt idx="0">
                  <c:v>sensor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Sheet1!$M$127:$M$154</c:f>
              <c:numCache>
                <c:formatCode>General</c:formatCode>
                <c:ptCount val="28"/>
                <c:pt idx="0">
                  <c:v>254.30158308831858</c:v>
                </c:pt>
                <c:pt idx="1">
                  <c:v>304.61614912595383</c:v>
                </c:pt>
                <c:pt idx="2">
                  <c:v>354.93071516358907</c:v>
                </c:pt>
                <c:pt idx="3">
                  <c:v>405.24528120122432</c:v>
                </c:pt>
                <c:pt idx="4">
                  <c:v>455.55984723885956</c:v>
                </c:pt>
                <c:pt idx="5">
                  <c:v>505.87441327649481</c:v>
                </c:pt>
                <c:pt idx="6">
                  <c:v>556.18897931413005</c:v>
                </c:pt>
                <c:pt idx="7">
                  <c:v>606.5035453517653</c:v>
                </c:pt>
                <c:pt idx="8">
                  <c:v>656.81811138940054</c:v>
                </c:pt>
                <c:pt idx="9">
                  <c:v>707.13267742703579</c:v>
                </c:pt>
                <c:pt idx="10">
                  <c:v>757.44724346467103</c:v>
                </c:pt>
                <c:pt idx="11">
                  <c:v>807.76180950230628</c:v>
                </c:pt>
                <c:pt idx="12">
                  <c:v>858.07637553994152</c:v>
                </c:pt>
                <c:pt idx="13">
                  <c:v>908.39094157757677</c:v>
                </c:pt>
                <c:pt idx="14">
                  <c:v>958.70550761521201</c:v>
                </c:pt>
                <c:pt idx="15">
                  <c:v>1009.0200736528473</c:v>
                </c:pt>
                <c:pt idx="16">
                  <c:v>1059.3346396904824</c:v>
                </c:pt>
                <c:pt idx="17">
                  <c:v>1109.6492057281175</c:v>
                </c:pt>
                <c:pt idx="18">
                  <c:v>1159.9637717657527</c:v>
                </c:pt>
                <c:pt idx="19">
                  <c:v>1210.2783378033878</c:v>
                </c:pt>
                <c:pt idx="20">
                  <c:v>1260.5929038410229</c:v>
                </c:pt>
                <c:pt idx="21">
                  <c:v>1310.907469878658</c:v>
                </c:pt>
                <c:pt idx="22">
                  <c:v>1361.2220359162932</c:v>
                </c:pt>
                <c:pt idx="23">
                  <c:v>1411.5366019539283</c:v>
                </c:pt>
                <c:pt idx="24">
                  <c:v>1461.8511679915634</c:v>
                </c:pt>
                <c:pt idx="25">
                  <c:v>1512.1657340291986</c:v>
                </c:pt>
                <c:pt idx="26">
                  <c:v>1562.4803000668337</c:v>
                </c:pt>
                <c:pt idx="27">
                  <c:v>1612.7948661044688</c:v>
                </c:pt>
              </c:numCache>
            </c:numRef>
          </c:xVal>
          <c:yVal>
            <c:numRef>
              <c:f>Sheet1!$N$127:$N$154</c:f>
              <c:numCache>
                <c:formatCode>General</c:formatCode>
                <c:ptCount val="28"/>
                <c:pt idx="0">
                  <c:v>7.0929877795775512E-7</c:v>
                </c:pt>
                <c:pt idx="1">
                  <c:v>1.9890013477047215E-6</c:v>
                </c:pt>
                <c:pt idx="2">
                  <c:v>5.1946678054342581E-6</c:v>
                </c:pt>
                <c:pt idx="3">
                  <c:v>1.2635642196504554E-5</c:v>
                </c:pt>
                <c:pt idx="4">
                  <c:v>2.8625540509306473E-5</c:v>
                </c:pt>
                <c:pt idx="5">
                  <c:v>6.0398605129037062E-5</c:v>
                </c:pt>
                <c:pt idx="6">
                  <c:v>1.1869077318135854E-4</c:v>
                </c:pt>
                <c:pt idx="7">
                  <c:v>2.1723202257606733E-4</c:v>
                </c:pt>
                <c:pt idx="8">
                  <c:v>3.7029476258706648E-4</c:v>
                </c:pt>
                <c:pt idx="9">
                  <c:v>5.8787924804379517E-4</c:v>
                </c:pt>
                <c:pt idx="10">
                  <c:v>8.6925165728119153E-4</c:v>
                </c:pt>
                <c:pt idx="11">
                  <c:v>1.1970705914369727E-3</c:v>
                </c:pt>
                <c:pt idx="12">
                  <c:v>1.535362158914613E-3</c:v>
                </c:pt>
                <c:pt idx="13">
                  <c:v>1.8340819656774297E-3</c:v>
                </c:pt>
                <c:pt idx="14">
                  <c:v>2.0405323542982473E-3</c:v>
                </c:pt>
                <c:pt idx="15">
                  <c:v>2.1143898573521072E-3</c:v>
                </c:pt>
                <c:pt idx="16">
                  <c:v>2.0405323542982455E-3</c:v>
                </c:pt>
                <c:pt idx="17">
                  <c:v>1.8340819656774276E-3</c:v>
                </c:pt>
                <c:pt idx="18">
                  <c:v>1.535362158914611E-3</c:v>
                </c:pt>
                <c:pt idx="19">
                  <c:v>1.197070591436971E-3</c:v>
                </c:pt>
                <c:pt idx="20">
                  <c:v>8.6925165728119066E-4</c:v>
                </c:pt>
                <c:pt idx="21">
                  <c:v>5.8787924804379517E-4</c:v>
                </c:pt>
                <c:pt idx="22">
                  <c:v>3.7029476258706686E-4</c:v>
                </c:pt>
                <c:pt idx="23">
                  <c:v>2.1723202257606801E-4</c:v>
                </c:pt>
                <c:pt idx="24">
                  <c:v>1.1869077318135902E-4</c:v>
                </c:pt>
                <c:pt idx="25">
                  <c:v>6.0398605129037408E-5</c:v>
                </c:pt>
                <c:pt idx="26">
                  <c:v>2.8625540509306706E-5</c:v>
                </c:pt>
                <c:pt idx="27">
                  <c:v>1.2635642196504699E-5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CC-4866-B16E-32942D090562}"/>
            </c:ext>
          </c:extLst>
        </c:ser>
        <c:ser>
          <c:idx val="3"/>
          <c:order val="3"/>
          <c:tx>
            <c:strRef>
              <c:f>Sheet1!$P$126</c:f>
              <c:strCache>
                <c:ptCount val="1"/>
                <c:pt idx="0">
                  <c:v>Xt+1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Sheet1!$P$127:$P$154</c:f>
              <c:numCache>
                <c:formatCode>General</c:formatCode>
                <c:ptCount val="28"/>
                <c:pt idx="0">
                  <c:v>1025.8129058014583</c:v>
                </c:pt>
                <c:pt idx="1">
                  <c:v>1038.7048104177827</c:v>
                </c:pt>
                <c:pt idx="2">
                  <c:v>1051.5967150341071</c:v>
                </c:pt>
                <c:pt idx="3">
                  <c:v>1064.4886196504315</c:v>
                </c:pt>
                <c:pt idx="4">
                  <c:v>1077.3805242667559</c:v>
                </c:pt>
                <c:pt idx="5">
                  <c:v>1090.2724288830802</c:v>
                </c:pt>
                <c:pt idx="6">
                  <c:v>1103.1643334994046</c:v>
                </c:pt>
                <c:pt idx="7">
                  <c:v>1116.056238115729</c:v>
                </c:pt>
                <c:pt idx="8">
                  <c:v>1128.9481427320534</c:v>
                </c:pt>
                <c:pt idx="9">
                  <c:v>1141.8400473483778</c:v>
                </c:pt>
                <c:pt idx="10">
                  <c:v>1154.7319519647021</c:v>
                </c:pt>
                <c:pt idx="11">
                  <c:v>1167.6238565810265</c:v>
                </c:pt>
                <c:pt idx="12">
                  <c:v>1180.5157611973509</c:v>
                </c:pt>
                <c:pt idx="13">
                  <c:v>1193.4076658136753</c:v>
                </c:pt>
                <c:pt idx="14">
                  <c:v>1206.2995704299997</c:v>
                </c:pt>
                <c:pt idx="15">
                  <c:v>1219.1914750463241</c:v>
                </c:pt>
                <c:pt idx="16">
                  <c:v>1232.0833796626484</c:v>
                </c:pt>
                <c:pt idx="17">
                  <c:v>1244.9752842789728</c:v>
                </c:pt>
                <c:pt idx="18">
                  <c:v>1257.8671888952972</c:v>
                </c:pt>
                <c:pt idx="19">
                  <c:v>1270.7590935116216</c:v>
                </c:pt>
                <c:pt idx="20">
                  <c:v>1283.650998127946</c:v>
                </c:pt>
                <c:pt idx="21">
                  <c:v>1296.5429027442704</c:v>
                </c:pt>
                <c:pt idx="22">
                  <c:v>1309.4348073605947</c:v>
                </c:pt>
                <c:pt idx="23">
                  <c:v>1322.3267119769191</c:v>
                </c:pt>
                <c:pt idx="24">
                  <c:v>1335.2186165932435</c:v>
                </c:pt>
                <c:pt idx="25">
                  <c:v>1348.1105212095679</c:v>
                </c:pt>
                <c:pt idx="26">
                  <c:v>1361.0024258258923</c:v>
                </c:pt>
                <c:pt idx="27">
                  <c:v>1373.8943304422166</c:v>
                </c:pt>
              </c:numCache>
            </c:numRef>
          </c:xVal>
          <c:yVal>
            <c:numRef>
              <c:f>Sheet1!$Q$127:$Q$154</c:f>
              <c:numCache>
                <c:formatCode>General</c:formatCode>
                <c:ptCount val="28"/>
                <c:pt idx="0">
                  <c:v>2.7682535099413789E-6</c:v>
                </c:pt>
                <c:pt idx="1">
                  <c:v>7.7626807393000918E-6</c:v>
                </c:pt>
                <c:pt idx="2">
                  <c:v>2.0273765911139663E-5</c:v>
                </c:pt>
                <c:pt idx="3">
                  <c:v>4.9314424256516592E-5</c:v>
                </c:pt>
                <c:pt idx="4">
                  <c:v>1.1171984987344399E-4</c:v>
                </c:pt>
                <c:pt idx="5">
                  <c:v>2.3572386678210306E-4</c:v>
                </c:pt>
                <c:pt idx="6">
                  <c:v>4.6322672429096701E-4</c:v>
                </c:pt>
                <c:pt idx="7">
                  <c:v>8.4781382353331521E-4</c:v>
                </c:pt>
                <c:pt idx="8">
                  <c:v>1.4451875684827755E-3</c:v>
                </c:pt>
                <c:pt idx="9">
                  <c:v>2.2943769852594958E-3</c:v>
                </c:pt>
                <c:pt idx="10">
                  <c:v>3.3925181123523238E-3</c:v>
                </c:pt>
                <c:pt idx="11">
                  <c:v>4.6719308835329902E-3</c:v>
                </c:pt>
                <c:pt idx="12">
                  <c:v>5.9922162811053645E-3</c:v>
                </c:pt>
                <c:pt idx="13">
                  <c:v>7.1580608860278725E-3</c:v>
                </c:pt>
                <c:pt idx="14">
                  <c:v>7.9637961145219045E-3</c:v>
                </c:pt>
                <c:pt idx="15">
                  <c:v>8.2520474106160813E-3</c:v>
                </c:pt>
                <c:pt idx="16">
                  <c:v>7.9637961145218455E-3</c:v>
                </c:pt>
                <c:pt idx="17">
                  <c:v>7.1580608860277633E-3</c:v>
                </c:pt>
                <c:pt idx="18">
                  <c:v>5.9922162811052301E-3</c:v>
                </c:pt>
                <c:pt idx="19">
                  <c:v>4.6719308835328497E-3</c:v>
                </c:pt>
                <c:pt idx="20">
                  <c:v>3.3925181123521954E-3</c:v>
                </c:pt>
                <c:pt idx="21">
                  <c:v>2.2943769852593922E-3</c:v>
                </c:pt>
                <c:pt idx="22">
                  <c:v>1.4451875684826996E-3</c:v>
                </c:pt>
                <c:pt idx="23">
                  <c:v>8.4781382353326469E-4</c:v>
                </c:pt>
                <c:pt idx="24">
                  <c:v>4.6322672429093529E-4</c:v>
                </c:pt>
                <c:pt idx="25">
                  <c:v>2.357238667820855E-4</c:v>
                </c:pt>
                <c:pt idx="26">
                  <c:v>1.1171984987343465E-4</c:v>
                </c:pt>
                <c:pt idx="27">
                  <c:v>4.9314424256512126E-5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CC-4866-B16E-32942D090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11840"/>
        <c:axId val="63765680"/>
      </c:scatterChart>
      <c:valAx>
        <c:axId val="3741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5680"/>
        <c:crosses val="autoZero"/>
        <c:crossBetween val="midCat"/>
      </c:valAx>
      <c:valAx>
        <c:axId val="637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August to September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Sheet1!$G$157</c:f>
              <c:strCache>
                <c:ptCount val="1"/>
                <c:pt idx="0">
                  <c:v>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Sheet1!$G$158:$G$185</c:f>
              <c:numCache>
                <c:formatCode>General</c:formatCode>
                <c:ptCount val="28"/>
                <c:pt idx="0">
                  <c:v>1025.8129058014583</c:v>
                </c:pt>
                <c:pt idx="1">
                  <c:v>1038.7048104177827</c:v>
                </c:pt>
                <c:pt idx="2">
                  <c:v>1051.5967150341071</c:v>
                </c:pt>
                <c:pt idx="3">
                  <c:v>1064.4886196504315</c:v>
                </c:pt>
                <c:pt idx="4">
                  <c:v>1077.3805242667559</c:v>
                </c:pt>
                <c:pt idx="5">
                  <c:v>1090.2724288830802</c:v>
                </c:pt>
                <c:pt idx="6">
                  <c:v>1103.1643334994046</c:v>
                </c:pt>
                <c:pt idx="7">
                  <c:v>1116.056238115729</c:v>
                </c:pt>
                <c:pt idx="8">
                  <c:v>1128.9481427320534</c:v>
                </c:pt>
                <c:pt idx="9">
                  <c:v>1141.8400473483778</c:v>
                </c:pt>
                <c:pt idx="10">
                  <c:v>1154.7319519647021</c:v>
                </c:pt>
                <c:pt idx="11">
                  <c:v>1167.6238565810265</c:v>
                </c:pt>
                <c:pt idx="12">
                  <c:v>1180.5157611973509</c:v>
                </c:pt>
                <c:pt idx="13">
                  <c:v>1193.4076658136753</c:v>
                </c:pt>
                <c:pt idx="14">
                  <c:v>1206.2995704299997</c:v>
                </c:pt>
                <c:pt idx="15">
                  <c:v>1219.1914750463241</c:v>
                </c:pt>
                <c:pt idx="16">
                  <c:v>1232.0833796626484</c:v>
                </c:pt>
                <c:pt idx="17">
                  <c:v>1244.9752842789728</c:v>
                </c:pt>
                <c:pt idx="18">
                  <c:v>1257.8671888952972</c:v>
                </c:pt>
                <c:pt idx="19">
                  <c:v>1270.7590935116216</c:v>
                </c:pt>
                <c:pt idx="20">
                  <c:v>1283.650998127946</c:v>
                </c:pt>
                <c:pt idx="21">
                  <c:v>1296.5429027442704</c:v>
                </c:pt>
                <c:pt idx="22">
                  <c:v>1309.4348073605947</c:v>
                </c:pt>
                <c:pt idx="23">
                  <c:v>1322.3267119769191</c:v>
                </c:pt>
                <c:pt idx="24">
                  <c:v>1335.2186165932435</c:v>
                </c:pt>
                <c:pt idx="25">
                  <c:v>1348.1105212095679</c:v>
                </c:pt>
                <c:pt idx="26">
                  <c:v>1361.0024258258923</c:v>
                </c:pt>
                <c:pt idx="27">
                  <c:v>1373.8943304422166</c:v>
                </c:pt>
              </c:numCache>
            </c:numRef>
          </c:xVal>
          <c:yVal>
            <c:numRef>
              <c:f>Sheet1!$H$158:$H$185</c:f>
              <c:numCache>
                <c:formatCode>General</c:formatCode>
                <c:ptCount val="28"/>
                <c:pt idx="0">
                  <c:v>2.7682535099413789E-6</c:v>
                </c:pt>
                <c:pt idx="1">
                  <c:v>7.7626807393000918E-6</c:v>
                </c:pt>
                <c:pt idx="2">
                  <c:v>2.0273765911139663E-5</c:v>
                </c:pt>
                <c:pt idx="3">
                  <c:v>4.9314424256516592E-5</c:v>
                </c:pt>
                <c:pt idx="4">
                  <c:v>1.1171984987344399E-4</c:v>
                </c:pt>
                <c:pt idx="5">
                  <c:v>2.3572386678210306E-4</c:v>
                </c:pt>
                <c:pt idx="6">
                  <c:v>4.6322672429096701E-4</c:v>
                </c:pt>
                <c:pt idx="7">
                  <c:v>8.4781382353331521E-4</c:v>
                </c:pt>
                <c:pt idx="8">
                  <c:v>1.4451875684827755E-3</c:v>
                </c:pt>
                <c:pt idx="9">
                  <c:v>2.2943769852594958E-3</c:v>
                </c:pt>
                <c:pt idx="10">
                  <c:v>3.3925181123523238E-3</c:v>
                </c:pt>
                <c:pt idx="11">
                  <c:v>4.6719308835329902E-3</c:v>
                </c:pt>
                <c:pt idx="12">
                  <c:v>5.9922162811053645E-3</c:v>
                </c:pt>
                <c:pt idx="13">
                  <c:v>7.1580608860278725E-3</c:v>
                </c:pt>
                <c:pt idx="14">
                  <c:v>7.9637961145219045E-3</c:v>
                </c:pt>
                <c:pt idx="15">
                  <c:v>8.2520474106160813E-3</c:v>
                </c:pt>
                <c:pt idx="16">
                  <c:v>7.9637961145218455E-3</c:v>
                </c:pt>
                <c:pt idx="17">
                  <c:v>7.1580608860277633E-3</c:v>
                </c:pt>
                <c:pt idx="18">
                  <c:v>5.9922162811052301E-3</c:v>
                </c:pt>
                <c:pt idx="19">
                  <c:v>4.6719308835328497E-3</c:v>
                </c:pt>
                <c:pt idx="20">
                  <c:v>3.3925181123521954E-3</c:v>
                </c:pt>
                <c:pt idx="21">
                  <c:v>2.2943769852593922E-3</c:v>
                </c:pt>
                <c:pt idx="22">
                  <c:v>1.4451875684826996E-3</c:v>
                </c:pt>
                <c:pt idx="23">
                  <c:v>8.4781382353326469E-4</c:v>
                </c:pt>
                <c:pt idx="24">
                  <c:v>4.6322672429093529E-4</c:v>
                </c:pt>
                <c:pt idx="25">
                  <c:v>2.357238667820855E-4</c:v>
                </c:pt>
                <c:pt idx="26">
                  <c:v>1.1171984987343465E-4</c:v>
                </c:pt>
                <c:pt idx="27">
                  <c:v>4.9314424256512126E-5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4475-94AE-D2A5B45FE2D1}"/>
            </c:ext>
          </c:extLst>
        </c:ser>
        <c:ser>
          <c:idx val="1"/>
          <c:order val="1"/>
          <c:tx>
            <c:strRef>
              <c:f>Sheet1!$J$157</c:f>
              <c:strCache>
                <c:ptCount val="1"/>
                <c:pt idx="0">
                  <c:v>transition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Sheet1!$J$158:$J$185</c:f>
              <c:numCache>
                <c:formatCode>General</c:formatCode>
                <c:ptCount val="28"/>
                <c:pt idx="0">
                  <c:v>1081.0649592715431</c:v>
                </c:pt>
                <c:pt idx="1">
                  <c:v>1094.3373652400162</c:v>
                </c:pt>
                <c:pt idx="2">
                  <c:v>1107.6097712084893</c:v>
                </c:pt>
                <c:pt idx="3">
                  <c:v>1120.8821771769624</c:v>
                </c:pt>
                <c:pt idx="4">
                  <c:v>1134.1545831454355</c:v>
                </c:pt>
                <c:pt idx="5">
                  <c:v>1147.4269891139086</c:v>
                </c:pt>
                <c:pt idx="6">
                  <c:v>1160.6993950823817</c:v>
                </c:pt>
                <c:pt idx="7">
                  <c:v>1173.9718010508548</c:v>
                </c:pt>
                <c:pt idx="8">
                  <c:v>1187.2442070193279</c:v>
                </c:pt>
                <c:pt idx="9">
                  <c:v>1200.516612987801</c:v>
                </c:pt>
                <c:pt idx="10">
                  <c:v>1213.789018956274</c:v>
                </c:pt>
                <c:pt idx="11">
                  <c:v>1227.0614249247471</c:v>
                </c:pt>
                <c:pt idx="12">
                  <c:v>1240.3338308932202</c:v>
                </c:pt>
                <c:pt idx="13">
                  <c:v>1253.6062368616933</c:v>
                </c:pt>
                <c:pt idx="14">
                  <c:v>1266.8786428301664</c:v>
                </c:pt>
                <c:pt idx="15">
                  <c:v>1280.1510487986395</c:v>
                </c:pt>
                <c:pt idx="16">
                  <c:v>1293.4234547671126</c:v>
                </c:pt>
                <c:pt idx="17">
                  <c:v>1306.6958607355857</c:v>
                </c:pt>
                <c:pt idx="18">
                  <c:v>1319.9682667040588</c:v>
                </c:pt>
                <c:pt idx="19">
                  <c:v>1333.2406726725319</c:v>
                </c:pt>
                <c:pt idx="20">
                  <c:v>1346.513078641005</c:v>
                </c:pt>
                <c:pt idx="21">
                  <c:v>1359.7854846094781</c:v>
                </c:pt>
                <c:pt idx="22">
                  <c:v>1373.0578905779512</c:v>
                </c:pt>
                <c:pt idx="23">
                  <c:v>1386.3302965464243</c:v>
                </c:pt>
                <c:pt idx="24">
                  <c:v>1399.6027025148974</c:v>
                </c:pt>
                <c:pt idx="25">
                  <c:v>1412.8751084833705</c:v>
                </c:pt>
                <c:pt idx="26">
                  <c:v>1426.1475144518436</c:v>
                </c:pt>
                <c:pt idx="27">
                  <c:v>1439.4199204203167</c:v>
                </c:pt>
              </c:numCache>
            </c:numRef>
          </c:xVal>
          <c:yVal>
            <c:numRef>
              <c:f>Sheet1!$K$158:$K$185</c:f>
              <c:numCache>
                <c:formatCode>General</c:formatCode>
                <c:ptCount val="28"/>
                <c:pt idx="0">
                  <c:v>2.6888915460197586E-6</c:v>
                </c:pt>
                <c:pt idx="1">
                  <c:v>7.5401355184396841E-6</c:v>
                </c:pt>
                <c:pt idx="2">
                  <c:v>1.9692545342641312E-5</c:v>
                </c:pt>
                <c:pt idx="3">
                  <c:v>4.7900648551145716E-5</c:v>
                </c:pt>
                <c:pt idx="4">
                  <c:v>1.0851699772744342E-4</c:v>
                </c:pt>
                <c:pt idx="5">
                  <c:v>2.2896599256868556E-4</c:v>
                </c:pt>
                <c:pt idx="6">
                  <c:v>4.4994666072427808E-4</c:v>
                </c:pt>
                <c:pt idx="7">
                  <c:v>8.235081846769348E-4</c:v>
                </c:pt>
                <c:pt idx="8">
                  <c:v>1.4037560582334106E-3</c:v>
                </c:pt>
                <c:pt idx="9">
                  <c:v>2.2286003998156544E-3</c:v>
                </c:pt>
                <c:pt idx="10">
                  <c:v>3.295259353691233E-3</c:v>
                </c:pt>
                <c:pt idx="11">
                  <c:v>4.5379931466559571E-3</c:v>
                </c:pt>
                <c:pt idx="12">
                  <c:v>5.8204278048678941E-3</c:v>
                </c:pt>
                <c:pt idx="13">
                  <c:v>6.9528492723711574E-3</c:v>
                </c:pt>
                <c:pt idx="14">
                  <c:v>7.7354851965910545E-3</c:v>
                </c:pt>
                <c:pt idx="15">
                  <c:v>8.0154727303965653E-3</c:v>
                </c:pt>
                <c:pt idx="16">
                  <c:v>7.7354851965910545E-3</c:v>
                </c:pt>
                <c:pt idx="17">
                  <c:v>6.9528492723711574E-3</c:v>
                </c:pt>
                <c:pt idx="18">
                  <c:v>5.8204278048678941E-3</c:v>
                </c:pt>
                <c:pt idx="19">
                  <c:v>4.5379931466559571E-3</c:v>
                </c:pt>
                <c:pt idx="20">
                  <c:v>3.295259353691233E-3</c:v>
                </c:pt>
                <c:pt idx="21">
                  <c:v>2.2286003998156544E-3</c:v>
                </c:pt>
                <c:pt idx="22">
                  <c:v>1.4037560582334106E-3</c:v>
                </c:pt>
                <c:pt idx="23">
                  <c:v>8.235081846769348E-4</c:v>
                </c:pt>
                <c:pt idx="24">
                  <c:v>4.4994666072427808E-4</c:v>
                </c:pt>
                <c:pt idx="25">
                  <c:v>2.2896599256868556E-4</c:v>
                </c:pt>
                <c:pt idx="26">
                  <c:v>1.0851699772744342E-4</c:v>
                </c:pt>
                <c:pt idx="27">
                  <c:v>4.7900648551145716E-5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4475-94AE-D2A5B45FE2D1}"/>
            </c:ext>
          </c:extLst>
        </c:ser>
        <c:ser>
          <c:idx val="2"/>
          <c:order val="2"/>
          <c:tx>
            <c:strRef>
              <c:f>Sheet1!$M$157</c:f>
              <c:strCache>
                <c:ptCount val="1"/>
                <c:pt idx="0">
                  <c:v>sensor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Sheet1!$M$158:$M$185</c:f>
              <c:numCache>
                <c:formatCode>General</c:formatCode>
                <c:ptCount val="28"/>
                <c:pt idx="0">
                  <c:v>373.69565145318461</c:v>
                </c:pt>
                <c:pt idx="1">
                  <c:v>424.01021749081985</c:v>
                </c:pt>
                <c:pt idx="2">
                  <c:v>474.3247835284551</c:v>
                </c:pt>
                <c:pt idx="3">
                  <c:v>524.63934956609035</c:v>
                </c:pt>
                <c:pt idx="4">
                  <c:v>574.95391560372559</c:v>
                </c:pt>
                <c:pt idx="5">
                  <c:v>625.26848164136084</c:v>
                </c:pt>
                <c:pt idx="6">
                  <c:v>675.58304767899608</c:v>
                </c:pt>
                <c:pt idx="7">
                  <c:v>725.89761371663133</c:v>
                </c:pt>
                <c:pt idx="8">
                  <c:v>776.21217975426657</c:v>
                </c:pt>
                <c:pt idx="9">
                  <c:v>826.52674579190182</c:v>
                </c:pt>
                <c:pt idx="10">
                  <c:v>876.84131182953706</c:v>
                </c:pt>
                <c:pt idx="11">
                  <c:v>927.15587786717231</c:v>
                </c:pt>
                <c:pt idx="12">
                  <c:v>977.47044390480755</c:v>
                </c:pt>
                <c:pt idx="13">
                  <c:v>1027.7850099424427</c:v>
                </c:pt>
                <c:pt idx="14">
                  <c:v>1078.0995759800778</c:v>
                </c:pt>
                <c:pt idx="15">
                  <c:v>1128.4141420177129</c:v>
                </c:pt>
                <c:pt idx="16">
                  <c:v>1178.7287080553481</c:v>
                </c:pt>
                <c:pt idx="17">
                  <c:v>1229.0432740929832</c:v>
                </c:pt>
                <c:pt idx="18">
                  <c:v>1279.3578401306183</c:v>
                </c:pt>
                <c:pt idx="19">
                  <c:v>1329.6724061682535</c:v>
                </c:pt>
                <c:pt idx="20">
                  <c:v>1379.9869722058886</c:v>
                </c:pt>
                <c:pt idx="21">
                  <c:v>1430.3015382435237</c:v>
                </c:pt>
                <c:pt idx="22">
                  <c:v>1480.6161042811589</c:v>
                </c:pt>
                <c:pt idx="23">
                  <c:v>1530.930670318794</c:v>
                </c:pt>
                <c:pt idx="24">
                  <c:v>1581.2452363564291</c:v>
                </c:pt>
                <c:pt idx="25">
                  <c:v>1631.5598023940643</c:v>
                </c:pt>
                <c:pt idx="26">
                  <c:v>1681.8743684316994</c:v>
                </c:pt>
                <c:pt idx="27">
                  <c:v>1732.1889344693345</c:v>
                </c:pt>
              </c:numCache>
            </c:numRef>
          </c:xVal>
          <c:yVal>
            <c:numRef>
              <c:f>Sheet1!$N$158:$N$185</c:f>
              <c:numCache>
                <c:formatCode>General</c:formatCode>
                <c:ptCount val="28"/>
                <c:pt idx="0">
                  <c:v>7.0929877795775512E-7</c:v>
                </c:pt>
                <c:pt idx="1">
                  <c:v>1.9890013477047215E-6</c:v>
                </c:pt>
                <c:pt idx="2">
                  <c:v>5.1946678054342581E-6</c:v>
                </c:pt>
                <c:pt idx="3">
                  <c:v>1.2635642196504554E-5</c:v>
                </c:pt>
                <c:pt idx="4">
                  <c:v>2.8625540509306473E-5</c:v>
                </c:pt>
                <c:pt idx="5">
                  <c:v>6.0398605129037062E-5</c:v>
                </c:pt>
                <c:pt idx="6">
                  <c:v>1.1869077318135854E-4</c:v>
                </c:pt>
                <c:pt idx="7">
                  <c:v>2.1723202257606733E-4</c:v>
                </c:pt>
                <c:pt idx="8">
                  <c:v>3.7029476258706648E-4</c:v>
                </c:pt>
                <c:pt idx="9">
                  <c:v>5.8787924804379517E-4</c:v>
                </c:pt>
                <c:pt idx="10">
                  <c:v>8.6925165728119153E-4</c:v>
                </c:pt>
                <c:pt idx="11">
                  <c:v>1.1970705914369727E-3</c:v>
                </c:pt>
                <c:pt idx="12">
                  <c:v>1.535362158914613E-3</c:v>
                </c:pt>
                <c:pt idx="13">
                  <c:v>1.8340819656774289E-3</c:v>
                </c:pt>
                <c:pt idx="14">
                  <c:v>2.0405323542982468E-3</c:v>
                </c:pt>
                <c:pt idx="15">
                  <c:v>2.1143898573521072E-3</c:v>
                </c:pt>
                <c:pt idx="16">
                  <c:v>2.0405323542982468E-3</c:v>
                </c:pt>
                <c:pt idx="17">
                  <c:v>1.8340819656774289E-3</c:v>
                </c:pt>
                <c:pt idx="18">
                  <c:v>1.535362158914613E-3</c:v>
                </c:pt>
                <c:pt idx="19">
                  <c:v>1.1970705914369736E-3</c:v>
                </c:pt>
                <c:pt idx="20">
                  <c:v>8.6925165728119315E-4</c:v>
                </c:pt>
                <c:pt idx="21">
                  <c:v>5.8787924804379679E-4</c:v>
                </c:pt>
                <c:pt idx="22">
                  <c:v>3.7029476258706811E-4</c:v>
                </c:pt>
                <c:pt idx="23">
                  <c:v>2.1723202257606874E-4</c:v>
                </c:pt>
                <c:pt idx="24">
                  <c:v>1.1869077318135967E-4</c:v>
                </c:pt>
                <c:pt idx="25">
                  <c:v>6.0398605129037787E-5</c:v>
                </c:pt>
                <c:pt idx="26">
                  <c:v>2.8625540509306852E-5</c:v>
                </c:pt>
                <c:pt idx="27">
                  <c:v>1.2635642196504767E-5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55-4475-94AE-D2A5B45FE2D1}"/>
            </c:ext>
          </c:extLst>
        </c:ser>
        <c:ser>
          <c:idx val="3"/>
          <c:order val="3"/>
          <c:tx>
            <c:strRef>
              <c:f>Sheet1!$P$157</c:f>
              <c:strCache>
                <c:ptCount val="1"/>
                <c:pt idx="0">
                  <c:v>Xt+1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Sheet1!$P$158:$P$185</c:f>
              <c:numCache>
                <c:formatCode>General</c:formatCode>
                <c:ptCount val="28"/>
                <c:pt idx="0">
                  <c:v>1077.7782619360971</c:v>
                </c:pt>
                <c:pt idx="1">
                  <c:v>1090.6116736794929</c:v>
                </c:pt>
                <c:pt idx="2">
                  <c:v>1103.4450854228887</c:v>
                </c:pt>
                <c:pt idx="3">
                  <c:v>1116.2784971662845</c:v>
                </c:pt>
                <c:pt idx="4">
                  <c:v>1129.1119089096803</c:v>
                </c:pt>
                <c:pt idx="5">
                  <c:v>1141.9453206530761</c:v>
                </c:pt>
                <c:pt idx="6">
                  <c:v>1154.7787323964719</c:v>
                </c:pt>
                <c:pt idx="7">
                  <c:v>1167.6121441398677</c:v>
                </c:pt>
                <c:pt idx="8">
                  <c:v>1180.4455558832635</c:v>
                </c:pt>
                <c:pt idx="9">
                  <c:v>1193.2789676266593</c:v>
                </c:pt>
                <c:pt idx="10">
                  <c:v>1206.1123793700551</c:v>
                </c:pt>
                <c:pt idx="11">
                  <c:v>1218.9457911134509</c:v>
                </c:pt>
                <c:pt idx="12">
                  <c:v>1231.7792028568467</c:v>
                </c:pt>
                <c:pt idx="13">
                  <c:v>1244.6126146002425</c:v>
                </c:pt>
                <c:pt idx="14">
                  <c:v>1257.4460263436383</c:v>
                </c:pt>
                <c:pt idx="15">
                  <c:v>1270.2794380870341</c:v>
                </c:pt>
                <c:pt idx="16">
                  <c:v>1283.1128498304299</c:v>
                </c:pt>
                <c:pt idx="17">
                  <c:v>1295.9462615738257</c:v>
                </c:pt>
                <c:pt idx="18">
                  <c:v>1308.7796733172215</c:v>
                </c:pt>
                <c:pt idx="19">
                  <c:v>1321.6130850606173</c:v>
                </c:pt>
                <c:pt idx="20">
                  <c:v>1334.4464968040131</c:v>
                </c:pt>
                <c:pt idx="21">
                  <c:v>1347.2799085474089</c:v>
                </c:pt>
                <c:pt idx="22">
                  <c:v>1360.1133202908047</c:v>
                </c:pt>
                <c:pt idx="23">
                  <c:v>1372.9467320342005</c:v>
                </c:pt>
                <c:pt idx="24">
                  <c:v>1385.7801437775963</c:v>
                </c:pt>
                <c:pt idx="25">
                  <c:v>1398.6135555209921</c:v>
                </c:pt>
                <c:pt idx="26">
                  <c:v>1411.4469672643879</c:v>
                </c:pt>
                <c:pt idx="27">
                  <c:v>1424.2803790077837</c:v>
                </c:pt>
              </c:numCache>
            </c:numRef>
          </c:xVal>
          <c:yVal>
            <c:numRef>
              <c:f>Sheet1!$Q$158:$Q$185</c:f>
              <c:numCache>
                <c:formatCode>General</c:formatCode>
                <c:ptCount val="28"/>
                <c:pt idx="0">
                  <c:v>2.7808708173284407E-6</c:v>
                </c:pt>
                <c:pt idx="1">
                  <c:v>7.7980619385592642E-6</c:v>
                </c:pt>
                <c:pt idx="2">
                  <c:v>2.0366170864470218E-5</c:v>
                </c:pt>
                <c:pt idx="3">
                  <c:v>4.9539192417099711E-5</c:v>
                </c:pt>
                <c:pt idx="4">
                  <c:v>1.12229053124526E-4</c:v>
                </c:pt>
                <c:pt idx="5">
                  <c:v>2.367982627776128E-4</c:v>
                </c:pt>
                <c:pt idx="6">
                  <c:v>4.6533804608618856E-4</c:v>
                </c:pt>
                <c:pt idx="7">
                  <c:v>8.5167803885175355E-4</c:v>
                </c:pt>
                <c:pt idx="8">
                  <c:v>1.4517745287152403E-3</c:v>
                </c:pt>
                <c:pt idx="9">
                  <c:v>2.3048344305695565E-3</c:v>
                </c:pt>
                <c:pt idx="10">
                  <c:v>3.4079807293726544E-3</c:v>
                </c:pt>
                <c:pt idx="11">
                  <c:v>4.6932248827409951E-3</c:v>
                </c:pt>
                <c:pt idx="12">
                  <c:v>6.0195279541427147E-3</c:v>
                </c:pt>
                <c:pt idx="13">
                  <c:v>7.190686313637569E-3</c:v>
                </c:pt>
                <c:pt idx="14">
                  <c:v>8.0000939691741643E-3</c:v>
                </c:pt>
                <c:pt idx="15">
                  <c:v>8.2896590738464303E-3</c:v>
                </c:pt>
                <c:pt idx="16">
                  <c:v>8.000093969174225E-3</c:v>
                </c:pt>
                <c:pt idx="17">
                  <c:v>7.1906863136376783E-3</c:v>
                </c:pt>
                <c:pt idx="18">
                  <c:v>6.0195279541428517E-3</c:v>
                </c:pt>
                <c:pt idx="19">
                  <c:v>4.6932248827411356E-3</c:v>
                </c:pt>
                <c:pt idx="20">
                  <c:v>3.4079807293727832E-3</c:v>
                </c:pt>
                <c:pt idx="21">
                  <c:v>2.3048344305696615E-3</c:v>
                </c:pt>
                <c:pt idx="22">
                  <c:v>1.4517745287153166E-3</c:v>
                </c:pt>
                <c:pt idx="23">
                  <c:v>8.5167803885180526E-4</c:v>
                </c:pt>
                <c:pt idx="24">
                  <c:v>4.6533804608621973E-4</c:v>
                </c:pt>
                <c:pt idx="25">
                  <c:v>2.367982627776308E-4</c:v>
                </c:pt>
                <c:pt idx="26">
                  <c:v>1.1222905312453529E-4</c:v>
                </c:pt>
                <c:pt idx="27">
                  <c:v>4.9539192417104197E-5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55-4475-94AE-D2A5B4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46432"/>
        <c:axId val="2011526368"/>
      </c:scatterChart>
      <c:valAx>
        <c:axId val="1644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26368"/>
        <c:crosses val="autoZero"/>
        <c:crossBetween val="midCat"/>
      </c:valAx>
      <c:valAx>
        <c:axId val="20115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9</xdr:row>
      <xdr:rowOff>160020</xdr:rowOff>
    </xdr:from>
    <xdr:to>
      <xdr:col>12</xdr:col>
      <xdr:colOff>121920</xdr:colOff>
      <xdr:row>25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0DE1A0-1832-4C15-AC5A-C40DF6F7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198120</xdr:colOff>
      <xdr:row>39</xdr:row>
      <xdr:rowOff>83820</xdr:rowOff>
    </xdr:from>
    <xdr:to>
      <xdr:col>12</xdr:col>
      <xdr:colOff>160020</xdr:colOff>
      <xdr:row>55</xdr:row>
      <xdr:rowOff>22860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EFFE24-57F7-44C0-92C9-FD589C1C2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175260</xdr:colOff>
      <xdr:row>69</xdr:row>
      <xdr:rowOff>167640</xdr:rowOff>
    </xdr:from>
    <xdr:to>
      <xdr:col>12</xdr:col>
      <xdr:colOff>228600</xdr:colOff>
      <xdr:row>85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4F48C42-D879-476A-9EE8-36042A213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83820</xdr:colOff>
      <xdr:row>102</xdr:row>
      <xdr:rowOff>60960</xdr:rowOff>
    </xdr:from>
    <xdr:to>
      <xdr:col>12</xdr:col>
      <xdr:colOff>106680</xdr:colOff>
      <xdr:row>118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0323B8C-3D48-41A8-A2D3-B32890D8A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60960</xdr:colOff>
      <xdr:row>133</xdr:row>
      <xdr:rowOff>137160</xdr:rowOff>
    </xdr:from>
    <xdr:to>
      <xdr:col>12</xdr:col>
      <xdr:colOff>137160</xdr:colOff>
      <xdr:row>149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2851AA4-539E-4446-9A62-AB72C01DA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137160</xdr:colOff>
      <xdr:row>161</xdr:row>
      <xdr:rowOff>160020</xdr:rowOff>
    </xdr:from>
    <xdr:to>
      <xdr:col>12</xdr:col>
      <xdr:colOff>114300</xdr:colOff>
      <xdr:row>177</xdr:row>
      <xdr:rowOff>99060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0B4E091-2944-44D9-9FD0-9E5CB6978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672BC-742D-4897-B715-7935B0BB47C7}">
  <dimension ref="A1:Q216"/>
  <sheetViews>
    <sheetView tabSelected="1" topLeftCell="A163" zoomScale="125" workbookViewId="0">
      <selection activeCell="D171" sqref="D171"/>
    </sheetView>
  </sheetViews>
  <sheetFormatPr defaultColWidth="8.77734375" defaultRowHeight="14.4"/>
  <cols>
    <col min="2" max="2" width="31.6640625" customWidth="1"/>
    <col min="8" max="8" width="13.109375" bestFit="1" customWidth="1"/>
    <col min="11" max="11" width="13.109375" bestFit="1" customWidth="1"/>
    <col min="14" max="14" width="13.109375" bestFit="1" customWidth="1"/>
    <col min="17" max="17" width="13.109375" bestFit="1" customWidth="1"/>
  </cols>
  <sheetData>
    <row r="1" spans="1:17">
      <c r="G1">
        <f>8*SQRT(D4)/30</f>
        <v>13.333333333333334</v>
      </c>
      <c r="J1">
        <f>8*SQRT(D9)/30</f>
        <v>13.701581417242805</v>
      </c>
      <c r="M1">
        <f>8*SQRT(D20)/30</f>
        <v>50.314566037635224</v>
      </c>
      <c r="P1">
        <f>8*SQRT(D30)/30</f>
        <v>13.220161265176246</v>
      </c>
    </row>
    <row r="2" spans="1:17">
      <c r="A2" s="3" t="s">
        <v>28</v>
      </c>
      <c r="B2" s="8">
        <v>43891</v>
      </c>
      <c r="G2" t="s">
        <v>34</v>
      </c>
      <c r="J2" t="s">
        <v>35</v>
      </c>
      <c r="M2" t="s">
        <v>36</v>
      </c>
      <c r="P2" t="s">
        <v>37</v>
      </c>
    </row>
    <row r="3" spans="1:17">
      <c r="A3" t="s">
        <v>0</v>
      </c>
      <c r="B3" t="s">
        <v>23</v>
      </c>
      <c r="C3" t="s">
        <v>1</v>
      </c>
      <c r="D3">
        <v>1200</v>
      </c>
      <c r="G3">
        <f>D3-4*SQRT(D4)</f>
        <v>1000</v>
      </c>
      <c r="H3">
        <f>NORMDIST(G3,D$3,SQRT(D$4), FALSE)</f>
        <v>2.6766045152977074E-6</v>
      </c>
      <c r="J3">
        <f>D7-4*SQRT(D9)</f>
        <v>802.47627874135787</v>
      </c>
      <c r="K3">
        <f>NORMDIST(J3,D$7,SQRT(D$9), FALSE)</f>
        <v>2.6046672363715281E-6</v>
      </c>
      <c r="M3">
        <f ca="1">D19-4*SQRT(D20)</f>
        <v>258.36431033561587</v>
      </c>
      <c r="N3">
        <f t="shared" ref="N3:N30" ca="1" si="0">NORMDIST(M3,D$19,SQRT(D$20), FALSE)</f>
        <v>7.0929877795775512E-7</v>
      </c>
      <c r="P3">
        <f ca="1">D29-4*SQRT(D30)</f>
        <v>810.04848568701061</v>
      </c>
      <c r="Q3">
        <f t="shared" ref="Q3:Q30" ca="1" si="1">NORMDIST(P3,D$29,SQRT(D$30),FALSE)</f>
        <v>2.6995177659425966E-6</v>
      </c>
    </row>
    <row r="4" spans="1:17">
      <c r="B4" t="s">
        <v>24</v>
      </c>
      <c r="C4" t="s">
        <v>2</v>
      </c>
      <c r="D4">
        <v>2500</v>
      </c>
      <c r="G4">
        <f>G3+G$1</f>
        <v>1013.3333333333334</v>
      </c>
      <c r="H4">
        <f t="shared" ref="H4:H30" si="2">NORMDIST(G4,D$3,SQRT(D$4), FALSE)</f>
        <v>7.5056804743526267E-6</v>
      </c>
      <c r="J4">
        <f>J3+J$1</f>
        <v>816.17786015860065</v>
      </c>
      <c r="K4">
        <f t="shared" ref="K4:K30" si="3">NORMDIST(J4,D$7,SQRT(D$9), FALSE)</f>
        <v>7.3039554056215271E-6</v>
      </c>
      <c r="M4">
        <f ca="1">M3+M$1</f>
        <v>308.67887637325111</v>
      </c>
      <c r="N4">
        <f t="shared" ca="1" si="0"/>
        <v>1.9890013477047215E-6</v>
      </c>
      <c r="P4">
        <f ca="1">P3+P$1</f>
        <v>823.26864695218683</v>
      </c>
      <c r="Q4">
        <f t="shared" ca="1" si="1"/>
        <v>7.5699333503327215E-6</v>
      </c>
    </row>
    <row r="5" spans="1:17">
      <c r="G5">
        <f t="shared" ref="G5:G30" si="4">G4+G$1</f>
        <v>1026.6666666666667</v>
      </c>
      <c r="H5">
        <f t="shared" si="2"/>
        <v>1.9602559225507562E-5</v>
      </c>
      <c r="J5">
        <f t="shared" ref="J5:J30" si="5">J4+J$1</f>
        <v>829.87944157584343</v>
      </c>
      <c r="K5">
        <f t="shared" si="3"/>
        <v>1.9075714574901427E-5</v>
      </c>
      <c r="M5">
        <f t="shared" ref="M5:M30" ca="1" si="6">M4+M$1</f>
        <v>358.99344241088636</v>
      </c>
      <c r="N5">
        <f t="shared" ca="1" si="0"/>
        <v>5.1946678054342581E-6</v>
      </c>
      <c r="P5">
        <f t="shared" ref="P5:P30" ca="1" si="7">P4+P$1</f>
        <v>836.48880821736304</v>
      </c>
      <c r="Q5">
        <f t="shared" ca="1" si="1"/>
        <v>1.9770368235111994E-5</v>
      </c>
    </row>
    <row r="6" spans="1:17">
      <c r="A6" t="s">
        <v>3</v>
      </c>
      <c r="B6" t="s">
        <v>25</v>
      </c>
      <c r="D6">
        <v>-0.16</v>
      </c>
      <c r="G6">
        <f t="shared" si="4"/>
        <v>1040</v>
      </c>
      <c r="H6">
        <f t="shared" si="2"/>
        <v>4.7681764029296806E-5</v>
      </c>
      <c r="J6">
        <f t="shared" si="5"/>
        <v>843.58102299308621</v>
      </c>
      <c r="K6">
        <f t="shared" si="3"/>
        <v>4.6400253690707692E-5</v>
      </c>
      <c r="M6">
        <f t="shared" ca="1" si="6"/>
        <v>409.3080084485216</v>
      </c>
      <c r="N6">
        <f t="shared" ca="1" si="0"/>
        <v>1.2635642196504554E-5</v>
      </c>
      <c r="P6">
        <f t="shared" ca="1" si="7"/>
        <v>849.70896948253926</v>
      </c>
      <c r="Q6">
        <f t="shared" ca="1" si="1"/>
        <v>4.8089946935717528E-5</v>
      </c>
    </row>
    <row r="7" spans="1:17">
      <c r="A7" t="s">
        <v>4</v>
      </c>
      <c r="B7" t="s">
        <v>5</v>
      </c>
      <c r="D7" s="1">
        <f>D3*(1+D6)</f>
        <v>1008</v>
      </c>
      <c r="G7">
        <f t="shared" si="4"/>
        <v>1053.3333333333333</v>
      </c>
      <c r="H7">
        <f t="shared" si="2"/>
        <v>1.0802112362388703E-4</v>
      </c>
      <c r="J7">
        <f t="shared" si="5"/>
        <v>857.28260441032899</v>
      </c>
      <c r="K7">
        <f t="shared" si="3"/>
        <v>1.0511791336042118E-4</v>
      </c>
      <c r="M7">
        <f t="shared" ca="1" si="6"/>
        <v>459.62257448615685</v>
      </c>
      <c r="N7">
        <f t="shared" ca="1" si="0"/>
        <v>2.8625540509306473E-5</v>
      </c>
      <c r="P7">
        <f t="shared" ca="1" si="7"/>
        <v>862.92913074771548</v>
      </c>
      <c r="Q7">
        <f t="shared" ca="1" si="1"/>
        <v>1.0894584562386491E-4</v>
      </c>
    </row>
    <row r="8" spans="1:17">
      <c r="A8" t="s">
        <v>6</v>
      </c>
      <c r="B8" t="s">
        <v>7</v>
      </c>
      <c r="C8" t="s">
        <v>8</v>
      </c>
      <c r="D8">
        <v>140</v>
      </c>
      <c r="G8">
        <f t="shared" si="4"/>
        <v>1066.6666666666665</v>
      </c>
      <c r="H8">
        <f t="shared" si="2"/>
        <v>2.2791972047594703E-4</v>
      </c>
      <c r="J8">
        <f t="shared" si="5"/>
        <v>870.98418582757176</v>
      </c>
      <c r="K8">
        <f t="shared" si="3"/>
        <v>2.217940771801422E-4</v>
      </c>
      <c r="M8">
        <f t="shared" ca="1" si="6"/>
        <v>509.9371405237921</v>
      </c>
      <c r="N8">
        <f t="shared" ca="1" si="0"/>
        <v>6.0398605129037062E-5</v>
      </c>
      <c r="P8">
        <f t="shared" ca="1" si="7"/>
        <v>876.14929201289169</v>
      </c>
      <c r="Q8">
        <f t="shared" ca="1" si="1"/>
        <v>2.2987084237398271E-4</v>
      </c>
    </row>
    <row r="9" spans="1:17">
      <c r="A9" t="s">
        <v>9</v>
      </c>
      <c r="B9" t="s">
        <v>10</v>
      </c>
      <c r="D9" s="2">
        <f>D4+D8</f>
        <v>2640</v>
      </c>
      <c r="G9">
        <f t="shared" si="4"/>
        <v>1079.9999999999998</v>
      </c>
      <c r="H9">
        <f t="shared" si="2"/>
        <v>4.4789060589685319E-4</v>
      </c>
      <c r="J9">
        <f t="shared" si="5"/>
        <v>884.68576724481454</v>
      </c>
      <c r="K9">
        <f t="shared" si="3"/>
        <v>4.3585295473820627E-4</v>
      </c>
      <c r="M9">
        <f t="shared" ca="1" si="6"/>
        <v>560.25170656142734</v>
      </c>
      <c r="N9">
        <f t="shared" ca="1" si="0"/>
        <v>1.1869077318135854E-4</v>
      </c>
      <c r="P9">
        <f t="shared" ca="1" si="7"/>
        <v>889.36945327806791</v>
      </c>
      <c r="Q9">
        <f t="shared" ca="1" si="1"/>
        <v>4.5172480316273779E-4</v>
      </c>
    </row>
    <row r="10" spans="1:17">
      <c r="D10" s="3"/>
      <c r="G10">
        <f t="shared" si="4"/>
        <v>1093.333333333333</v>
      </c>
      <c r="H10">
        <f t="shared" si="2"/>
        <v>8.1974512090443304E-4</v>
      </c>
      <c r="J10">
        <f t="shared" si="5"/>
        <v>898.38734866205732</v>
      </c>
      <c r="K10">
        <f t="shared" si="3"/>
        <v>7.977133888820788E-4</v>
      </c>
      <c r="M10">
        <f t="shared" ca="1" si="6"/>
        <v>610.56627259906259</v>
      </c>
      <c r="N10">
        <f t="shared" ca="1" si="0"/>
        <v>2.1723202257606733E-4</v>
      </c>
      <c r="P10">
        <f t="shared" ca="1" si="7"/>
        <v>902.58961454324412</v>
      </c>
      <c r="Q10">
        <f t="shared" ca="1" si="1"/>
        <v>8.2676260343233945E-4</v>
      </c>
    </row>
    <row r="11" spans="1:17">
      <c r="A11" t="s">
        <v>11</v>
      </c>
      <c r="B11" t="s">
        <v>26</v>
      </c>
      <c r="C11">
        <v>100</v>
      </c>
      <c r="D11" s="9">
        <f ca="1">C11*11+NORMINV(RAND(),0,SQRT(D12))</f>
        <v>1047.2383129128871</v>
      </c>
      <c r="G11">
        <f>G10+G$1</f>
        <v>1106.6666666666663</v>
      </c>
      <c r="H11">
        <f t="shared" si="2"/>
        <v>1.3973415214182838E-3</v>
      </c>
      <c r="J11">
        <f>J10+J$1</f>
        <v>912.0889300793001</v>
      </c>
      <c r="K11">
        <f t="shared" si="3"/>
        <v>1.3597861238214936E-3</v>
      </c>
      <c r="M11">
        <f ca="1">M10+M$1</f>
        <v>660.88083863669783</v>
      </c>
      <c r="N11">
        <f t="shared" ca="1" si="0"/>
        <v>3.7029476258706648E-4</v>
      </c>
      <c r="P11">
        <f ca="1">P10+P$1</f>
        <v>915.80977580842034</v>
      </c>
      <c r="Q11">
        <f t="shared" ca="1" si="1"/>
        <v>1.4093035562776717E-3</v>
      </c>
    </row>
    <row r="12" spans="1:17">
      <c r="A12" t="s">
        <v>12</v>
      </c>
      <c r="B12" t="s">
        <v>13</v>
      </c>
      <c r="C12" t="s">
        <v>14</v>
      </c>
      <c r="D12">
        <f>160^2</f>
        <v>25600</v>
      </c>
      <c r="G12">
        <f>G11+G$1</f>
        <v>1119.9999999999995</v>
      </c>
      <c r="H12">
        <f t="shared" si="2"/>
        <v>2.2184166935890785E-3</v>
      </c>
      <c r="J12">
        <f>J11+J$1</f>
        <v>925.79051149654288</v>
      </c>
      <c r="K12">
        <f t="shared" si="3"/>
        <v>2.1587938170867546E-3</v>
      </c>
      <c r="M12">
        <f ca="1">M11+M$1</f>
        <v>711.19540467433308</v>
      </c>
      <c r="N12">
        <f t="shared" ca="1" si="0"/>
        <v>5.8787924804379517E-4</v>
      </c>
      <c r="P12">
        <f ca="1">P11+P$1</f>
        <v>929.02993707359656</v>
      </c>
      <c r="Q12">
        <f t="shared" ca="1" si="1"/>
        <v>2.23740759696854E-3</v>
      </c>
    </row>
    <row r="13" spans="1:17">
      <c r="B13" t="s">
        <v>30</v>
      </c>
      <c r="D13">
        <v>0.4</v>
      </c>
      <c r="G13">
        <f t="shared" si="4"/>
        <v>1133.3333333333328</v>
      </c>
      <c r="H13">
        <f t="shared" si="2"/>
        <v>3.2802014935198261E-3</v>
      </c>
      <c r="J13">
        <f t="shared" si="5"/>
        <v>939.49209291378565</v>
      </c>
      <c r="K13">
        <f t="shared" si="3"/>
        <v>3.1920417491778123E-3</v>
      </c>
      <c r="M13">
        <f t="shared" ca="1" si="6"/>
        <v>761.50997071196832</v>
      </c>
      <c r="N13">
        <f t="shared" ca="1" si="0"/>
        <v>8.6925165728119153E-4</v>
      </c>
      <c r="P13">
        <f t="shared" ca="1" si="7"/>
        <v>942.25009833877277</v>
      </c>
      <c r="Q13">
        <f t="shared" ca="1" si="1"/>
        <v>3.3082818761677847E-3</v>
      </c>
    </row>
    <row r="14" spans="1:17">
      <c r="G14">
        <f t="shared" si="4"/>
        <v>1146.6666666666661</v>
      </c>
      <c r="H14">
        <f t="shared" si="2"/>
        <v>4.5172565493424317E-3</v>
      </c>
      <c r="J14">
        <f t="shared" si="5"/>
        <v>953.19367433102843</v>
      </c>
      <c r="K14">
        <f t="shared" si="3"/>
        <v>4.3958493177122838E-3</v>
      </c>
      <c r="M14">
        <f t="shared" ca="1" si="6"/>
        <v>811.82453674960357</v>
      </c>
      <c r="N14">
        <f t="shared" ca="1" si="0"/>
        <v>1.1970705914369727E-3</v>
      </c>
      <c r="P14">
        <f t="shared" ca="1" si="7"/>
        <v>955.47025960394899</v>
      </c>
      <c r="Q14">
        <f t="shared" ca="1" si="1"/>
        <v>4.5559268239201119E-3</v>
      </c>
    </row>
    <row r="15" spans="1:17">
      <c r="A15" t="s">
        <v>11</v>
      </c>
      <c r="B15" t="s">
        <v>27</v>
      </c>
      <c r="C15">
        <v>19</v>
      </c>
      <c r="D15" s="9">
        <f ca="1">C15/0.02++NORMINV(RAND(),0,SQRT(D16))</f>
        <v>990.3124595583156</v>
      </c>
      <c r="G15">
        <f t="shared" si="4"/>
        <v>1159.9999999999993</v>
      </c>
      <c r="H15">
        <f t="shared" si="2"/>
        <v>5.7938310552295928E-3</v>
      </c>
      <c r="J15">
        <f t="shared" si="5"/>
        <v>966.89525574827121</v>
      </c>
      <c r="K15">
        <f t="shared" si="3"/>
        <v>5.6381141989331283E-3</v>
      </c>
      <c r="M15">
        <f t="shared" ca="1" si="6"/>
        <v>862.13910278723881</v>
      </c>
      <c r="N15">
        <f t="shared" ca="1" si="0"/>
        <v>1.535362158914613E-3</v>
      </c>
      <c r="P15">
        <f t="shared" ca="1" si="7"/>
        <v>968.69042086912521</v>
      </c>
      <c r="Q15">
        <f t="shared" ca="1" si="1"/>
        <v>5.8434295306128443E-3</v>
      </c>
    </row>
    <row r="16" spans="1:17">
      <c r="A16" t="s">
        <v>12</v>
      </c>
      <c r="B16" t="s">
        <v>13</v>
      </c>
      <c r="C16" t="s">
        <v>14</v>
      </c>
      <c r="D16">
        <f>100^2</f>
        <v>10000</v>
      </c>
      <c r="G16">
        <f t="shared" si="4"/>
        <v>1173.3333333333326</v>
      </c>
      <c r="H16">
        <f t="shared" si="2"/>
        <v>6.9210778635384017E-3</v>
      </c>
      <c r="J16">
        <f t="shared" si="5"/>
        <v>980.59683716551399</v>
      </c>
      <c r="K16">
        <f t="shared" si="3"/>
        <v>6.7350647615304461E-3</v>
      </c>
      <c r="M16">
        <f t="shared" ca="1" si="6"/>
        <v>912.45366882487406</v>
      </c>
      <c r="N16">
        <f t="shared" ca="1" si="0"/>
        <v>1.8340819656774297E-3</v>
      </c>
      <c r="P16">
        <f t="shared" ca="1" si="7"/>
        <v>981.91058213430142</v>
      </c>
      <c r="Q16">
        <f t="shared" ca="1" si="1"/>
        <v>6.9803262100586886E-3</v>
      </c>
    </row>
    <row r="17" spans="1:17">
      <c r="B17" t="s">
        <v>30</v>
      </c>
      <c r="D17">
        <f>1-D13</f>
        <v>0.6</v>
      </c>
      <c r="G17">
        <f t="shared" si="4"/>
        <v>1186.6666666666658</v>
      </c>
      <c r="H17">
        <f t="shared" si="2"/>
        <v>7.7001374919202451E-3</v>
      </c>
      <c r="J17">
        <f t="shared" si="5"/>
        <v>994.29841858275677</v>
      </c>
      <c r="K17">
        <f t="shared" si="3"/>
        <v>7.4931861341981021E-3</v>
      </c>
      <c r="M17">
        <f t="shared" ca="1" si="6"/>
        <v>962.7682348625093</v>
      </c>
      <c r="N17">
        <f t="shared" ca="1" si="0"/>
        <v>2.0405323542982473E-3</v>
      </c>
      <c r="P17">
        <f t="shared" ca="1" si="7"/>
        <v>995.13074339947764</v>
      </c>
      <c r="Q17">
        <f t="shared" ca="1" si="1"/>
        <v>7.7660550301086985E-3</v>
      </c>
    </row>
    <row r="18" spans="1:17">
      <c r="G18">
        <f t="shared" si="4"/>
        <v>1199.9999999999991</v>
      </c>
      <c r="H18">
        <f t="shared" si="2"/>
        <v>7.9788456080286535E-3</v>
      </c>
      <c r="J18">
        <f t="shared" si="5"/>
        <v>1007.9999999999995</v>
      </c>
      <c r="K18">
        <f t="shared" si="3"/>
        <v>7.7644036018476399E-3</v>
      </c>
      <c r="M18">
        <f t="shared" ca="1" si="6"/>
        <v>1013.0828009001445</v>
      </c>
      <c r="N18">
        <f t="shared" ca="1" si="0"/>
        <v>2.1143898573521072E-3</v>
      </c>
      <c r="P18">
        <f t="shared" ca="1" si="7"/>
        <v>1008.3509046646539</v>
      </c>
      <c r="Q18">
        <f t="shared" ca="1" si="1"/>
        <v>8.0471490455476247E-3</v>
      </c>
    </row>
    <row r="19" spans="1:17">
      <c r="B19" t="s">
        <v>31</v>
      </c>
      <c r="D19" s="5">
        <f ca="1">D13*D11+D17*D15</f>
        <v>1013.0828009001442</v>
      </c>
      <c r="G19">
        <f t="shared" si="4"/>
        <v>1213.3333333333323</v>
      </c>
      <c r="H19">
        <f t="shared" si="2"/>
        <v>7.7001374919203197E-3</v>
      </c>
      <c r="J19">
        <f t="shared" si="5"/>
        <v>1021.7015814172423</v>
      </c>
      <c r="K19">
        <f t="shared" si="3"/>
        <v>7.4931861341981359E-3</v>
      </c>
      <c r="M19">
        <f t="shared" ca="1" si="6"/>
        <v>1063.3973669377797</v>
      </c>
      <c r="N19">
        <f t="shared" ca="1" si="0"/>
        <v>2.0405323542982455E-3</v>
      </c>
      <c r="P19">
        <f t="shared" ca="1" si="7"/>
        <v>1021.5710659298301</v>
      </c>
      <c r="Q19">
        <f t="shared" ca="1" si="1"/>
        <v>7.7660550301087358E-3</v>
      </c>
    </row>
    <row r="20" spans="1:17">
      <c r="B20" t="s">
        <v>32</v>
      </c>
      <c r="D20">
        <f>D12+D16</f>
        <v>35600</v>
      </c>
      <c r="G20">
        <f t="shared" si="4"/>
        <v>1226.6666666666656</v>
      </c>
      <c r="H20">
        <f t="shared" si="2"/>
        <v>6.921077863538537E-3</v>
      </c>
      <c r="J20">
        <f t="shared" si="5"/>
        <v>1035.4031628344851</v>
      </c>
      <c r="K20">
        <f t="shared" si="3"/>
        <v>6.7350647615305086E-3</v>
      </c>
      <c r="M20">
        <f t="shared" ca="1" si="6"/>
        <v>1113.7119329754148</v>
      </c>
      <c r="N20">
        <f t="shared" ca="1" si="0"/>
        <v>1.8340819656774276E-3</v>
      </c>
      <c r="P20">
        <f t="shared" ca="1" si="7"/>
        <v>1034.7912271950063</v>
      </c>
      <c r="Q20">
        <f t="shared" ca="1" si="1"/>
        <v>6.9803262100587571E-3</v>
      </c>
    </row>
    <row r="21" spans="1:17">
      <c r="G21">
        <f t="shared" si="4"/>
        <v>1239.9999999999989</v>
      </c>
      <c r="H21">
        <f t="shared" si="2"/>
        <v>5.793831055229761E-3</v>
      </c>
      <c r="J21">
        <f t="shared" si="5"/>
        <v>1049.1047442517279</v>
      </c>
      <c r="K21">
        <f t="shared" si="3"/>
        <v>5.6381141989332072E-3</v>
      </c>
      <c r="M21">
        <f t="shared" ca="1" si="6"/>
        <v>1164.0264990130499</v>
      </c>
      <c r="N21">
        <f t="shared" ca="1" si="0"/>
        <v>1.535362158914611E-3</v>
      </c>
      <c r="P21">
        <f t="shared" ca="1" si="7"/>
        <v>1048.0113884601826</v>
      </c>
      <c r="Q21">
        <f t="shared" ca="1" si="1"/>
        <v>5.8434295306129206E-3</v>
      </c>
    </row>
    <row r="22" spans="1:17">
      <c r="G22">
        <f t="shared" si="4"/>
        <v>1253.3333333333321</v>
      </c>
      <c r="H22">
        <f t="shared" si="2"/>
        <v>4.5172565493426069E-3</v>
      </c>
      <c r="J22">
        <f t="shared" si="5"/>
        <v>1062.8063256689707</v>
      </c>
      <c r="K22">
        <f t="shared" si="3"/>
        <v>4.3958493177123671E-3</v>
      </c>
      <c r="M22">
        <f t="shared" ca="1" si="6"/>
        <v>1214.3410650506851</v>
      </c>
      <c r="N22">
        <f t="shared" ca="1" si="0"/>
        <v>1.197070591436971E-3</v>
      </c>
      <c r="P22">
        <f t="shared" ca="1" si="7"/>
        <v>1061.2315497253589</v>
      </c>
      <c r="Q22">
        <f t="shared" ca="1" si="1"/>
        <v>4.5559268239201778E-3</v>
      </c>
    </row>
    <row r="23" spans="1:17">
      <c r="B23" t="s">
        <v>29</v>
      </c>
      <c r="C23" s="4" t="s">
        <v>15</v>
      </c>
      <c r="D23" s="5" t="s">
        <v>12</v>
      </c>
      <c r="G23">
        <f t="shared" si="4"/>
        <v>1266.6666666666654</v>
      </c>
      <c r="H23">
        <f t="shared" si="2"/>
        <v>3.2802014935199852E-3</v>
      </c>
      <c r="J23">
        <f t="shared" si="5"/>
        <v>1076.5079070862134</v>
      </c>
      <c r="K23">
        <f t="shared" si="3"/>
        <v>3.1920417491778878E-3</v>
      </c>
      <c r="M23">
        <f t="shared" ca="1" si="6"/>
        <v>1264.6556310883202</v>
      </c>
      <c r="N23">
        <f t="shared" ca="1" si="0"/>
        <v>8.6925165728119066E-4</v>
      </c>
      <c r="P23">
        <f t="shared" ca="1" si="7"/>
        <v>1074.4517109905353</v>
      </c>
      <c r="Q23">
        <f t="shared" ca="1" si="1"/>
        <v>3.3082818761678351E-3</v>
      </c>
    </row>
    <row r="24" spans="1:17">
      <c r="C24" t="s">
        <v>16</v>
      </c>
      <c r="D24" s="1" t="s">
        <v>17</v>
      </c>
      <c r="G24">
        <f t="shared" si="4"/>
        <v>1279.9999999999986</v>
      </c>
      <c r="H24">
        <f t="shared" si="2"/>
        <v>2.2184166935892077E-3</v>
      </c>
      <c r="J24">
        <f t="shared" si="5"/>
        <v>1090.2094885034562</v>
      </c>
      <c r="K24">
        <f t="shared" si="3"/>
        <v>2.1587938170868157E-3</v>
      </c>
      <c r="M24">
        <f t="shared" ca="1" si="6"/>
        <v>1314.9701971259553</v>
      </c>
      <c r="N24">
        <f t="shared" ca="1" si="0"/>
        <v>5.8787924804379517E-4</v>
      </c>
      <c r="P24">
        <f t="shared" ca="1" si="7"/>
        <v>1087.6718722557116</v>
      </c>
      <c r="Q24">
        <f t="shared" ca="1" si="1"/>
        <v>2.2374075969685729E-3</v>
      </c>
    </row>
    <row r="25" spans="1:17">
      <c r="G25">
        <f t="shared" si="4"/>
        <v>1293.3333333333319</v>
      </c>
      <c r="H25">
        <f t="shared" si="2"/>
        <v>1.3973415214183788E-3</v>
      </c>
      <c r="J25">
        <f t="shared" si="5"/>
        <v>1103.911069920699</v>
      </c>
      <c r="K25">
        <f t="shared" si="3"/>
        <v>1.3597861238215383E-3</v>
      </c>
      <c r="M25">
        <f t="shared" ca="1" si="6"/>
        <v>1365.2847631635905</v>
      </c>
      <c r="N25">
        <f t="shared" ca="1" si="0"/>
        <v>3.7029476258706686E-4</v>
      </c>
      <c r="P25">
        <f t="shared" ca="1" si="7"/>
        <v>1100.8920335208879</v>
      </c>
      <c r="Q25">
        <f t="shared" ca="1" si="1"/>
        <v>1.4093035562776901E-3</v>
      </c>
    </row>
    <row r="26" spans="1:17">
      <c r="B26" t="s">
        <v>29</v>
      </c>
      <c r="C26" s="6">
        <f>(D4+D8)/SUM(D4,D8,D20)</f>
        <v>6.903765690376569E-2</v>
      </c>
      <c r="D26" t="s">
        <v>18</v>
      </c>
      <c r="G26">
        <f t="shared" si="4"/>
        <v>1306.6666666666652</v>
      </c>
      <c r="H26">
        <f t="shared" si="2"/>
        <v>8.1974512090449668E-4</v>
      </c>
      <c r="J26">
        <f t="shared" si="5"/>
        <v>1117.6126513379418</v>
      </c>
      <c r="K26">
        <f t="shared" si="3"/>
        <v>7.9771338888210894E-4</v>
      </c>
      <c r="M26">
        <f t="shared" ca="1" si="6"/>
        <v>1415.5993292012256</v>
      </c>
      <c r="N26">
        <f t="shared" ca="1" si="0"/>
        <v>2.1723202257606801E-4</v>
      </c>
      <c r="P26">
        <f t="shared" ca="1" si="7"/>
        <v>1114.1121947860643</v>
      </c>
      <c r="Q26">
        <f t="shared" ca="1" si="1"/>
        <v>8.2676260343234791E-4</v>
      </c>
    </row>
    <row r="27" spans="1:17">
      <c r="C27" s="6">
        <f>1-C26</f>
        <v>0.93096234309623427</v>
      </c>
      <c r="D27" t="s">
        <v>19</v>
      </c>
      <c r="G27">
        <f t="shared" si="4"/>
        <v>1319.9999999999984</v>
      </c>
      <c r="H27">
        <f t="shared" si="2"/>
        <v>4.4789060589689206E-4</v>
      </c>
      <c r="J27">
        <f t="shared" si="5"/>
        <v>1131.3142327551845</v>
      </c>
      <c r="K27">
        <f t="shared" si="3"/>
        <v>4.3585295473822487E-4</v>
      </c>
      <c r="M27">
        <f t="shared" ca="1" si="6"/>
        <v>1465.9138952388607</v>
      </c>
      <c r="N27">
        <f t="shared" ca="1" si="0"/>
        <v>1.1869077318135902E-4</v>
      </c>
      <c r="P27">
        <f t="shared" ca="1" si="7"/>
        <v>1127.3323560512406</v>
      </c>
      <c r="Q27">
        <f t="shared" ca="1" si="1"/>
        <v>4.5172480316274012E-4</v>
      </c>
    </row>
    <row r="28" spans="1:17">
      <c r="G28">
        <f t="shared" si="4"/>
        <v>1333.3333333333317</v>
      </c>
      <c r="H28">
        <f t="shared" si="2"/>
        <v>2.2791972047596912E-4</v>
      </c>
      <c r="J28">
        <f t="shared" si="5"/>
        <v>1145.0158141724273</v>
      </c>
      <c r="K28">
        <f t="shared" si="3"/>
        <v>2.2179407718015272E-4</v>
      </c>
      <c r="M28">
        <f t="shared" ca="1" si="6"/>
        <v>1516.2284612764959</v>
      </c>
      <c r="N28">
        <f t="shared" ca="1" si="0"/>
        <v>6.0398605129037408E-5</v>
      </c>
      <c r="P28">
        <f t="shared" ca="1" si="7"/>
        <v>1140.5525173164169</v>
      </c>
      <c r="Q28">
        <f t="shared" ca="1" si="1"/>
        <v>2.2987084237398271E-4</v>
      </c>
    </row>
    <row r="29" spans="1:17">
      <c r="B29" t="s">
        <v>33</v>
      </c>
      <c r="D29" s="7">
        <f ca="1">(C26*D19+C27*D7)</f>
        <v>1008.3509046646543</v>
      </c>
      <c r="G29">
        <f t="shared" si="4"/>
        <v>1346.6666666666649</v>
      </c>
      <c r="H29">
        <f t="shared" si="2"/>
        <v>1.0802112362389854E-4</v>
      </c>
      <c r="J29">
        <f t="shared" si="5"/>
        <v>1158.7173955896701</v>
      </c>
      <c r="K29">
        <f t="shared" si="3"/>
        <v>1.051179133604267E-4</v>
      </c>
      <c r="M29">
        <f t="shared" ca="1" si="6"/>
        <v>1566.543027314131</v>
      </c>
      <c r="N29">
        <f t="shared" ca="1" si="0"/>
        <v>2.8625540509306706E-5</v>
      </c>
      <c r="P29">
        <f t="shared" ca="1" si="7"/>
        <v>1153.7726785815933</v>
      </c>
      <c r="Q29">
        <f t="shared" ca="1" si="1"/>
        <v>1.0894584562386422E-4</v>
      </c>
    </row>
    <row r="30" spans="1:17">
      <c r="A30" t="s">
        <v>20</v>
      </c>
      <c r="B30" t="s">
        <v>21</v>
      </c>
      <c r="D30" s="7">
        <f>(D9*D20)/SUM(D9,D20)</f>
        <v>2457.7405857740587</v>
      </c>
      <c r="G30">
        <f t="shared" si="4"/>
        <v>1359.9999999999982</v>
      </c>
      <c r="H30">
        <f t="shared" si="2"/>
        <v>4.7681764029302396E-5</v>
      </c>
      <c r="J30">
        <f t="shared" si="5"/>
        <v>1172.4189770069129</v>
      </c>
      <c r="K30">
        <f t="shared" si="3"/>
        <v>4.6400253690710328E-5</v>
      </c>
      <c r="M30">
        <f t="shared" ca="1" si="6"/>
        <v>1616.8575933517661</v>
      </c>
      <c r="N30">
        <f t="shared" ca="1" si="0"/>
        <v>1.2635642196504699E-5</v>
      </c>
      <c r="P30">
        <f t="shared" ca="1" si="7"/>
        <v>1166.9928398467696</v>
      </c>
      <c r="Q30">
        <f t="shared" ca="1" si="1"/>
        <v>4.8089946935716851E-5</v>
      </c>
    </row>
    <row r="32" spans="1:17">
      <c r="A32" t="s">
        <v>22</v>
      </c>
      <c r="G32">
        <f>8*SQRT(D35)/30</f>
        <v>13.220161265176246</v>
      </c>
      <c r="J32">
        <f>8*SQRT(D40)/30</f>
        <v>13.59147598433746</v>
      </c>
      <c r="M32">
        <f>8*SQRT(D51)/30</f>
        <v>50.314566037635224</v>
      </c>
      <c r="P32">
        <f>8*SQRT(D61)/30</f>
        <v>13.121176685204066</v>
      </c>
    </row>
    <row r="33" spans="1:17">
      <c r="A33" s="3" t="s">
        <v>28</v>
      </c>
      <c r="B33" s="8">
        <v>43922</v>
      </c>
      <c r="G33" t="s">
        <v>34</v>
      </c>
      <c r="J33" t="s">
        <v>35</v>
      </c>
      <c r="M33" t="s">
        <v>36</v>
      </c>
      <c r="P33" t="s">
        <v>37</v>
      </c>
    </row>
    <row r="34" spans="1:17">
      <c r="A34" t="s">
        <v>0</v>
      </c>
      <c r="B34" t="s">
        <v>23</v>
      </c>
      <c r="C34" t="s">
        <v>1</v>
      </c>
      <c r="D34" s="7">
        <f ca="1">D29</f>
        <v>1008.3509046646543</v>
      </c>
      <c r="G34">
        <f ca="1">D34-4*SQRT(D35)</f>
        <v>810.04848568701061</v>
      </c>
      <c r="H34">
        <f ca="1">NORMDIST(G34,D$34,SQRT(D$35), FALSE)</f>
        <v>2.6995177659425966E-6</v>
      </c>
      <c r="J34">
        <f ca="1">D38-4*SQRT(D40)</f>
        <v>713.72718347977354</v>
      </c>
      <c r="K34">
        <f ca="1">NORMDIST(J34,D$38,SQRT(D$40), FALSE)</f>
        <v>2.6257678154378294E-6</v>
      </c>
      <c r="M34">
        <f ca="1">D50-4*SQRT(D51)</f>
        <v>132.84502697046719</v>
      </c>
      <c r="N34">
        <f ca="1">NORMDIST(M34,D$50,SQRT(D$51), FALSE)</f>
        <v>7.0929877795775512E-7</v>
      </c>
      <c r="P34">
        <f ca="1">D60-4*SQRT(D61)</f>
        <v>718.7390068215434</v>
      </c>
      <c r="Q34">
        <f ca="1">NORMDIST(P34,D$60,SQRT(D$61),FALSE)</f>
        <v>2.7198826035329977E-6</v>
      </c>
    </row>
    <row r="35" spans="1:17">
      <c r="B35" t="s">
        <v>24</v>
      </c>
      <c r="C35" t="s">
        <v>2</v>
      </c>
      <c r="D35" s="7">
        <f>D30</f>
        <v>2457.7405857740587</v>
      </c>
      <c r="G35">
        <f ca="1">G34+G$32</f>
        <v>823.26864695218683</v>
      </c>
      <c r="H35">
        <f t="shared" ref="H35:H60" ca="1" si="8">NORMDIST(G35,D$34,SQRT(D$35), FALSE)</f>
        <v>7.5699333503327215E-6</v>
      </c>
      <c r="J35">
        <f ca="1">J34+J$32</f>
        <v>727.31865946411097</v>
      </c>
      <c r="K35">
        <f t="shared" ref="K35:K60" ca="1" si="9">NORMDIST(J35,D$38,SQRT(D$40), FALSE)</f>
        <v>7.3631252244686234E-6</v>
      </c>
      <c r="M35">
        <f ca="1">M34+M$32</f>
        <v>183.15959300810241</v>
      </c>
      <c r="N35">
        <f t="shared" ref="N35:N60" ca="1" si="10">NORMDIST(M35,D$50,SQRT(D$51), FALSE)</f>
        <v>1.9890013477047215E-6</v>
      </c>
      <c r="P35">
        <f ca="1">P34+P$32</f>
        <v>731.86018350674749</v>
      </c>
      <c r="Q35">
        <f t="shared" ref="Q35:Q60" ca="1" si="11">NORMDIST(P35,D$60,SQRT(D$61),FALSE)</f>
        <v>7.627040017751141E-6</v>
      </c>
    </row>
    <row r="36" spans="1:17">
      <c r="G36">
        <f t="shared" ref="G36:G61" ca="1" si="12">G35+G$32</f>
        <v>836.48880821736304</v>
      </c>
      <c r="H36">
        <f t="shared" ca="1" si="8"/>
        <v>1.9770368235111994E-5</v>
      </c>
      <c r="J36">
        <f t="shared" ref="J36:J61" ca="1" si="13">J35+J$32</f>
        <v>740.91013544844839</v>
      </c>
      <c r="K36">
        <f t="shared" ca="1" si="9"/>
        <v>1.9230248182117453E-5</v>
      </c>
      <c r="M36">
        <f t="shared" ref="M36:M61" ca="1" si="14">M35+M$32</f>
        <v>233.47415904573762</v>
      </c>
      <c r="N36">
        <f t="shared" ca="1" si="10"/>
        <v>5.1946678054342581E-6</v>
      </c>
      <c r="P36">
        <f t="shared" ref="P36:P61" ca="1" si="15">P35+P$32</f>
        <v>744.98136019195158</v>
      </c>
      <c r="Q36">
        <f t="shared" ca="1" si="11"/>
        <v>1.991951351701768E-5</v>
      </c>
    </row>
    <row r="37" spans="1:17">
      <c r="A37" t="s">
        <v>3</v>
      </c>
      <c r="B37" t="s">
        <v>25</v>
      </c>
      <c r="D37">
        <v>-0.09</v>
      </c>
      <c r="G37">
        <f ca="1">G36+G$32</f>
        <v>849.70896948253926</v>
      </c>
      <c r="H37">
        <f t="shared" ca="1" si="8"/>
        <v>4.8089946935717528E-5</v>
      </c>
      <c r="J37">
        <f ca="1">J36+J$32</f>
        <v>754.50161143278581</v>
      </c>
      <c r="K37">
        <f t="shared" ca="1" si="9"/>
        <v>4.677614517044265E-5</v>
      </c>
      <c r="M37">
        <f ca="1">M36+M$32</f>
        <v>283.78872508337287</v>
      </c>
      <c r="N37">
        <f t="shared" ca="1" si="10"/>
        <v>1.2635642196504532E-5</v>
      </c>
      <c r="P37">
        <f ca="1">P36+P$32</f>
        <v>758.10253687715567</v>
      </c>
      <c r="Q37">
        <f t="shared" ca="1" si="11"/>
        <v>4.8452731715811968E-5</v>
      </c>
    </row>
    <row r="38" spans="1:17">
      <c r="A38" t="s">
        <v>4</v>
      </c>
      <c r="B38" t="s">
        <v>5</v>
      </c>
      <c r="D38" s="1">
        <f ca="1">D34*(1+D37)</f>
        <v>917.59932324483543</v>
      </c>
      <c r="G38">
        <f t="shared" ca="1" si="12"/>
        <v>862.92913074771548</v>
      </c>
      <c r="H38">
        <f t="shared" ca="1" si="8"/>
        <v>1.0894584562386491E-4</v>
      </c>
      <c r="J38">
        <f t="shared" ca="1" si="13"/>
        <v>768.09308741712323</v>
      </c>
      <c r="K38">
        <f t="shared" ca="1" si="9"/>
        <v>1.0596948042863343E-4</v>
      </c>
      <c r="M38">
        <f t="shared" ca="1" si="14"/>
        <v>334.10329112100811</v>
      </c>
      <c r="N38">
        <f t="shared" ca="1" si="10"/>
        <v>2.8625540509306473E-5</v>
      </c>
      <c r="P38">
        <f t="shared" ca="1" si="15"/>
        <v>771.22371356235976</v>
      </c>
      <c r="Q38">
        <f t="shared" ca="1" si="11"/>
        <v>1.097677199898255E-4</v>
      </c>
    </row>
    <row r="39" spans="1:17">
      <c r="A39" t="s">
        <v>6</v>
      </c>
      <c r="B39" t="s">
        <v>7</v>
      </c>
      <c r="C39" t="s">
        <v>8</v>
      </c>
      <c r="D39">
        <v>140</v>
      </c>
      <c r="G39">
        <f t="shared" ca="1" si="12"/>
        <v>876.14929201289169</v>
      </c>
      <c r="H39">
        <f t="shared" ca="1" si="8"/>
        <v>2.2987084237398271E-4</v>
      </c>
      <c r="J39">
        <f t="shared" ca="1" si="13"/>
        <v>781.68456340146065</v>
      </c>
      <c r="K39">
        <f t="shared" ca="1" si="9"/>
        <v>2.2359084545695823E-4</v>
      </c>
      <c r="M39">
        <f t="shared" ca="1" si="14"/>
        <v>384.41785715864336</v>
      </c>
      <c r="N39">
        <f t="shared" ca="1" si="10"/>
        <v>6.0398605129036974E-5</v>
      </c>
      <c r="P39">
        <f t="shared" ca="1" si="15"/>
        <v>784.34489024756385</v>
      </c>
      <c r="Q39">
        <f t="shared" ca="1" si="11"/>
        <v>2.3160496038231168E-4</v>
      </c>
    </row>
    <row r="40" spans="1:17">
      <c r="A40" t="s">
        <v>9</v>
      </c>
      <c r="B40" t="s">
        <v>10</v>
      </c>
      <c r="D40" s="2">
        <f>D35+D39</f>
        <v>2597.7405857740587</v>
      </c>
      <c r="G40">
        <f t="shared" ca="1" si="12"/>
        <v>889.36945327806791</v>
      </c>
      <c r="H40">
        <f t="shared" ca="1" si="8"/>
        <v>4.5172480316273779E-4</v>
      </c>
      <c r="J40">
        <f t="shared" ca="1" si="13"/>
        <v>795.27603938579807</v>
      </c>
      <c r="K40">
        <f t="shared" ca="1" si="9"/>
        <v>4.3938382793548325E-4</v>
      </c>
      <c r="M40">
        <f t="shared" ca="1" si="14"/>
        <v>434.7324231962786</v>
      </c>
      <c r="N40">
        <f t="shared" ca="1" si="10"/>
        <v>1.1869077318135854E-4</v>
      </c>
      <c r="P40">
        <f t="shared" ca="1" si="15"/>
        <v>797.46606693276794</v>
      </c>
      <c r="Q40">
        <f t="shared" ca="1" si="11"/>
        <v>4.5513256078820913E-4</v>
      </c>
    </row>
    <row r="41" spans="1:17">
      <c r="D41" s="3"/>
      <c r="G41">
        <f t="shared" ca="1" si="12"/>
        <v>902.58961454324412</v>
      </c>
      <c r="H41">
        <f t="shared" ca="1" si="8"/>
        <v>8.2676260343233945E-4</v>
      </c>
      <c r="J41">
        <f t="shared" ca="1" si="13"/>
        <v>808.86751537013549</v>
      </c>
      <c r="K41">
        <f t="shared" ca="1" si="9"/>
        <v>8.0417571704411708E-4</v>
      </c>
      <c r="M41">
        <f t="shared" ca="1" si="14"/>
        <v>485.04698923391385</v>
      </c>
      <c r="N41">
        <f t="shared" ca="1" si="10"/>
        <v>2.1723202257606711E-4</v>
      </c>
      <c r="P41">
        <f t="shared" ca="1" si="15"/>
        <v>810.58724361797204</v>
      </c>
      <c r="Q41">
        <f t="shared" ca="1" si="11"/>
        <v>8.329996011499232E-4</v>
      </c>
    </row>
    <row r="42" spans="1:17">
      <c r="A42" t="s">
        <v>11</v>
      </c>
      <c r="B42" t="s">
        <v>26</v>
      </c>
      <c r="C42">
        <v>90</v>
      </c>
      <c r="D42" s="9">
        <f ca="1">C42*11+NORMINV(RAND(),0,SQRT(D43))</f>
        <v>694.1967139530658</v>
      </c>
      <c r="G42">
        <f t="shared" ca="1" si="12"/>
        <v>915.80977580842034</v>
      </c>
      <c r="H42">
        <f t="shared" ca="1" si="8"/>
        <v>1.4093035562776717E-3</v>
      </c>
      <c r="J42">
        <f t="shared" ca="1" si="13"/>
        <v>822.45899135447291</v>
      </c>
      <c r="K42">
        <f t="shared" ca="1" si="9"/>
        <v>1.3708018398478153E-3</v>
      </c>
      <c r="M42">
        <f t="shared" ca="1" si="14"/>
        <v>535.36155527154904</v>
      </c>
      <c r="N42">
        <f t="shared" ca="1" si="10"/>
        <v>3.702947625870661E-4</v>
      </c>
      <c r="P42">
        <f t="shared" ca="1" si="15"/>
        <v>823.70842030317613</v>
      </c>
      <c r="Q42">
        <f t="shared" ca="1" si="11"/>
        <v>1.4199351729320716E-3</v>
      </c>
    </row>
    <row r="43" spans="1:17">
      <c r="A43" t="s">
        <v>12</v>
      </c>
      <c r="B43" t="s">
        <v>13</v>
      </c>
      <c r="C43" t="s">
        <v>14</v>
      </c>
      <c r="D43">
        <f>D12</f>
        <v>25600</v>
      </c>
      <c r="G43">
        <f t="shared" ca="1" si="12"/>
        <v>929.02993707359656</v>
      </c>
      <c r="H43">
        <f t="shared" ca="1" si="8"/>
        <v>2.23740759696854E-3</v>
      </c>
      <c r="J43">
        <f t="shared" ca="1" si="13"/>
        <v>836.05046733881034</v>
      </c>
      <c r="K43">
        <f t="shared" ca="1" si="9"/>
        <v>2.1762823465192901E-3</v>
      </c>
      <c r="M43">
        <f t="shared" ca="1" si="14"/>
        <v>585.67612130918428</v>
      </c>
      <c r="N43">
        <f t="shared" ca="1" si="10"/>
        <v>5.8787924804379462E-4</v>
      </c>
      <c r="P43">
        <f t="shared" ca="1" si="15"/>
        <v>836.82959698838022</v>
      </c>
      <c r="Q43">
        <f t="shared" ca="1" si="11"/>
        <v>2.2542863309819821E-3</v>
      </c>
    </row>
    <row r="44" spans="1:17">
      <c r="B44" t="s">
        <v>30</v>
      </c>
      <c r="D44">
        <f>$D$13</f>
        <v>0.4</v>
      </c>
      <c r="G44">
        <f t="shared" ca="1" si="12"/>
        <v>942.25009833877277</v>
      </c>
      <c r="H44">
        <f t="shared" ca="1" si="8"/>
        <v>3.3082818761677847E-3</v>
      </c>
      <c r="J44">
        <f t="shared" ca="1" si="13"/>
        <v>849.64194332314776</v>
      </c>
      <c r="K44">
        <f t="shared" ca="1" si="9"/>
        <v>3.2179006874601675E-3</v>
      </c>
      <c r="M44">
        <f t="shared" ca="1" si="14"/>
        <v>635.99068734681953</v>
      </c>
      <c r="N44">
        <f t="shared" ca="1" si="10"/>
        <v>8.6925165728119066E-4</v>
      </c>
      <c r="P44">
        <f t="shared" ca="1" si="15"/>
        <v>849.95077367358431</v>
      </c>
      <c r="Q44">
        <f t="shared" ca="1" si="11"/>
        <v>3.3332391570427486E-3</v>
      </c>
    </row>
    <row r="45" spans="1:17">
      <c r="G45">
        <f t="shared" ca="1" si="12"/>
        <v>955.47025960394899</v>
      </c>
      <c r="H45">
        <f t="shared" ca="1" si="8"/>
        <v>4.5559268239201119E-3</v>
      </c>
      <c r="J45">
        <f t="shared" ca="1" si="13"/>
        <v>863.23341930748518</v>
      </c>
      <c r="K45">
        <f t="shared" ca="1" si="9"/>
        <v>4.4314603795771648E-3</v>
      </c>
      <c r="M45">
        <f t="shared" ca="1" si="14"/>
        <v>686.30525338445477</v>
      </c>
      <c r="N45">
        <f t="shared" ca="1" si="10"/>
        <v>1.1970705914369718E-3</v>
      </c>
      <c r="P45">
        <f t="shared" ca="1" si="15"/>
        <v>863.0719503587884</v>
      </c>
      <c r="Q45">
        <f t="shared" ca="1" si="11"/>
        <v>4.5902961883353471E-3</v>
      </c>
    </row>
    <row r="46" spans="1:17">
      <c r="A46" t="s">
        <v>11</v>
      </c>
      <c r="B46" t="s">
        <v>27</v>
      </c>
      <c r="C46">
        <v>21</v>
      </c>
      <c r="D46" s="9">
        <f ca="1">C46/0.02++NORMINV(RAND(),0,SQRT(D47))</f>
        <v>1016.4747199229488</v>
      </c>
      <c r="G46">
        <f t="shared" ca="1" si="12"/>
        <v>968.69042086912521</v>
      </c>
      <c r="H46">
        <f t="shared" ca="1" si="8"/>
        <v>5.8434295306128443E-3</v>
      </c>
      <c r="J46">
        <f t="shared" ca="1" si="13"/>
        <v>876.8248952918226</v>
      </c>
      <c r="K46">
        <f t="shared" ca="1" si="9"/>
        <v>5.6837889295774371E-3</v>
      </c>
      <c r="M46">
        <f t="shared" ca="1" si="14"/>
        <v>736.61981942209002</v>
      </c>
      <c r="N46">
        <f t="shared" ca="1" si="10"/>
        <v>1.5353621589146123E-3</v>
      </c>
      <c r="P46">
        <f t="shared" ca="1" si="15"/>
        <v>876.19312704399249</v>
      </c>
      <c r="Q46">
        <f t="shared" ca="1" si="11"/>
        <v>5.8875116607115703E-3</v>
      </c>
    </row>
    <row r="47" spans="1:17">
      <c r="A47" t="s">
        <v>12</v>
      </c>
      <c r="B47" t="s">
        <v>13</v>
      </c>
      <c r="C47" t="s">
        <v>14</v>
      </c>
      <c r="D47">
        <f>D16</f>
        <v>10000</v>
      </c>
      <c r="G47">
        <f t="shared" ca="1" si="12"/>
        <v>981.91058213430142</v>
      </c>
      <c r="H47">
        <f t="shared" ca="1" si="8"/>
        <v>6.9803262100586886E-3</v>
      </c>
      <c r="J47">
        <f t="shared" ca="1" si="13"/>
        <v>890.41637127616002</v>
      </c>
      <c r="K47">
        <f t="shared" ca="1" si="9"/>
        <v>6.7896259601867449E-3</v>
      </c>
      <c r="M47">
        <f t="shared" ca="1" si="14"/>
        <v>786.93438545972526</v>
      </c>
      <c r="N47">
        <f t="shared" ca="1" si="10"/>
        <v>1.8340819656774289E-3</v>
      </c>
      <c r="P47">
        <f t="shared" ca="1" si="15"/>
        <v>889.31430372919658</v>
      </c>
      <c r="Q47">
        <f t="shared" ca="1" si="11"/>
        <v>7.0329849520716116E-3</v>
      </c>
    </row>
    <row r="48" spans="1:17">
      <c r="B48" t="s">
        <v>30</v>
      </c>
      <c r="D48">
        <f>$D$17</f>
        <v>0.6</v>
      </c>
      <c r="G48">
        <f t="shared" ca="1" si="12"/>
        <v>995.13074339947764</v>
      </c>
      <c r="H48">
        <f t="shared" ca="1" si="8"/>
        <v>7.7660550301086985E-3</v>
      </c>
      <c r="J48">
        <f t="shared" ca="1" si="13"/>
        <v>904.00784726049744</v>
      </c>
      <c r="K48">
        <f t="shared" ca="1" si="9"/>
        <v>7.5538889235122943E-3</v>
      </c>
      <c r="M48">
        <f t="shared" ca="1" si="14"/>
        <v>837.24895149736051</v>
      </c>
      <c r="N48">
        <f t="shared" ca="1" si="10"/>
        <v>2.0405323542982468E-3</v>
      </c>
      <c r="P48">
        <f t="shared" ca="1" si="15"/>
        <v>902.43548041440067</v>
      </c>
      <c r="Q48">
        <f t="shared" ca="1" si="11"/>
        <v>7.8246412159088934E-3</v>
      </c>
    </row>
    <row r="49" spans="1:17">
      <c r="G49">
        <f t="shared" ca="1" si="12"/>
        <v>1008.3509046646539</v>
      </c>
      <c r="H49">
        <f t="shared" ca="1" si="8"/>
        <v>8.0471490455476247E-3</v>
      </c>
      <c r="J49">
        <f t="shared" ca="1" si="13"/>
        <v>917.59932324483486</v>
      </c>
      <c r="K49">
        <f t="shared" ca="1" si="9"/>
        <v>7.8273035415464941E-3</v>
      </c>
      <c r="M49">
        <f t="shared" ca="1" si="14"/>
        <v>887.56351753499575</v>
      </c>
      <c r="N49">
        <f t="shared" ca="1" si="10"/>
        <v>2.1143898573521072E-3</v>
      </c>
      <c r="P49">
        <f t="shared" ca="1" si="15"/>
        <v>915.55665709960476</v>
      </c>
      <c r="Q49">
        <f t="shared" ca="1" si="11"/>
        <v>8.1078557708175684E-3</v>
      </c>
    </row>
    <row r="50" spans="1:17">
      <c r="B50" t="s">
        <v>31</v>
      </c>
      <c r="D50" s="5">
        <f ca="1">D44*D42+D48*D46</f>
        <v>887.56351753499553</v>
      </c>
      <c r="G50">
        <f t="shared" ca="1" si="12"/>
        <v>1021.5710659298301</v>
      </c>
      <c r="H50">
        <f t="shared" ca="1" si="8"/>
        <v>7.7660550301087358E-3</v>
      </c>
      <c r="J50">
        <f t="shared" ca="1" si="13"/>
        <v>931.19079922917228</v>
      </c>
      <c r="K50">
        <f t="shared" ca="1" si="9"/>
        <v>7.5538889235123386E-3</v>
      </c>
      <c r="M50">
        <f t="shared" ca="1" si="14"/>
        <v>937.878083572631</v>
      </c>
      <c r="N50">
        <f t="shared" ca="1" si="10"/>
        <v>2.0405323542982455E-3</v>
      </c>
      <c r="P50">
        <f t="shared" ca="1" si="15"/>
        <v>928.67783378480885</v>
      </c>
      <c r="Q50">
        <f t="shared" ca="1" si="11"/>
        <v>7.8246412159088639E-3</v>
      </c>
    </row>
    <row r="51" spans="1:17">
      <c r="B51" t="s">
        <v>32</v>
      </c>
      <c r="D51">
        <f>D43+D47</f>
        <v>35600</v>
      </c>
      <c r="G51">
        <f t="shared" ca="1" si="12"/>
        <v>1034.7912271950063</v>
      </c>
      <c r="H51">
        <f t="shared" ca="1" si="8"/>
        <v>6.9803262100587571E-3</v>
      </c>
      <c r="J51">
        <f t="shared" ca="1" si="13"/>
        <v>944.78227521350971</v>
      </c>
      <c r="K51">
        <f t="shared" ca="1" si="9"/>
        <v>6.7896259601868238E-3</v>
      </c>
      <c r="M51">
        <f t="shared" ca="1" si="14"/>
        <v>988.19264961026624</v>
      </c>
      <c r="N51">
        <f t="shared" ca="1" si="10"/>
        <v>1.8340819656774269E-3</v>
      </c>
      <c r="P51">
        <f t="shared" ca="1" si="15"/>
        <v>941.79901047001295</v>
      </c>
      <c r="Q51">
        <f t="shared" ca="1" si="11"/>
        <v>7.0329849520715604E-3</v>
      </c>
    </row>
    <row r="52" spans="1:17">
      <c r="G52">
        <f t="shared" ca="1" si="12"/>
        <v>1048.0113884601826</v>
      </c>
      <c r="H52">
        <f t="shared" ca="1" si="8"/>
        <v>5.8434295306129206E-3</v>
      </c>
      <c r="J52">
        <f t="shared" ca="1" si="13"/>
        <v>958.37375119784713</v>
      </c>
      <c r="K52">
        <f t="shared" ca="1" si="9"/>
        <v>5.6837889295775386E-3</v>
      </c>
      <c r="M52">
        <f t="shared" ca="1" si="14"/>
        <v>1038.5072156479014</v>
      </c>
      <c r="N52">
        <f t="shared" ca="1" si="10"/>
        <v>1.5353621589146102E-3</v>
      </c>
      <c r="P52">
        <f t="shared" ca="1" si="15"/>
        <v>954.92018715521704</v>
      </c>
      <c r="Q52">
        <f t="shared" ca="1" si="11"/>
        <v>5.8875116607115061E-3</v>
      </c>
    </row>
    <row r="53" spans="1:17">
      <c r="G53">
        <f t="shared" ca="1" si="12"/>
        <v>1061.2315497253589</v>
      </c>
      <c r="H53">
        <f t="shared" ca="1" si="8"/>
        <v>4.5559268239201778E-3</v>
      </c>
      <c r="J53">
        <f t="shared" ca="1" si="13"/>
        <v>971.96522718218455</v>
      </c>
      <c r="K53">
        <f t="shared" ca="1" si="9"/>
        <v>4.4314603795772697E-3</v>
      </c>
      <c r="M53">
        <f t="shared" ca="1" si="14"/>
        <v>1088.8217816855365</v>
      </c>
      <c r="N53">
        <f t="shared" ca="1" si="10"/>
        <v>1.1970705914369705E-3</v>
      </c>
      <c r="P53">
        <f t="shared" ca="1" si="15"/>
        <v>968.04136384042113</v>
      </c>
      <c r="Q53">
        <f t="shared" ca="1" si="11"/>
        <v>4.5902961883352794E-3</v>
      </c>
    </row>
    <row r="54" spans="1:17">
      <c r="B54" t="s">
        <v>29</v>
      </c>
      <c r="C54" s="4" t="s">
        <v>15</v>
      </c>
      <c r="D54" s="5" t="s">
        <v>12</v>
      </c>
      <c r="G54">
        <f t="shared" ca="1" si="12"/>
        <v>1074.4517109905353</v>
      </c>
      <c r="H54">
        <f t="shared" ca="1" si="8"/>
        <v>3.3082818761678351E-3</v>
      </c>
      <c r="J54">
        <f t="shared" ca="1" si="13"/>
        <v>985.55670316652197</v>
      </c>
      <c r="K54">
        <f t="shared" ca="1" si="9"/>
        <v>3.2179006874602633E-3</v>
      </c>
      <c r="M54">
        <f t="shared" ca="1" si="14"/>
        <v>1139.1363477231716</v>
      </c>
      <c r="N54">
        <f t="shared" ca="1" si="10"/>
        <v>8.6925165728119012E-4</v>
      </c>
      <c r="P54">
        <f t="shared" ca="1" si="15"/>
        <v>981.16254052562522</v>
      </c>
      <c r="Q54">
        <f t="shared" ca="1" si="11"/>
        <v>3.3332391570426861E-3</v>
      </c>
    </row>
    <row r="55" spans="1:17">
      <c r="C55" t="s">
        <v>16</v>
      </c>
      <c r="D55" s="1" t="s">
        <v>17</v>
      </c>
      <c r="G55">
        <f t="shared" ca="1" si="12"/>
        <v>1087.6718722557116</v>
      </c>
      <c r="H55">
        <f t="shared" ca="1" si="8"/>
        <v>2.2374075969685729E-3</v>
      </c>
      <c r="J55">
        <f t="shared" ca="1" si="13"/>
        <v>999.14817915085939</v>
      </c>
      <c r="K55">
        <f t="shared" ca="1" si="9"/>
        <v>2.1762823465193686E-3</v>
      </c>
      <c r="M55">
        <f t="shared" ca="1" si="14"/>
        <v>1189.4509137608068</v>
      </c>
      <c r="N55">
        <f t="shared" ca="1" si="10"/>
        <v>5.8787924804379462E-4</v>
      </c>
      <c r="P55">
        <f t="shared" ca="1" si="15"/>
        <v>994.28371721082931</v>
      </c>
      <c r="Q55">
        <f t="shared" ca="1" si="11"/>
        <v>2.2542863309819327E-3</v>
      </c>
    </row>
    <row r="56" spans="1:17">
      <c r="G56">
        <f t="shared" ca="1" si="12"/>
        <v>1100.8920335208879</v>
      </c>
      <c r="H56">
        <f t="shared" ca="1" si="8"/>
        <v>1.4093035562776901E-3</v>
      </c>
      <c r="J56">
        <f t="shared" ca="1" si="13"/>
        <v>1012.7396551351968</v>
      </c>
      <c r="K56">
        <f t="shared" ca="1" si="9"/>
        <v>1.3708018398478719E-3</v>
      </c>
      <c r="M56">
        <f t="shared" ca="1" si="14"/>
        <v>1239.7654797984419</v>
      </c>
      <c r="N56">
        <f t="shared" ca="1" si="10"/>
        <v>3.7029476258706648E-4</v>
      </c>
      <c r="P56">
        <f t="shared" ca="1" si="15"/>
        <v>1007.4048938960334</v>
      </c>
      <c r="Q56">
        <f t="shared" ca="1" si="11"/>
        <v>1.4199351729320348E-3</v>
      </c>
    </row>
    <row r="57" spans="1:17">
      <c r="B57" t="s">
        <v>29</v>
      </c>
      <c r="C57" s="6">
        <f>(D35+D39)/SUM(D35,D39,D51)</f>
        <v>6.8007702705367143E-2</v>
      </c>
      <c r="D57" t="s">
        <v>18</v>
      </c>
      <c r="G57">
        <f t="shared" ca="1" si="12"/>
        <v>1114.1121947860643</v>
      </c>
      <c r="H57">
        <f t="shared" ca="1" si="8"/>
        <v>8.2676260343234791E-4</v>
      </c>
      <c r="J57">
        <f t="shared" ca="1" si="13"/>
        <v>1026.3311311195343</v>
      </c>
      <c r="K57">
        <f t="shared" ca="1" si="9"/>
        <v>8.0417571704415112E-4</v>
      </c>
      <c r="M57">
        <f t="shared" ca="1" si="14"/>
        <v>1290.080045836077</v>
      </c>
      <c r="N57">
        <f t="shared" ca="1" si="10"/>
        <v>2.1723202257606757E-4</v>
      </c>
      <c r="P57">
        <f t="shared" ca="1" si="15"/>
        <v>1020.5260705812375</v>
      </c>
      <c r="Q57">
        <f t="shared" ca="1" si="11"/>
        <v>8.3299960114989794E-4</v>
      </c>
    </row>
    <row r="58" spans="1:17">
      <c r="C58" s="6">
        <f>1-C57</f>
        <v>0.93199229729463284</v>
      </c>
      <c r="D58" t="s">
        <v>19</v>
      </c>
      <c r="G58">
        <f t="shared" ca="1" si="12"/>
        <v>1127.3323560512406</v>
      </c>
      <c r="H58">
        <f t="shared" ca="1" si="8"/>
        <v>4.5172480316274012E-4</v>
      </c>
      <c r="J58">
        <f t="shared" ca="1" si="13"/>
        <v>1039.9226071038718</v>
      </c>
      <c r="K58">
        <f t="shared" ca="1" si="9"/>
        <v>4.3938382793550439E-4</v>
      </c>
      <c r="M58">
        <f t="shared" ca="1" si="14"/>
        <v>1340.3946118737122</v>
      </c>
      <c r="N58">
        <f t="shared" ca="1" si="10"/>
        <v>1.1869077318135891E-4</v>
      </c>
      <c r="P58">
        <f t="shared" ca="1" si="15"/>
        <v>1033.6472472664416</v>
      </c>
      <c r="Q58">
        <f t="shared" ca="1" si="11"/>
        <v>4.5513256078819417E-4</v>
      </c>
    </row>
    <row r="59" spans="1:17">
      <c r="G59">
        <f t="shared" ca="1" si="12"/>
        <v>1140.5525173164169</v>
      </c>
      <c r="H59">
        <f t="shared" ca="1" si="8"/>
        <v>2.2987084237398271E-4</v>
      </c>
      <c r="J59">
        <f t="shared" ca="1" si="13"/>
        <v>1053.5140830882092</v>
      </c>
      <c r="K59">
        <f t="shared" ca="1" si="9"/>
        <v>2.2359084545697013E-4</v>
      </c>
      <c r="M59">
        <f t="shared" ca="1" si="14"/>
        <v>1390.7091779113473</v>
      </c>
      <c r="N59">
        <f t="shared" ca="1" si="10"/>
        <v>6.0398605129037367E-5</v>
      </c>
      <c r="P59">
        <f t="shared" ca="1" si="15"/>
        <v>1046.7684239516457</v>
      </c>
      <c r="Q59">
        <f t="shared" ca="1" si="11"/>
        <v>2.3160496038230312E-4</v>
      </c>
    </row>
    <row r="60" spans="1:17">
      <c r="B60" t="s">
        <v>33</v>
      </c>
      <c r="D60" s="7">
        <f ca="1">(C57*D50+C58*D38)</f>
        <v>915.55665709960442</v>
      </c>
      <c r="G60">
        <f t="shared" ca="1" si="12"/>
        <v>1153.7726785815933</v>
      </c>
      <c r="H60">
        <f t="shared" ca="1" si="8"/>
        <v>1.0894584562386422E-4</v>
      </c>
      <c r="J60">
        <f t="shared" ca="1" si="13"/>
        <v>1067.1055590725466</v>
      </c>
      <c r="K60">
        <f t="shared" ca="1" si="9"/>
        <v>1.0596948042863963E-4</v>
      </c>
      <c r="M60">
        <f t="shared" ca="1" si="14"/>
        <v>1441.0237439489824</v>
      </c>
      <c r="N60">
        <f t="shared" ca="1" si="10"/>
        <v>2.8625540509306679E-5</v>
      </c>
      <c r="P60">
        <f t="shared" ca="1" si="15"/>
        <v>1059.8896006368498</v>
      </c>
      <c r="Q60">
        <f t="shared" ca="1" si="11"/>
        <v>1.0976771998982111E-4</v>
      </c>
    </row>
    <row r="61" spans="1:17">
      <c r="A61" t="s">
        <v>20</v>
      </c>
      <c r="B61" t="s">
        <v>21</v>
      </c>
      <c r="D61" s="7">
        <f>(D40*D51)/SUM(D40,D51)</f>
        <v>2421.0742163110699</v>
      </c>
      <c r="G61">
        <f t="shared" ca="1" si="12"/>
        <v>1166.9928398467696</v>
      </c>
      <c r="H61">
        <f ca="1">NORMDIST(G61,D$34,SQRT(D$35), FALSE)</f>
        <v>4.8089946935716851E-5</v>
      </c>
      <c r="J61">
        <f t="shared" ca="1" si="13"/>
        <v>1080.697035056884</v>
      </c>
      <c r="K61">
        <f ca="1">NORMDIST(J61,D$38,SQRT(D$40), FALSE)</f>
        <v>4.6776145170445727E-5</v>
      </c>
      <c r="M61">
        <f t="shared" ca="1" si="14"/>
        <v>1491.3383099866176</v>
      </c>
      <c r="N61">
        <f ca="1">NORMDIST(M61,D$50,SQRT(D$51), FALSE)</f>
        <v>1.2635642196504677E-5</v>
      </c>
      <c r="P61">
        <f t="shared" ca="1" si="15"/>
        <v>1073.0107773220539</v>
      </c>
      <c r="Q61">
        <f ca="1">NORMDIST(P61,D$60,SQRT(D$61),FALSE)</f>
        <v>4.845273171580982E-5</v>
      </c>
    </row>
    <row r="63" spans="1:17">
      <c r="A63" t="s">
        <v>22</v>
      </c>
      <c r="G63">
        <f>8*SQRT(D66)/30</f>
        <v>13.121176685204066</v>
      </c>
      <c r="J63">
        <f>8*SQRT(D71)/30</f>
        <v>13.495215195019986</v>
      </c>
      <c r="M63">
        <f>8*SQRT(D82)/30</f>
        <v>50.314566037635224</v>
      </c>
      <c r="P63">
        <f>8*SQRT(D92)/30</f>
        <v>13.034504235077788</v>
      </c>
    </row>
    <row r="64" spans="1:17">
      <c r="A64" s="3" t="s">
        <v>28</v>
      </c>
      <c r="B64" s="8">
        <v>43952</v>
      </c>
      <c r="G64" t="s">
        <v>34</v>
      </c>
      <c r="J64" t="s">
        <v>35</v>
      </c>
      <c r="M64" t="s">
        <v>36</v>
      </c>
      <c r="P64" t="s">
        <v>37</v>
      </c>
    </row>
    <row r="65" spans="1:17">
      <c r="A65" t="s">
        <v>0</v>
      </c>
      <c r="B65" t="s">
        <v>23</v>
      </c>
      <c r="C65" t="s">
        <v>1</v>
      </c>
      <c r="D65" s="7">
        <f ca="1">D60</f>
        <v>915.55665709960442</v>
      </c>
      <c r="G65">
        <f ca="1">D65-4*SQRT(D66)</f>
        <v>718.7390068215434</v>
      </c>
      <c r="H65">
        <f ca="1">NORMDIST(G65,D$65,SQRT(D$66), FALSE)</f>
        <v>2.7198826035329977E-6</v>
      </c>
      <c r="J65">
        <f ca="1">D69-4*SQRT(D71)</f>
        <v>713.12842917430464</v>
      </c>
      <c r="K65">
        <f ca="1">NORMDIST(J65,D$69,SQRT(D$71), FALSE)</f>
        <v>2.6444973042844894E-6</v>
      </c>
      <c r="M65">
        <f ca="1">D81-4*SQRT(D82)</f>
        <v>302.97799371854239</v>
      </c>
      <c r="N65">
        <f ca="1">NORMDIST(M65,D$81,SQRT(D$82), FALSE)</f>
        <v>7.0929877795775512E-7</v>
      </c>
      <c r="P65">
        <f ca="1">D91-4*SQRT(D92)</f>
        <v>729.57841221124704</v>
      </c>
      <c r="Q65">
        <f ca="1">NORMDIST(P65,D$91,SQRT(D$92),FALSE)</f>
        <v>2.737968361537482E-6</v>
      </c>
    </row>
    <row r="66" spans="1:17">
      <c r="B66" t="s">
        <v>24</v>
      </c>
      <c r="C66" t="s">
        <v>2</v>
      </c>
      <c r="D66" s="7">
        <f>D61</f>
        <v>2421.0742163110699</v>
      </c>
      <c r="G66">
        <f ca="1">G65+G$63</f>
        <v>731.86018350674749</v>
      </c>
      <c r="H66">
        <f t="shared" ref="H66:H92" ca="1" si="16">NORMDIST(G66,D$65,SQRT(D$66), FALSE)</f>
        <v>7.627040017751141E-6</v>
      </c>
      <c r="J66">
        <f ca="1">J65+J$63</f>
        <v>726.62364436932467</v>
      </c>
      <c r="K66">
        <f t="shared" ref="K66:K92" ca="1" si="17">NORMDIST(J66,D$69,SQRT(D$71), FALSE)</f>
        <v>7.415646079876152E-6</v>
      </c>
      <c r="M66">
        <f ca="1">M65+M$63</f>
        <v>353.29255975617764</v>
      </c>
      <c r="N66">
        <f t="shared" ref="N66:N92" ca="1" si="18">NORMDIST(M66,D$81,SQRT(D$82), FALSE)</f>
        <v>1.9890013477047215E-6</v>
      </c>
      <c r="P66">
        <f ca="1">P65+P$63</f>
        <v>742.61291644632479</v>
      </c>
      <c r="Q66">
        <f t="shared" ref="Q66:Q92" ca="1" si="19">NORMDIST(P66,D$91,SQRT(D$92),FALSE)</f>
        <v>7.6777557360958426E-6</v>
      </c>
    </row>
    <row r="67" spans="1:17">
      <c r="G67">
        <f t="shared" ref="G67:G92" ca="1" si="20">G66+G$63</f>
        <v>744.98136019195158</v>
      </c>
      <c r="H67">
        <f t="shared" ca="1" si="16"/>
        <v>1.991951351701768E-5</v>
      </c>
      <c r="J67">
        <f t="shared" ref="J67:J92" ca="1" si="21">J66+J$63</f>
        <v>740.11885956434469</v>
      </c>
      <c r="K67">
        <f t="shared" ca="1" si="17"/>
        <v>1.9367416714966563E-5</v>
      </c>
      <c r="M67">
        <f t="shared" ref="M67:M92" ca="1" si="22">M66+M$63</f>
        <v>403.60712579381288</v>
      </c>
      <c r="N67">
        <f t="shared" ca="1" si="18"/>
        <v>5.1946678054342581E-6</v>
      </c>
      <c r="P67">
        <f t="shared" ref="P67:P92" ca="1" si="23">P66+P$63</f>
        <v>755.64742068140254</v>
      </c>
      <c r="Q67">
        <f t="shared" ca="1" si="19"/>
        <v>2.0051967579765572E-5</v>
      </c>
    </row>
    <row r="68" spans="1:17">
      <c r="A68" t="s">
        <v>3</v>
      </c>
      <c r="B68" t="s">
        <v>25</v>
      </c>
      <c r="D68">
        <v>0</v>
      </c>
      <c r="G68">
        <f t="shared" ca="1" si="20"/>
        <v>758.10253687715567</v>
      </c>
      <c r="H68">
        <f t="shared" ca="1" si="16"/>
        <v>4.8452731715811968E-5</v>
      </c>
      <c r="J68">
        <f t="shared" ca="1" si="21"/>
        <v>753.61407475936471</v>
      </c>
      <c r="K68">
        <f t="shared" ca="1" si="17"/>
        <v>4.7109797401272222E-5</v>
      </c>
      <c r="M68">
        <f t="shared" ca="1" si="22"/>
        <v>453.92169183144813</v>
      </c>
      <c r="N68">
        <f t="shared" ca="1" si="18"/>
        <v>1.2635642196504554E-5</v>
      </c>
      <c r="P68">
        <f t="shared" ca="1" si="23"/>
        <v>768.68192491648028</v>
      </c>
      <c r="Q68">
        <f t="shared" ca="1" si="19"/>
        <v>4.8774916349563521E-5</v>
      </c>
    </row>
    <row r="69" spans="1:17">
      <c r="A69" t="s">
        <v>4</v>
      </c>
      <c r="B69" t="s">
        <v>5</v>
      </c>
      <c r="D69" s="1">
        <f ca="1">D65*(1+D68)</f>
        <v>915.55665709960442</v>
      </c>
      <c r="G69">
        <f t="shared" ca="1" si="20"/>
        <v>771.22371356235976</v>
      </c>
      <c r="H69">
        <f t="shared" ca="1" si="16"/>
        <v>1.097677199898255E-4</v>
      </c>
      <c r="J69">
        <f t="shared" ca="1" si="21"/>
        <v>767.10928995438474</v>
      </c>
      <c r="K69">
        <f t="shared" ca="1" si="17"/>
        <v>1.0672535617290541E-4</v>
      </c>
      <c r="M69">
        <f t="shared" ca="1" si="22"/>
        <v>504.23625786908337</v>
      </c>
      <c r="N69">
        <f t="shared" ca="1" si="18"/>
        <v>2.8625540509306473E-5</v>
      </c>
      <c r="P69">
        <f t="shared" ca="1" si="23"/>
        <v>781.71642915155803</v>
      </c>
      <c r="Q69">
        <f t="shared" ca="1" si="19"/>
        <v>1.1049761635294642E-4</v>
      </c>
    </row>
    <row r="70" spans="1:17">
      <c r="A70" t="s">
        <v>6</v>
      </c>
      <c r="B70" t="s">
        <v>7</v>
      </c>
      <c r="C70" t="s">
        <v>8</v>
      </c>
      <c r="D70">
        <v>140</v>
      </c>
      <c r="G70">
        <f t="shared" ca="1" si="20"/>
        <v>784.34489024756385</v>
      </c>
      <c r="H70">
        <f t="shared" ca="1" si="16"/>
        <v>2.3160496038231168E-4</v>
      </c>
      <c r="J70">
        <f t="shared" ca="1" si="21"/>
        <v>780.60450514940476</v>
      </c>
      <c r="K70">
        <f t="shared" ca="1" si="17"/>
        <v>2.2518570933699841E-4</v>
      </c>
      <c r="M70">
        <f t="shared" ca="1" si="22"/>
        <v>554.55082390671862</v>
      </c>
      <c r="N70">
        <f t="shared" ca="1" si="18"/>
        <v>6.0398605129037062E-5</v>
      </c>
      <c r="P70">
        <f t="shared" ca="1" si="23"/>
        <v>794.75093338663578</v>
      </c>
      <c r="Q70">
        <f t="shared" ca="1" si="19"/>
        <v>2.331450089346496E-4</v>
      </c>
    </row>
    <row r="71" spans="1:17">
      <c r="A71" t="s">
        <v>9</v>
      </c>
      <c r="B71" t="s">
        <v>10</v>
      </c>
      <c r="D71" s="2">
        <f>D66+D70</f>
        <v>2561.0742163110699</v>
      </c>
      <c r="G71">
        <f t="shared" ca="1" si="20"/>
        <v>797.46606693276794</v>
      </c>
      <c r="H71">
        <f t="shared" ca="1" si="16"/>
        <v>4.5513256078820913E-4</v>
      </c>
      <c r="J71">
        <f t="shared" ca="1" si="21"/>
        <v>794.09972034442478</v>
      </c>
      <c r="K71">
        <f t="shared" ca="1" si="17"/>
        <v>4.4251793387446319E-4</v>
      </c>
      <c r="M71">
        <f t="shared" ca="1" si="22"/>
        <v>604.86538994435386</v>
      </c>
      <c r="N71">
        <f t="shared" ca="1" si="18"/>
        <v>1.1869077318135854E-4</v>
      </c>
      <c r="P71">
        <f t="shared" ca="1" si="23"/>
        <v>807.78543762171353</v>
      </c>
      <c r="Q71">
        <f t="shared" ca="1" si="19"/>
        <v>4.5815894778875824E-4</v>
      </c>
    </row>
    <row r="72" spans="1:17">
      <c r="D72" s="3"/>
      <c r="G72">
        <f t="shared" ca="1" si="20"/>
        <v>810.58724361797204</v>
      </c>
      <c r="H72">
        <f t="shared" ca="1" si="16"/>
        <v>8.329996011499232E-4</v>
      </c>
      <c r="J72">
        <f t="shared" ca="1" si="21"/>
        <v>807.5949355394448</v>
      </c>
      <c r="K72">
        <f t="shared" ca="1" si="17"/>
        <v>8.0991186783194711E-4</v>
      </c>
      <c r="M72">
        <f t="shared" ca="1" si="22"/>
        <v>655.17995598198911</v>
      </c>
      <c r="N72">
        <f t="shared" ca="1" si="18"/>
        <v>2.1723202257606733E-4</v>
      </c>
      <c r="P72">
        <f t="shared" ca="1" si="23"/>
        <v>820.81994185679127</v>
      </c>
      <c r="Q72">
        <f t="shared" ca="1" si="19"/>
        <v>8.385386009525656E-4</v>
      </c>
    </row>
    <row r="73" spans="1:17">
      <c r="A73" t="s">
        <v>11</v>
      </c>
      <c r="B73" t="s">
        <v>26</v>
      </c>
      <c r="C73">
        <v>53</v>
      </c>
      <c r="D73" s="9">
        <f ca="1">C73*11+NORMINV(RAND(),0,SQRT(D74))</f>
        <v>542.96846224486376</v>
      </c>
      <c r="G73">
        <f t="shared" ca="1" si="20"/>
        <v>823.70842030317613</v>
      </c>
      <c r="H73">
        <f t="shared" ca="1" si="16"/>
        <v>1.4199351729320716E-3</v>
      </c>
      <c r="J73">
        <f t="shared" ca="1" si="21"/>
        <v>821.09015073446483</v>
      </c>
      <c r="K73">
        <f t="shared" ca="1" si="17"/>
        <v>1.3805797103889751E-3</v>
      </c>
      <c r="M73">
        <f t="shared" ca="1" si="22"/>
        <v>705.49452201962436</v>
      </c>
      <c r="N73">
        <f t="shared" ca="1" si="18"/>
        <v>3.7029476258706648E-4</v>
      </c>
      <c r="P73">
        <f t="shared" ca="1" si="23"/>
        <v>833.85444609186902</v>
      </c>
      <c r="Q73">
        <f t="shared" ca="1" si="19"/>
        <v>1.4293769789446779E-3</v>
      </c>
    </row>
    <row r="74" spans="1:17">
      <c r="A74" t="s">
        <v>12</v>
      </c>
      <c r="B74" t="s">
        <v>13</v>
      </c>
      <c r="C74" t="s">
        <v>14</v>
      </c>
      <c r="D74">
        <f>D12</f>
        <v>25600</v>
      </c>
      <c r="G74">
        <f t="shared" ca="1" si="20"/>
        <v>836.82959698838022</v>
      </c>
      <c r="H74">
        <f t="shared" ca="1" si="16"/>
        <v>2.2542863309819821E-3</v>
      </c>
      <c r="J74">
        <f t="shared" ca="1" si="21"/>
        <v>834.58536592948485</v>
      </c>
      <c r="K74">
        <f t="shared" ca="1" si="17"/>
        <v>2.1918056748565493E-3</v>
      </c>
      <c r="M74">
        <f t="shared" ca="1" si="22"/>
        <v>755.8090880572596</v>
      </c>
      <c r="N74">
        <f t="shared" ca="1" si="18"/>
        <v>5.8787924804379517E-4</v>
      </c>
      <c r="P74">
        <f t="shared" ca="1" si="23"/>
        <v>846.88895032694677</v>
      </c>
      <c r="Q74">
        <f t="shared" ca="1" si="19"/>
        <v>2.2692761239244694E-3</v>
      </c>
    </row>
    <row r="75" spans="1:17">
      <c r="B75" t="s">
        <v>30</v>
      </c>
      <c r="D75">
        <f>$D$13</f>
        <v>0.4</v>
      </c>
      <c r="G75">
        <f ca="1">G74+G$63</f>
        <v>849.95077367358431</v>
      </c>
      <c r="H75">
        <f t="shared" ca="1" si="16"/>
        <v>3.3332391570427486E-3</v>
      </c>
      <c r="J75">
        <f t="shared" ca="1" si="21"/>
        <v>848.08058112450487</v>
      </c>
      <c r="K75">
        <f t="shared" ca="1" si="17"/>
        <v>3.2408538346048918E-3</v>
      </c>
      <c r="M75">
        <f t="shared" ca="1" si="22"/>
        <v>806.12365409489485</v>
      </c>
      <c r="N75">
        <f t="shared" ca="1" si="18"/>
        <v>8.6925165728119153E-4</v>
      </c>
      <c r="P75">
        <f t="shared" ca="1" si="23"/>
        <v>859.92345456202452</v>
      </c>
      <c r="Q75">
        <f t="shared" ca="1" si="19"/>
        <v>3.3554034065904556E-3</v>
      </c>
    </row>
    <row r="76" spans="1:17">
      <c r="G76">
        <f t="shared" ca="1" si="20"/>
        <v>863.0719503587884</v>
      </c>
      <c r="H76">
        <f t="shared" ca="1" si="16"/>
        <v>4.5902961883353471E-3</v>
      </c>
      <c r="J76">
        <f t="shared" ca="1" si="21"/>
        <v>861.5757963195249</v>
      </c>
      <c r="K76">
        <f t="shared" ca="1" si="17"/>
        <v>4.463069795789045E-3</v>
      </c>
      <c r="M76">
        <f t="shared" ca="1" si="22"/>
        <v>856.43822013253009</v>
      </c>
      <c r="N76">
        <f t="shared" ca="1" si="18"/>
        <v>1.1970705914369727E-3</v>
      </c>
      <c r="P76">
        <f t="shared" ca="1" si="23"/>
        <v>872.95795879710226</v>
      </c>
      <c r="Q76">
        <f t="shared" ca="1" si="19"/>
        <v>4.6208191917631756E-3</v>
      </c>
    </row>
    <row r="77" spans="1:17">
      <c r="A77" t="s">
        <v>11</v>
      </c>
      <c r="B77" t="s">
        <v>27</v>
      </c>
      <c r="C77">
        <v>27</v>
      </c>
      <c r="D77" s="9">
        <f ca="1">C77/0.02++NORMINV(RAND(),0,SQRT(D78))</f>
        <v>1400.8484989752089</v>
      </c>
      <c r="G77">
        <f t="shared" ca="1" si="20"/>
        <v>876.19312704399249</v>
      </c>
      <c r="H77">
        <f t="shared" ca="1" si="16"/>
        <v>5.8875116607115703E-3</v>
      </c>
      <c r="J77">
        <f t="shared" ca="1" si="21"/>
        <v>875.07101151454492</v>
      </c>
      <c r="K77">
        <f t="shared" ca="1" si="17"/>
        <v>5.7243311514516056E-3</v>
      </c>
      <c r="M77">
        <f t="shared" ca="1" si="22"/>
        <v>906.75278617016534</v>
      </c>
      <c r="N77">
        <f t="shared" ca="1" si="18"/>
        <v>1.535362158914613E-3</v>
      </c>
      <c r="P77">
        <f t="shared" ca="1" si="23"/>
        <v>885.99246303218001</v>
      </c>
      <c r="Q77">
        <f t="shared" ca="1" si="19"/>
        <v>5.9266604500768467E-3</v>
      </c>
    </row>
    <row r="78" spans="1:17">
      <c r="A78" t="s">
        <v>12</v>
      </c>
      <c r="B78" t="s">
        <v>13</v>
      </c>
      <c r="C78" t="s">
        <v>14</v>
      </c>
      <c r="D78">
        <f>D16</f>
        <v>10000</v>
      </c>
      <c r="G78">
        <f t="shared" ca="1" si="20"/>
        <v>889.31430372919658</v>
      </c>
      <c r="H78">
        <f t="shared" ca="1" si="16"/>
        <v>7.0329849520716116E-3</v>
      </c>
      <c r="J78">
        <f t="shared" ca="1" si="21"/>
        <v>888.56622670956494</v>
      </c>
      <c r="K78">
        <f t="shared" ca="1" si="17"/>
        <v>6.8380560700185711E-3</v>
      </c>
      <c r="M78">
        <f t="shared" ca="1" si="22"/>
        <v>957.06735220780058</v>
      </c>
      <c r="N78">
        <f t="shared" ca="1" si="18"/>
        <v>1.8340819656774297E-3</v>
      </c>
      <c r="P78">
        <f t="shared" ca="1" si="23"/>
        <v>899.02696726725776</v>
      </c>
      <c r="Q78">
        <f t="shared" ca="1" si="19"/>
        <v>7.079750523396983E-3</v>
      </c>
    </row>
    <row r="79" spans="1:17">
      <c r="B79" t="s">
        <v>30</v>
      </c>
      <c r="D79">
        <f>$D$17</f>
        <v>0.6</v>
      </c>
      <c r="G79">
        <f t="shared" ca="1" si="20"/>
        <v>902.43548041440067</v>
      </c>
      <c r="H79">
        <f t="shared" ca="1" si="16"/>
        <v>7.8246412159088934E-3</v>
      </c>
      <c r="J79">
        <f t="shared" ca="1" si="21"/>
        <v>902.06144190458497</v>
      </c>
      <c r="K79">
        <f t="shared" ca="1" si="17"/>
        <v>7.6077704881769856E-3</v>
      </c>
      <c r="M79">
        <f t="shared" ca="1" si="22"/>
        <v>1007.3819182454358</v>
      </c>
      <c r="N79">
        <f t="shared" ca="1" si="18"/>
        <v>2.0405323542982473E-3</v>
      </c>
      <c r="P79">
        <f t="shared" ca="1" si="23"/>
        <v>912.06147150233551</v>
      </c>
      <c r="Q79">
        <f t="shared" ca="1" si="19"/>
        <v>7.8766708760563235E-3</v>
      </c>
    </row>
    <row r="80" spans="1:17">
      <c r="G80">
        <f t="shared" ca="1" si="20"/>
        <v>915.55665709960476</v>
      </c>
      <c r="H80">
        <f t="shared" ca="1" si="16"/>
        <v>8.1078557708175684E-3</v>
      </c>
      <c r="J80">
        <f t="shared" ca="1" si="21"/>
        <v>915.55665709960499</v>
      </c>
      <c r="K80">
        <f t="shared" ca="1" si="17"/>
        <v>7.8831353609171671E-3</v>
      </c>
      <c r="M80">
        <f t="shared" ca="1" si="22"/>
        <v>1057.696484283071</v>
      </c>
      <c r="N80">
        <f t="shared" ca="1" si="18"/>
        <v>2.1143898573521072E-3</v>
      </c>
      <c r="P80">
        <f t="shared" ca="1" si="23"/>
        <v>925.09597573741326</v>
      </c>
      <c r="Q80">
        <f t="shared" ca="1" si="19"/>
        <v>8.1617686555927396E-3</v>
      </c>
    </row>
    <row r="81" spans="1:17">
      <c r="B81" t="s">
        <v>31</v>
      </c>
      <c r="D81" s="5">
        <f ca="1">D75*D73+D79*D77</f>
        <v>1057.6964842830707</v>
      </c>
      <c r="G81">
        <f t="shared" ca="1" si="20"/>
        <v>928.67783378480885</v>
      </c>
      <c r="H81">
        <f t="shared" ca="1" si="16"/>
        <v>7.8246412159088639E-3</v>
      </c>
      <c r="J81">
        <f t="shared" ca="1" si="21"/>
        <v>929.05187229462501</v>
      </c>
      <c r="K81">
        <f t="shared" ca="1" si="17"/>
        <v>7.6077704881769414E-3</v>
      </c>
      <c r="M81">
        <f t="shared" ca="1" si="22"/>
        <v>1108.0110503207061</v>
      </c>
      <c r="N81">
        <f t="shared" ca="1" si="18"/>
        <v>2.040532354298246E-3</v>
      </c>
      <c r="P81">
        <f t="shared" ca="1" si="23"/>
        <v>938.130479972491</v>
      </c>
      <c r="Q81">
        <f t="shared" ca="1" si="19"/>
        <v>7.8766708760563825E-3</v>
      </c>
    </row>
    <row r="82" spans="1:17">
      <c r="B82" t="s">
        <v>32</v>
      </c>
      <c r="D82">
        <f>D74+D78</f>
        <v>35600</v>
      </c>
      <c r="G82">
        <f t="shared" ca="1" si="20"/>
        <v>941.79901047001295</v>
      </c>
      <c r="H82">
        <f t="shared" ca="1" si="16"/>
        <v>7.0329849520715604E-3</v>
      </c>
      <c r="J82">
        <f t="shared" ca="1" si="21"/>
        <v>942.54708748964504</v>
      </c>
      <c r="K82">
        <f t="shared" ca="1" si="17"/>
        <v>6.8380560700184879E-3</v>
      </c>
      <c r="M82">
        <f t="shared" ca="1" si="22"/>
        <v>1158.3256163583412</v>
      </c>
      <c r="N82">
        <f t="shared" ca="1" si="18"/>
        <v>1.834081965677428E-3</v>
      </c>
      <c r="P82">
        <f t="shared" ca="1" si="23"/>
        <v>951.16498420756875</v>
      </c>
      <c r="Q82">
        <f t="shared" ca="1" si="19"/>
        <v>7.0797505233970879E-3</v>
      </c>
    </row>
    <row r="83" spans="1:17">
      <c r="G83">
        <f t="shared" ca="1" si="20"/>
        <v>954.92018715521704</v>
      </c>
      <c r="H83">
        <f t="shared" ca="1" si="16"/>
        <v>5.8875116607115061E-3</v>
      </c>
      <c r="J83">
        <f t="shared" ca="1" si="21"/>
        <v>956.04230268466506</v>
      </c>
      <c r="K83">
        <f t="shared" ca="1" si="17"/>
        <v>5.7243311514515024E-3</v>
      </c>
      <c r="M83">
        <f t="shared" ca="1" si="22"/>
        <v>1208.6401823959764</v>
      </c>
      <c r="N83">
        <f t="shared" ca="1" si="18"/>
        <v>1.5353621589146117E-3</v>
      </c>
      <c r="P83">
        <f t="shared" ca="1" si="23"/>
        <v>964.1994884426465</v>
      </c>
      <c r="Q83">
        <f t="shared" ca="1" si="19"/>
        <v>5.9266604500769786E-3</v>
      </c>
    </row>
    <row r="84" spans="1:17">
      <c r="G84">
        <f t="shared" ca="1" si="20"/>
        <v>968.04136384042113</v>
      </c>
      <c r="H84">
        <f t="shared" ca="1" si="16"/>
        <v>4.5902961883352794E-3</v>
      </c>
      <c r="J84">
        <f t="shared" ca="1" si="21"/>
        <v>969.53751787968508</v>
      </c>
      <c r="K84">
        <f t="shared" ca="1" si="17"/>
        <v>4.4630697957889383E-3</v>
      </c>
      <c r="M84">
        <f t="shared" ca="1" si="22"/>
        <v>1258.9547484336115</v>
      </c>
      <c r="N84">
        <f t="shared" ca="1" si="18"/>
        <v>1.1970705914369718E-3</v>
      </c>
      <c r="P84">
        <f t="shared" ca="1" si="23"/>
        <v>977.23399267772425</v>
      </c>
      <c r="Q84">
        <f t="shared" ca="1" si="19"/>
        <v>4.6208191917633135E-3</v>
      </c>
    </row>
    <row r="85" spans="1:17">
      <c r="B85" t="s">
        <v>29</v>
      </c>
      <c r="C85" s="4" t="s">
        <v>15</v>
      </c>
      <c r="D85" s="5" t="s">
        <v>12</v>
      </c>
      <c r="G85">
        <f t="shared" ca="1" si="20"/>
        <v>981.16254052562522</v>
      </c>
      <c r="H85">
        <f t="shared" ca="1" si="16"/>
        <v>3.3332391570426861E-3</v>
      </c>
      <c r="J85">
        <f t="shared" ca="1" si="21"/>
        <v>983.03273307470511</v>
      </c>
      <c r="K85">
        <f t="shared" ca="1" si="17"/>
        <v>3.2408538346047956E-3</v>
      </c>
      <c r="M85">
        <f t="shared" ca="1" si="22"/>
        <v>1309.2693144712466</v>
      </c>
      <c r="N85">
        <f t="shared" ca="1" si="18"/>
        <v>8.6925165728119153E-4</v>
      </c>
      <c r="P85">
        <f t="shared" ca="1" si="23"/>
        <v>990.26849691280199</v>
      </c>
      <c r="Q85">
        <f t="shared" ca="1" si="19"/>
        <v>3.3554034065905805E-3</v>
      </c>
    </row>
    <row r="86" spans="1:17">
      <c r="C86" t="s">
        <v>16</v>
      </c>
      <c r="D86" s="1" t="s">
        <v>17</v>
      </c>
      <c r="G86">
        <f t="shared" ca="1" si="20"/>
        <v>994.28371721082931</v>
      </c>
      <c r="H86">
        <f t="shared" ca="1" si="16"/>
        <v>2.2542863309819327E-3</v>
      </c>
      <c r="J86">
        <f t="shared" ca="1" si="21"/>
        <v>996.52794826972513</v>
      </c>
      <c r="K86">
        <f t="shared" ca="1" si="17"/>
        <v>2.1918056748564704E-3</v>
      </c>
      <c r="M86">
        <f t="shared" ca="1" si="22"/>
        <v>1359.5838805088817</v>
      </c>
      <c r="N86">
        <f t="shared" ca="1" si="18"/>
        <v>5.878792480437956E-4</v>
      </c>
      <c r="P86">
        <f t="shared" ca="1" si="23"/>
        <v>1003.3030011478797</v>
      </c>
      <c r="Q86">
        <f t="shared" ca="1" si="19"/>
        <v>2.26927612392457E-3</v>
      </c>
    </row>
    <row r="87" spans="1:17">
      <c r="G87">
        <f t="shared" ca="1" si="20"/>
        <v>1007.4048938960334</v>
      </c>
      <c r="H87">
        <f t="shared" ca="1" si="16"/>
        <v>1.4199351729320348E-3</v>
      </c>
      <c r="J87">
        <f t="shared" ca="1" si="21"/>
        <v>1010.0231634647452</v>
      </c>
      <c r="K87">
        <f t="shared" ca="1" si="17"/>
        <v>1.3805797103889174E-3</v>
      </c>
      <c r="M87">
        <f t="shared" ca="1" si="22"/>
        <v>1409.8984465465169</v>
      </c>
      <c r="N87">
        <f t="shared" ca="1" si="18"/>
        <v>3.702947625870674E-4</v>
      </c>
      <c r="P87">
        <f t="shared" ca="1" si="23"/>
        <v>1016.3375053829575</v>
      </c>
      <c r="Q87">
        <f t="shared" ca="1" si="19"/>
        <v>1.4293769789447525E-3</v>
      </c>
    </row>
    <row r="88" spans="1:17">
      <c r="B88" t="s">
        <v>29</v>
      </c>
      <c r="C88" s="6">
        <f>(D66+D70)/SUM(D66,D70,D82)</f>
        <v>6.7112214970520875E-2</v>
      </c>
      <c r="D88" t="s">
        <v>18</v>
      </c>
      <c r="G88">
        <f t="shared" ca="1" si="20"/>
        <v>1020.5260705812375</v>
      </c>
      <c r="H88">
        <f ca="1">NORMDIST(G88,D$65,SQRT(D$66), FALSE)</f>
        <v>8.3299960114989794E-4</v>
      </c>
      <c r="J88">
        <f t="shared" ca="1" si="21"/>
        <v>1023.5183786597652</v>
      </c>
      <c r="K88">
        <f t="shared" ca="1" si="17"/>
        <v>8.0991186783190786E-4</v>
      </c>
      <c r="M88">
        <f t="shared" ca="1" si="22"/>
        <v>1460.213012584152</v>
      </c>
      <c r="N88">
        <f t="shared" ca="1" si="18"/>
        <v>2.1723202257606819E-4</v>
      </c>
      <c r="P88">
        <f t="shared" ca="1" si="23"/>
        <v>1029.3720096180352</v>
      </c>
      <c r="Q88">
        <f t="shared" ca="1" si="19"/>
        <v>8.3853860095261536E-4</v>
      </c>
    </row>
    <row r="89" spans="1:17">
      <c r="C89" s="6">
        <f>1-C88</f>
        <v>0.93288778502947911</v>
      </c>
      <c r="D89" t="s">
        <v>19</v>
      </c>
      <c r="G89">
        <f t="shared" ca="1" si="20"/>
        <v>1033.6472472664416</v>
      </c>
      <c r="H89">
        <f t="shared" ca="1" si="16"/>
        <v>4.5513256078819417E-4</v>
      </c>
      <c r="J89">
        <f t="shared" ca="1" si="21"/>
        <v>1037.0135938547851</v>
      </c>
      <c r="K89">
        <f t="shared" ca="1" si="17"/>
        <v>4.4251793387444145E-4</v>
      </c>
      <c r="M89">
        <f t="shared" ca="1" si="22"/>
        <v>1510.5275786217871</v>
      </c>
      <c r="N89">
        <f t="shared" ca="1" si="18"/>
        <v>1.1869077318135927E-4</v>
      </c>
      <c r="P89">
        <f t="shared" ca="1" si="23"/>
        <v>1042.406513853113</v>
      </c>
      <c r="Q89">
        <f t="shared" ca="1" si="19"/>
        <v>4.5815894778878893E-4</v>
      </c>
    </row>
    <row r="90" spans="1:17">
      <c r="G90">
        <f t="shared" ca="1" si="20"/>
        <v>1046.7684239516457</v>
      </c>
      <c r="H90">
        <f t="shared" ca="1" si="16"/>
        <v>2.3160496038230312E-4</v>
      </c>
      <c r="J90">
        <f t="shared" ca="1" si="21"/>
        <v>1050.508809049805</v>
      </c>
      <c r="K90">
        <f t="shared" ca="1" si="17"/>
        <v>2.2518570933698773E-4</v>
      </c>
      <c r="M90">
        <f t="shared" ca="1" si="22"/>
        <v>1560.8421446594223</v>
      </c>
      <c r="N90">
        <f t="shared" ca="1" si="18"/>
        <v>6.039860512903757E-5</v>
      </c>
      <c r="P90">
        <f t="shared" ca="1" si="23"/>
        <v>1055.4410180881907</v>
      </c>
      <c r="Q90">
        <f t="shared" ca="1" si="19"/>
        <v>2.3314500893466695E-4</v>
      </c>
    </row>
    <row r="91" spans="1:17">
      <c r="B91" t="s">
        <v>33</v>
      </c>
      <c r="D91" s="7">
        <f ca="1">(C88*D81+C89*D69)</f>
        <v>925.09597573741394</v>
      </c>
      <c r="G91">
        <f t="shared" ca="1" si="20"/>
        <v>1059.8896006368498</v>
      </c>
      <c r="H91">
        <f t="shared" ca="1" si="16"/>
        <v>1.0976771998982111E-4</v>
      </c>
      <c r="J91">
        <f t="shared" ca="1" si="21"/>
        <v>1064.0040242448249</v>
      </c>
      <c r="K91">
        <f t="shared" ca="1" si="17"/>
        <v>1.0672535617290048E-4</v>
      </c>
      <c r="M91">
        <f t="shared" ca="1" si="22"/>
        <v>1611.1567106970574</v>
      </c>
      <c r="N91">
        <f t="shared" ca="1" si="18"/>
        <v>2.8625540509306774E-5</v>
      </c>
      <c r="P91">
        <f t="shared" ca="1" si="23"/>
        <v>1068.4755223232685</v>
      </c>
      <c r="Q91">
        <f t="shared" ca="1" si="19"/>
        <v>1.1049761635295546E-4</v>
      </c>
    </row>
    <row r="92" spans="1:17">
      <c r="A92" t="s">
        <v>20</v>
      </c>
      <c r="B92" t="s">
        <v>21</v>
      </c>
      <c r="D92" s="7">
        <f>(D71*D82)/SUM(D71,D82)</f>
        <v>2389.194852950543</v>
      </c>
      <c r="G92">
        <f t="shared" ca="1" si="20"/>
        <v>1073.0107773220539</v>
      </c>
      <c r="H92">
        <f t="shared" ca="1" si="16"/>
        <v>4.845273171580982E-5</v>
      </c>
      <c r="J92">
        <f t="shared" ca="1" si="21"/>
        <v>1077.4992394398448</v>
      </c>
      <c r="K92">
        <f t="shared" ca="1" si="17"/>
        <v>4.7109797401270216E-5</v>
      </c>
      <c r="M92">
        <f t="shared" ca="1" si="22"/>
        <v>1661.4712767346925</v>
      </c>
      <c r="N92">
        <f t="shared" ca="1" si="18"/>
        <v>1.2635642196504735E-5</v>
      </c>
      <c r="P92">
        <f t="shared" ca="1" si="23"/>
        <v>1081.5100265583462</v>
      </c>
      <c r="Q92">
        <f t="shared" ca="1" si="19"/>
        <v>4.8774916349567858E-5</v>
      </c>
    </row>
    <row r="94" spans="1:17">
      <c r="A94" t="s">
        <v>22</v>
      </c>
      <c r="G94">
        <f>8*SQRT(D97)/30</f>
        <v>13.034504235077788</v>
      </c>
      <c r="J94">
        <f>8*SQRT(D102)/30</f>
        <v>13.410960301552473</v>
      </c>
      <c r="M94">
        <f>8*SQRT(D113)/30</f>
        <v>50.314566037635224</v>
      </c>
      <c r="P94">
        <f>8*SQRT(D123)/30</f>
        <v>12.95853955102754</v>
      </c>
    </row>
    <row r="95" spans="1:17">
      <c r="A95" s="3" t="s">
        <v>28</v>
      </c>
      <c r="B95" s="8">
        <v>43983</v>
      </c>
      <c r="G95" t="s">
        <v>34</v>
      </c>
      <c r="J95" t="s">
        <v>35</v>
      </c>
      <c r="M95" t="s">
        <v>36</v>
      </c>
      <c r="P95" t="s">
        <v>37</v>
      </c>
    </row>
    <row r="96" spans="1:17">
      <c r="A96" t="s">
        <v>0</v>
      </c>
      <c r="B96" t="s">
        <v>23</v>
      </c>
      <c r="C96" t="s">
        <v>1</v>
      </c>
      <c r="D96" s="7">
        <f ca="1">D91</f>
        <v>925.09597573741394</v>
      </c>
      <c r="G96">
        <f ca="1">D96-4*SQRT(D97)</f>
        <v>729.57841221124704</v>
      </c>
      <c r="H96">
        <f ca="1">NORMDIST(G96,D$96,SQRT(D$97), FALSE)</f>
        <v>2.737968361537482E-6</v>
      </c>
      <c r="J96">
        <f ca="1">D100-4*SQRT(D102)</f>
        <v>816.44116878786838</v>
      </c>
      <c r="K96">
        <f ca="1">NORMDIST(J96,D$100,SQRT(D$102), FALSE)</f>
        <v>2.6611114641684629E-6</v>
      </c>
      <c r="M96">
        <f ca="1">D112-4*SQRT(D113)</f>
        <v>424.10134341363118</v>
      </c>
      <c r="N96">
        <f ca="1">NORMDIST(M96,D$112,SQRT(D$113), FALSE)</f>
        <v>7.0929877795775512E-7</v>
      </c>
      <c r="P96">
        <f ca="1">D122-4*SQRT(D123)</f>
        <v>833.92118285991705</v>
      </c>
      <c r="Q96">
        <f ca="1">NORMDIST(P96,D$122,SQRT(D$123),FALSE)</f>
        <v>2.7540186965852619E-6</v>
      </c>
    </row>
    <row r="97" spans="1:17">
      <c r="B97" t="s">
        <v>24</v>
      </c>
      <c r="C97" t="s">
        <v>2</v>
      </c>
      <c r="D97" s="7">
        <f>D92</f>
        <v>2389.194852950543</v>
      </c>
      <c r="G97">
        <f ca="1">G96+G$94</f>
        <v>742.61291644632479</v>
      </c>
      <c r="H97">
        <f t="shared" ref="H97:H123" ca="1" si="24">NORMDIST(G97,D$96,SQRT(D$97), FALSE)</f>
        <v>7.6777557360958426E-6</v>
      </c>
      <c r="J97">
        <f ca="1">J96+J$94</f>
        <v>829.85212908942083</v>
      </c>
      <c r="K97">
        <f t="shared" ref="K97:K123" ca="1" si="25">NORMDIST(J97,D$100,SQRT(D$102), FALSE)</f>
        <v>7.4622351724096577E-6</v>
      </c>
      <c r="M97">
        <f ca="1">M96+M$1</f>
        <v>474.41590945126643</v>
      </c>
      <c r="N97">
        <f t="shared" ref="N97:N123" ca="1" si="26">NORMDIST(M97,D$112,SQRT(D$113), FALSE)</f>
        <v>1.9890013477047215E-6</v>
      </c>
      <c r="P97">
        <f ca="1">P96+P$94</f>
        <v>846.87972241094462</v>
      </c>
      <c r="Q97">
        <f t="shared" ref="Q97:Q123" ca="1" si="27">NORMDIST(P97,D$122,SQRT(D$123),FALSE)</f>
        <v>7.7227637623793484E-6</v>
      </c>
    </row>
    <row r="98" spans="1:17">
      <c r="G98">
        <f t="shared" ref="G98:G123" ca="1" si="28">G97+G$94</f>
        <v>755.64742068140254</v>
      </c>
      <c r="H98">
        <f t="shared" ca="1" si="24"/>
        <v>2.0051967579765572E-5</v>
      </c>
      <c r="J98">
        <f t="shared" ref="J98:J123" ca="1" si="29">J97+J$94</f>
        <v>843.26308939097328</v>
      </c>
      <c r="K98">
        <f t="shared" ca="1" si="25"/>
        <v>1.9489093283636237E-5</v>
      </c>
      <c r="M98">
        <f ca="1">M97+M$94</f>
        <v>524.73047548890167</v>
      </c>
      <c r="N98">
        <f t="shared" ca="1" si="26"/>
        <v>5.1946678054342581E-6</v>
      </c>
      <c r="P98">
        <f t="shared" ref="P98:P123" ca="1" si="30">P97+P$94</f>
        <v>859.83826196197219</v>
      </c>
      <c r="Q98">
        <f t="shared" ca="1" si="27"/>
        <v>2.016951488328601E-5</v>
      </c>
    </row>
    <row r="99" spans="1:17">
      <c r="A99" t="s">
        <v>3</v>
      </c>
      <c r="B99" t="s">
        <v>25</v>
      </c>
      <c r="D99">
        <v>0.1</v>
      </c>
      <c r="G99">
        <f t="shared" ca="1" si="28"/>
        <v>768.68192491648028</v>
      </c>
      <c r="H99">
        <f t="shared" ca="1" si="24"/>
        <v>4.8774916349563521E-5</v>
      </c>
      <c r="J99">
        <f t="shared" ca="1" si="29"/>
        <v>856.67404969252573</v>
      </c>
      <c r="K99">
        <f t="shared" ca="1" si="25"/>
        <v>4.7405766584094574E-5</v>
      </c>
      <c r="M99">
        <f t="shared" ref="M99:M123" ca="1" si="31">M98+M$94</f>
        <v>575.04504152653692</v>
      </c>
      <c r="N99">
        <f t="shared" ca="1" si="26"/>
        <v>1.2635642196504554E-5</v>
      </c>
      <c r="P99">
        <f t="shared" ca="1" si="30"/>
        <v>872.79680151299976</v>
      </c>
      <c r="Q99">
        <f t="shared" ca="1" si="27"/>
        <v>4.9060841402729677E-5</v>
      </c>
    </row>
    <row r="100" spans="1:17">
      <c r="A100" t="s">
        <v>4</v>
      </c>
      <c r="B100" t="s">
        <v>5</v>
      </c>
      <c r="D100" s="1">
        <f ca="1">D96*(1+D99)</f>
        <v>1017.6055733111555</v>
      </c>
      <c r="G100">
        <f t="shared" ca="1" si="28"/>
        <v>781.71642915155803</v>
      </c>
      <c r="H100">
        <f t="shared" ca="1" si="24"/>
        <v>1.1049761635294642E-4</v>
      </c>
      <c r="J100">
        <f t="shared" ca="1" si="29"/>
        <v>870.08500999407818</v>
      </c>
      <c r="K100">
        <f t="shared" ca="1" si="25"/>
        <v>1.0739586248359585E-4</v>
      </c>
      <c r="M100">
        <f t="shared" ca="1" si="31"/>
        <v>625.35960756417217</v>
      </c>
      <c r="N100">
        <f t="shared" ca="1" si="26"/>
        <v>2.8625540509306473E-5</v>
      </c>
      <c r="P100">
        <f t="shared" ca="1" si="30"/>
        <v>885.75534106402733</v>
      </c>
      <c r="Q100">
        <f t="shared" ca="1" si="27"/>
        <v>1.1114536809082812E-4</v>
      </c>
    </row>
    <row r="101" spans="1:17">
      <c r="A101" t="s">
        <v>6</v>
      </c>
      <c r="B101" t="s">
        <v>7</v>
      </c>
      <c r="C101" t="s">
        <v>8</v>
      </c>
      <c r="D101">
        <v>140</v>
      </c>
      <c r="G101">
        <f t="shared" ca="1" si="28"/>
        <v>794.75093338663578</v>
      </c>
      <c r="H101">
        <f t="shared" ca="1" si="24"/>
        <v>2.331450089346496E-4</v>
      </c>
      <c r="J101">
        <f t="shared" ca="1" si="29"/>
        <v>883.49597029563063</v>
      </c>
      <c r="K101">
        <f t="shared" ca="1" si="25"/>
        <v>2.2660044754544355E-4</v>
      </c>
      <c r="M101">
        <f t="shared" ca="1" si="31"/>
        <v>675.67417360180741</v>
      </c>
      <c r="N101">
        <f t="shared" ca="1" si="26"/>
        <v>6.0398605129037062E-5</v>
      </c>
      <c r="P101">
        <f t="shared" ca="1" si="30"/>
        <v>898.7138806150549</v>
      </c>
      <c r="Q101">
        <f t="shared" ca="1" si="27"/>
        <v>2.3451173601619636E-4</v>
      </c>
    </row>
    <row r="102" spans="1:17">
      <c r="A102" t="s">
        <v>9</v>
      </c>
      <c r="B102" t="s">
        <v>10</v>
      </c>
      <c r="D102" s="2">
        <f>D97+D101</f>
        <v>2529.194852950543</v>
      </c>
      <c r="G102">
        <f t="shared" ca="1" si="28"/>
        <v>807.78543762171353</v>
      </c>
      <c r="H102">
        <f t="shared" ca="1" si="24"/>
        <v>4.5815894778875824E-4</v>
      </c>
      <c r="J102">
        <f t="shared" ca="1" si="29"/>
        <v>896.90693059718308</v>
      </c>
      <c r="K102">
        <f t="shared" ca="1" si="25"/>
        <v>4.4529807045958441E-4</v>
      </c>
      <c r="M102">
        <f t="shared" ca="1" si="31"/>
        <v>725.98873963944266</v>
      </c>
      <c r="N102">
        <f t="shared" ca="1" si="26"/>
        <v>1.1869077318135854E-4</v>
      </c>
      <c r="P102">
        <f t="shared" ca="1" si="30"/>
        <v>911.67242016608247</v>
      </c>
      <c r="Q102">
        <f t="shared" ca="1" si="27"/>
        <v>4.6084473653653008E-4</v>
      </c>
    </row>
    <row r="103" spans="1:17">
      <c r="D103" s="3"/>
      <c r="G103">
        <f t="shared" ca="1" si="28"/>
        <v>820.81994185679127</v>
      </c>
      <c r="H103">
        <f t="shared" ca="1" si="24"/>
        <v>8.385386009525656E-4</v>
      </c>
      <c r="J103">
        <f t="shared" ca="1" si="29"/>
        <v>910.31789089873553</v>
      </c>
      <c r="K103">
        <f t="shared" ca="1" si="25"/>
        <v>8.1500017147371963E-4</v>
      </c>
      <c r="M103">
        <f t="shared" ca="1" si="31"/>
        <v>776.3033056770779</v>
      </c>
      <c r="N103">
        <f t="shared" ca="1" si="26"/>
        <v>2.1723202257606733E-4</v>
      </c>
      <c r="P103">
        <f t="shared" ca="1" si="30"/>
        <v>924.63095971711004</v>
      </c>
      <c r="Q103">
        <f t="shared" ca="1" si="27"/>
        <v>8.4345422586806892E-4</v>
      </c>
    </row>
    <row r="104" spans="1:17">
      <c r="A104" t="s">
        <v>11</v>
      </c>
      <c r="B104" t="s">
        <v>26</v>
      </c>
      <c r="C104">
        <v>47</v>
      </c>
      <c r="D104" s="9">
        <f ca="1">C104*11+NORMINV(RAND(),0,SQRT(D105))</f>
        <v>551.24125751396218</v>
      </c>
      <c r="G104">
        <f t="shared" ca="1" si="28"/>
        <v>833.85444609186902</v>
      </c>
      <c r="H104">
        <f t="shared" ca="1" si="24"/>
        <v>1.4293769789446779E-3</v>
      </c>
      <c r="J104">
        <f t="shared" ca="1" si="29"/>
        <v>923.72885120028798</v>
      </c>
      <c r="K104">
        <f t="shared" ca="1" si="25"/>
        <v>1.3892532575329804E-3</v>
      </c>
      <c r="M104">
        <f t="shared" ca="1" si="31"/>
        <v>826.61787171471315</v>
      </c>
      <c r="N104">
        <f t="shared" ca="1" si="26"/>
        <v>3.7029476258706648E-4</v>
      </c>
      <c r="P104">
        <f t="shared" ca="1" si="30"/>
        <v>937.58949926813762</v>
      </c>
      <c r="Q104">
        <f t="shared" ca="1" si="27"/>
        <v>1.4377561770917468E-3</v>
      </c>
    </row>
    <row r="105" spans="1:17">
      <c r="A105" t="s">
        <v>12</v>
      </c>
      <c r="B105" t="s">
        <v>13</v>
      </c>
      <c r="C105" t="s">
        <v>14</v>
      </c>
      <c r="D105">
        <f>D12</f>
        <v>25600</v>
      </c>
      <c r="G105">
        <f t="shared" ca="1" si="28"/>
        <v>846.88895032694677</v>
      </c>
      <c r="H105">
        <f t="shared" ca="1" si="24"/>
        <v>2.2692761239244694E-3</v>
      </c>
      <c r="J105">
        <f t="shared" ca="1" si="29"/>
        <v>937.13981150184043</v>
      </c>
      <c r="K105">
        <f t="shared" ca="1" si="25"/>
        <v>2.2055757815069017E-3</v>
      </c>
      <c r="M105">
        <f t="shared" ca="1" si="31"/>
        <v>876.93243775234839</v>
      </c>
      <c r="N105">
        <f t="shared" ca="1" si="26"/>
        <v>5.8787924804379517E-4</v>
      </c>
      <c r="P105">
        <f t="shared" ca="1" si="30"/>
        <v>950.54803881916519</v>
      </c>
      <c r="Q105">
        <f t="shared" ca="1" si="27"/>
        <v>2.2825789226772583E-3</v>
      </c>
    </row>
    <row r="106" spans="1:17">
      <c r="B106" t="s">
        <v>30</v>
      </c>
      <c r="D106">
        <f>$D$13</f>
        <v>0.4</v>
      </c>
      <c r="G106">
        <f t="shared" ca="1" si="28"/>
        <v>859.92345456202452</v>
      </c>
      <c r="H106">
        <f t="shared" ca="1" si="24"/>
        <v>3.3554034065904556E-3</v>
      </c>
      <c r="J106">
        <f t="shared" ca="1" si="29"/>
        <v>950.55077180339288</v>
      </c>
      <c r="K106">
        <f t="shared" ca="1" si="25"/>
        <v>3.2612146281974369E-3</v>
      </c>
      <c r="M106">
        <f t="shared" ca="1" si="31"/>
        <v>927.24700378998364</v>
      </c>
      <c r="N106">
        <f t="shared" ca="1" si="26"/>
        <v>8.6925165728119153E-4</v>
      </c>
      <c r="P106">
        <f t="shared" ca="1" si="30"/>
        <v>963.50657837019276</v>
      </c>
      <c r="Q106">
        <f t="shared" ca="1" si="27"/>
        <v>3.3750732280730393E-3</v>
      </c>
    </row>
    <row r="107" spans="1:17">
      <c r="G107">
        <f t="shared" ca="1" si="28"/>
        <v>872.95795879710226</v>
      </c>
      <c r="H107">
        <f t="shared" ca="1" si="24"/>
        <v>4.6208191917631756E-3</v>
      </c>
      <c r="J107">
        <f t="shared" ca="1" si="29"/>
        <v>963.96173210494533</v>
      </c>
      <c r="K107">
        <f t="shared" ca="1" si="25"/>
        <v>4.4911092099492594E-3</v>
      </c>
      <c r="M107">
        <f t="shared" ca="1" si="31"/>
        <v>977.56156982761888</v>
      </c>
      <c r="N107">
        <f t="shared" ca="1" si="26"/>
        <v>1.1970705914369727E-3</v>
      </c>
      <c r="P107">
        <f t="shared" ca="1" si="30"/>
        <v>976.46511792122033</v>
      </c>
      <c r="Q107">
        <f t="shared" ca="1" si="27"/>
        <v>4.6479070490463605E-3</v>
      </c>
    </row>
    <row r="108" spans="1:17">
      <c r="A108" t="s">
        <v>11</v>
      </c>
      <c r="B108" t="s">
        <v>27</v>
      </c>
      <c r="C108">
        <v>29</v>
      </c>
      <c r="D108" s="9">
        <f ca="1">C108/0.02++NORMINV(RAND(),0,SQRT(D109))</f>
        <v>1597.2055516209577</v>
      </c>
      <c r="G108">
        <f t="shared" ca="1" si="28"/>
        <v>885.99246303218001</v>
      </c>
      <c r="H108">
        <f t="shared" ca="1" si="24"/>
        <v>5.9266604500768467E-3</v>
      </c>
      <c r="J108">
        <f t="shared" ca="1" si="29"/>
        <v>977.37269240649778</v>
      </c>
      <c r="K108">
        <f t="shared" ca="1" si="25"/>
        <v>5.7602944904290238E-3</v>
      </c>
      <c r="M108">
        <f t="shared" ca="1" si="31"/>
        <v>1027.8761358652541</v>
      </c>
      <c r="N108">
        <f t="shared" ca="1" si="26"/>
        <v>1.535362158914613E-3</v>
      </c>
      <c r="P108">
        <f t="shared" ca="1" si="30"/>
        <v>989.4236574722479</v>
      </c>
      <c r="Q108">
        <f t="shared" ca="1" si="27"/>
        <v>5.9614033226661166E-3</v>
      </c>
    </row>
    <row r="109" spans="1:17">
      <c r="A109" t="s">
        <v>12</v>
      </c>
      <c r="B109" t="s">
        <v>13</v>
      </c>
      <c r="C109" t="s">
        <v>14</v>
      </c>
      <c r="D109">
        <f>D16</f>
        <v>10000</v>
      </c>
      <c r="G109">
        <f t="shared" ca="1" si="28"/>
        <v>899.02696726725776</v>
      </c>
      <c r="H109">
        <f t="shared" ca="1" si="24"/>
        <v>7.079750523396983E-3</v>
      </c>
      <c r="J109">
        <f t="shared" ca="1" si="29"/>
        <v>990.78365270805023</v>
      </c>
      <c r="K109">
        <f t="shared" ca="1" si="25"/>
        <v>6.881016430257415E-3</v>
      </c>
      <c r="M109">
        <f t="shared" ca="1" si="31"/>
        <v>1078.1907019028893</v>
      </c>
      <c r="N109">
        <f t="shared" ca="1" si="26"/>
        <v>1.8340819656774289E-3</v>
      </c>
      <c r="P109">
        <f t="shared" ca="1" si="30"/>
        <v>1002.3821970232755</v>
      </c>
      <c r="Q109">
        <f t="shared" ca="1" si="27"/>
        <v>7.1212529635097509E-3</v>
      </c>
    </row>
    <row r="110" spans="1:17">
      <c r="B110" t="s">
        <v>30</v>
      </c>
      <c r="D110">
        <f>$D$17</f>
        <v>0.6</v>
      </c>
      <c r="G110">
        <f t="shared" ca="1" si="28"/>
        <v>912.06147150233551</v>
      </c>
      <c r="H110">
        <f t="shared" ca="1" si="24"/>
        <v>7.8766708760563235E-3</v>
      </c>
      <c r="J110">
        <f t="shared" ca="1" si="29"/>
        <v>1004.1946130096027</v>
      </c>
      <c r="K110">
        <f t="shared" ca="1" si="25"/>
        <v>7.655566609975361E-3</v>
      </c>
      <c r="M110">
        <f t="shared" ca="1" si="31"/>
        <v>1128.5052679405244</v>
      </c>
      <c r="N110">
        <f t="shared" ca="1" si="26"/>
        <v>2.0405323542982468E-3</v>
      </c>
      <c r="P110">
        <f t="shared" ca="1" si="30"/>
        <v>1015.340736574303</v>
      </c>
      <c r="Q110">
        <f t="shared" ca="1" si="27"/>
        <v>7.9228449693723082E-3</v>
      </c>
    </row>
    <row r="111" spans="1:17">
      <c r="G111">
        <f t="shared" ca="1" si="28"/>
        <v>925.09597573741326</v>
      </c>
      <c r="H111">
        <f t="shared" ca="1" si="24"/>
        <v>8.1617686555927396E-3</v>
      </c>
      <c r="J111">
        <f t="shared" ca="1" si="29"/>
        <v>1017.6055733111551</v>
      </c>
      <c r="K111">
        <f t="shared" ca="1" si="25"/>
        <v>7.932661473521287E-3</v>
      </c>
      <c r="M111">
        <f t="shared" ca="1" si="31"/>
        <v>1178.8198339781595</v>
      </c>
      <c r="N111">
        <f t="shared" ca="1" si="26"/>
        <v>2.1143898573521072E-3</v>
      </c>
      <c r="P111">
        <f t="shared" ca="1" si="30"/>
        <v>1028.2992761253306</v>
      </c>
      <c r="Q111">
        <f t="shared" ca="1" si="27"/>
        <v>8.209614030048086E-3</v>
      </c>
    </row>
    <row r="112" spans="1:17">
      <c r="B112" t="s">
        <v>31</v>
      </c>
      <c r="D112" s="5">
        <f ca="1">D106*D104+D110*D108</f>
        <v>1178.8198339781595</v>
      </c>
      <c r="G112">
        <f t="shared" ca="1" si="28"/>
        <v>938.130479972491</v>
      </c>
      <c r="H112">
        <f t="shared" ca="1" si="24"/>
        <v>7.8766708760563825E-3</v>
      </c>
      <c r="J112">
        <f t="shared" ca="1" si="29"/>
        <v>1031.0165336127077</v>
      </c>
      <c r="K112">
        <f t="shared" ca="1" si="25"/>
        <v>7.6555666099753844E-3</v>
      </c>
      <c r="M112">
        <f t="shared" ca="1" si="31"/>
        <v>1229.1344000157947</v>
      </c>
      <c r="N112">
        <f t="shared" ca="1" si="26"/>
        <v>2.0405323542982468E-3</v>
      </c>
      <c r="P112">
        <f t="shared" ca="1" si="30"/>
        <v>1041.2578156763582</v>
      </c>
      <c r="Q112">
        <f t="shared" ca="1" si="27"/>
        <v>7.9228449693722683E-3</v>
      </c>
    </row>
    <row r="113" spans="1:17">
      <c r="B113" t="s">
        <v>32</v>
      </c>
      <c r="D113">
        <f>D105+D109</f>
        <v>35600</v>
      </c>
      <c r="G113">
        <f t="shared" ca="1" si="28"/>
        <v>951.16498420756875</v>
      </c>
      <c r="H113">
        <f t="shared" ca="1" si="24"/>
        <v>7.0797505233970879E-3</v>
      </c>
      <c r="J113">
        <f t="shared" ca="1" si="29"/>
        <v>1044.4274939142601</v>
      </c>
      <c r="K113">
        <f t="shared" ca="1" si="25"/>
        <v>6.8810164302574566E-3</v>
      </c>
      <c r="M113">
        <f t="shared" ca="1" si="31"/>
        <v>1279.4489660534298</v>
      </c>
      <c r="N113">
        <f t="shared" ca="1" si="26"/>
        <v>1.8340819656774289E-3</v>
      </c>
      <c r="P113">
        <f t="shared" ca="1" si="30"/>
        <v>1054.2163552273857</v>
      </c>
      <c r="Q113">
        <f t="shared" ca="1" si="27"/>
        <v>7.121252963509679E-3</v>
      </c>
    </row>
    <row r="114" spans="1:17">
      <c r="G114">
        <f t="shared" ca="1" si="28"/>
        <v>964.1994884426465</v>
      </c>
      <c r="H114">
        <f t="shared" ca="1" si="24"/>
        <v>5.9266604500769786E-3</v>
      </c>
      <c r="J114">
        <f t="shared" ca="1" si="29"/>
        <v>1057.8384542158126</v>
      </c>
      <c r="K114">
        <f t="shared" ca="1" si="25"/>
        <v>5.760294490429075E-3</v>
      </c>
      <c r="M114">
        <f t="shared" ca="1" si="31"/>
        <v>1329.7635320910649</v>
      </c>
      <c r="N114">
        <f t="shared" ca="1" si="26"/>
        <v>1.535362158914613E-3</v>
      </c>
      <c r="P114">
        <f t="shared" ca="1" si="30"/>
        <v>1067.1748947784133</v>
      </c>
      <c r="Q114">
        <f t="shared" ca="1" si="27"/>
        <v>5.9614033226660272E-3</v>
      </c>
    </row>
    <row r="115" spans="1:17">
      <c r="G115">
        <f t="shared" ca="1" si="28"/>
        <v>977.23399267772425</v>
      </c>
      <c r="H115">
        <f t="shared" ca="1" si="24"/>
        <v>4.6208191917633135E-3</v>
      </c>
      <c r="J115">
        <f t="shared" ca="1" si="29"/>
        <v>1071.249414517365</v>
      </c>
      <c r="K115">
        <f t="shared" ca="1" si="25"/>
        <v>4.4911092099493132E-3</v>
      </c>
      <c r="M115">
        <f t="shared" ca="1" si="31"/>
        <v>1380.0780981287</v>
      </c>
      <c r="N115">
        <f t="shared" ca="1" si="26"/>
        <v>1.1970705914369736E-3</v>
      </c>
      <c r="P115">
        <f t="shared" ca="1" si="30"/>
        <v>1080.1334343294409</v>
      </c>
      <c r="Q115">
        <f t="shared" ca="1" si="27"/>
        <v>4.6479070490462685E-3</v>
      </c>
    </row>
    <row r="116" spans="1:17">
      <c r="B116" t="s">
        <v>29</v>
      </c>
      <c r="C116" s="4" t="s">
        <v>15</v>
      </c>
      <c r="D116" s="5" t="s">
        <v>12</v>
      </c>
      <c r="G116">
        <f t="shared" ca="1" si="28"/>
        <v>990.26849691280199</v>
      </c>
      <c r="H116">
        <f t="shared" ca="1" si="24"/>
        <v>3.3554034065905805E-3</v>
      </c>
      <c r="J116">
        <f t="shared" ca="1" si="29"/>
        <v>1084.6603748189175</v>
      </c>
      <c r="K116">
        <f t="shared" ca="1" si="25"/>
        <v>3.2612146281974863E-3</v>
      </c>
      <c r="M116">
        <f t="shared" ca="1" si="31"/>
        <v>1430.3926641663352</v>
      </c>
      <c r="N116">
        <f t="shared" ca="1" si="26"/>
        <v>8.6925165728119315E-4</v>
      </c>
      <c r="P116">
        <f t="shared" ca="1" si="30"/>
        <v>1093.0919738804685</v>
      </c>
      <c r="Q116">
        <f t="shared" ca="1" si="27"/>
        <v>3.3750732280729539E-3</v>
      </c>
    </row>
    <row r="117" spans="1:17">
      <c r="C117" t="s">
        <v>16</v>
      </c>
      <c r="D117" s="1" t="s">
        <v>17</v>
      </c>
      <c r="G117">
        <f t="shared" ca="1" si="28"/>
        <v>1003.3030011478797</v>
      </c>
      <c r="H117">
        <f t="shared" ca="1" si="24"/>
        <v>2.26927612392457E-3</v>
      </c>
      <c r="J117">
        <f t="shared" ca="1" si="29"/>
        <v>1098.0713351204699</v>
      </c>
      <c r="K117">
        <f t="shared" ca="1" si="25"/>
        <v>2.2055757815069412E-3</v>
      </c>
      <c r="M117">
        <f t="shared" ca="1" si="31"/>
        <v>1480.7072302039703</v>
      </c>
      <c r="N117">
        <f t="shared" ca="1" si="26"/>
        <v>5.8787924804379679E-4</v>
      </c>
      <c r="P117">
        <f t="shared" ca="1" si="30"/>
        <v>1106.050513431496</v>
      </c>
      <c r="Q117">
        <f t="shared" ca="1" si="27"/>
        <v>2.2825789226771894E-3</v>
      </c>
    </row>
    <row r="118" spans="1:17">
      <c r="G118">
        <f t="shared" ca="1" si="28"/>
        <v>1016.3375053829575</v>
      </c>
      <c r="H118">
        <f t="shared" ca="1" si="24"/>
        <v>1.4293769789447525E-3</v>
      </c>
      <c r="J118">
        <f t="shared" ca="1" si="29"/>
        <v>1111.4822954220224</v>
      </c>
      <c r="K118">
        <f t="shared" ca="1" si="25"/>
        <v>1.3892532575330099E-3</v>
      </c>
      <c r="M118">
        <f t="shared" ca="1" si="31"/>
        <v>1531.0217962416054</v>
      </c>
      <c r="N118">
        <f t="shared" ca="1" si="26"/>
        <v>3.7029476258706811E-4</v>
      </c>
      <c r="P118">
        <f t="shared" ca="1" si="30"/>
        <v>1119.0090529825236</v>
      </c>
      <c r="Q118">
        <f t="shared" ca="1" si="27"/>
        <v>1.4377561770916964E-3</v>
      </c>
    </row>
    <row r="119" spans="1:17">
      <c r="B119" t="s">
        <v>29</v>
      </c>
      <c r="C119" s="6">
        <f>(D97+D101)/SUM(D97,D101,D113)</f>
        <v>6.6332238661337126E-2</v>
      </c>
      <c r="D119" t="s">
        <v>18</v>
      </c>
      <c r="G119">
        <f t="shared" ca="1" si="28"/>
        <v>1029.3720096180352</v>
      </c>
      <c r="H119">
        <f t="shared" ca="1" si="24"/>
        <v>8.3853860095261536E-4</v>
      </c>
      <c r="J119">
        <f t="shared" ca="1" si="29"/>
        <v>1124.8932557235748</v>
      </c>
      <c r="K119">
        <f t="shared" ca="1" si="25"/>
        <v>8.1500017147373915E-4</v>
      </c>
      <c r="M119">
        <f t="shared" ca="1" si="31"/>
        <v>1581.3363622792406</v>
      </c>
      <c r="N119">
        <f t="shared" ca="1" si="26"/>
        <v>2.1723202257606874E-4</v>
      </c>
      <c r="P119">
        <f t="shared" ca="1" si="30"/>
        <v>1131.9675925335512</v>
      </c>
      <c r="Q119">
        <f t="shared" ca="1" si="27"/>
        <v>8.4345422586803553E-4</v>
      </c>
    </row>
    <row r="120" spans="1:17">
      <c r="C120" s="6">
        <f>1-C119</f>
        <v>0.93366776133866292</v>
      </c>
      <c r="D120" t="s">
        <v>19</v>
      </c>
      <c r="G120">
        <f t="shared" ca="1" si="28"/>
        <v>1042.406513853113</v>
      </c>
      <c r="H120">
        <f t="shared" ca="1" si="24"/>
        <v>4.5815894778878893E-4</v>
      </c>
      <c r="J120">
        <f t="shared" ca="1" si="29"/>
        <v>1138.3042160251273</v>
      </c>
      <c r="K120">
        <f t="shared" ca="1" si="25"/>
        <v>4.4529807045959633E-4</v>
      </c>
      <c r="M120">
        <f t="shared" ca="1" si="31"/>
        <v>1631.6509283168757</v>
      </c>
      <c r="N120">
        <f t="shared" ca="1" si="26"/>
        <v>1.1869077318135967E-4</v>
      </c>
      <c r="P120">
        <f t="shared" ca="1" si="30"/>
        <v>1144.9261320845787</v>
      </c>
      <c r="Q120">
        <f t="shared" ca="1" si="27"/>
        <v>4.6084473653650959E-4</v>
      </c>
    </row>
    <row r="121" spans="1:17">
      <c r="G121">
        <f t="shared" ca="1" si="28"/>
        <v>1055.4410180881907</v>
      </c>
      <c r="H121">
        <f t="shared" ca="1" si="24"/>
        <v>2.3314500893466695E-4</v>
      </c>
      <c r="J121">
        <f t="shared" ca="1" si="29"/>
        <v>1151.7151763266797</v>
      </c>
      <c r="K121">
        <f t="shared" ca="1" si="25"/>
        <v>2.266004475454503E-4</v>
      </c>
      <c r="M121">
        <f t="shared" ca="1" si="31"/>
        <v>1681.9654943545108</v>
      </c>
      <c r="N121">
        <f t="shared" ca="1" si="26"/>
        <v>6.0398605129037787E-5</v>
      </c>
      <c r="P121">
        <f t="shared" ca="1" si="30"/>
        <v>1157.8846716356063</v>
      </c>
      <c r="Q121">
        <f t="shared" ca="1" si="27"/>
        <v>2.3451173601618468E-4</v>
      </c>
    </row>
    <row r="122" spans="1:17">
      <c r="B122" t="s">
        <v>33</v>
      </c>
      <c r="D122" s="7">
        <f ca="1">(C119*D112+C120*D100)</f>
        <v>1028.2992761253302</v>
      </c>
      <c r="G122">
        <f t="shared" ca="1" si="28"/>
        <v>1068.4755223232685</v>
      </c>
      <c r="H122">
        <f t="shared" ca="1" si="24"/>
        <v>1.1049761635295546E-4</v>
      </c>
      <c r="J122">
        <f t="shared" ca="1" si="29"/>
        <v>1165.1261366282322</v>
      </c>
      <c r="K122">
        <f t="shared" ca="1" si="25"/>
        <v>1.0739586248359947E-4</v>
      </c>
      <c r="M122">
        <f t="shared" ca="1" si="31"/>
        <v>1732.280060392146</v>
      </c>
      <c r="N122">
        <f t="shared" ca="1" si="26"/>
        <v>2.8625540509306852E-5</v>
      </c>
      <c r="P122">
        <f t="shared" ca="1" si="30"/>
        <v>1170.8432111866339</v>
      </c>
      <c r="Q122">
        <f t="shared" ca="1" si="27"/>
        <v>1.111453680908221E-4</v>
      </c>
    </row>
    <row r="123" spans="1:17">
      <c r="A123" t="s">
        <v>20</v>
      </c>
      <c r="B123" t="s">
        <v>21</v>
      </c>
      <c r="D123" s="7">
        <f>(D102*D113)/SUM(D102,D113)</f>
        <v>2361.4276963436018</v>
      </c>
      <c r="G123">
        <f t="shared" ca="1" si="28"/>
        <v>1081.5100265583462</v>
      </c>
      <c r="H123">
        <f t="shared" ca="1" si="24"/>
        <v>4.8774916349567858E-5</v>
      </c>
      <c r="J123">
        <f t="shared" ca="1" si="29"/>
        <v>1178.5370969297846</v>
      </c>
      <c r="K123">
        <f t="shared" ca="1" si="25"/>
        <v>4.7405766584096302E-5</v>
      </c>
      <c r="M123">
        <f t="shared" ca="1" si="31"/>
        <v>1782.5946264297811</v>
      </c>
      <c r="N123">
        <f t="shared" ca="1" si="26"/>
        <v>1.2635642196504767E-5</v>
      </c>
      <c r="P123">
        <f t="shared" ca="1" si="30"/>
        <v>1183.8017507376615</v>
      </c>
      <c r="Q123">
        <f t="shared" ca="1" si="27"/>
        <v>4.9060841402726709E-5</v>
      </c>
    </row>
    <row r="125" spans="1:17">
      <c r="A125" t="s">
        <v>22</v>
      </c>
      <c r="G125">
        <f>8*SQRT(D128)/30</f>
        <v>12.95853955102754</v>
      </c>
      <c r="J125">
        <f>8*SQRT(D133)/30</f>
        <v>13.337139980186928</v>
      </c>
      <c r="M125">
        <f>8*SQRT(D144)/30</f>
        <v>50.314566037635224</v>
      </c>
      <c r="P125">
        <f>8*SQRT(D154)/30</f>
        <v>12.891904616324334</v>
      </c>
    </row>
    <row r="126" spans="1:17">
      <c r="A126" s="3" t="s">
        <v>28</v>
      </c>
      <c r="B126" s="8">
        <v>44013</v>
      </c>
      <c r="G126" t="s">
        <v>34</v>
      </c>
      <c r="J126" t="s">
        <v>35</v>
      </c>
      <c r="M126" t="s">
        <v>36</v>
      </c>
      <c r="P126" t="s">
        <v>37</v>
      </c>
    </row>
    <row r="127" spans="1:17">
      <c r="A127" t="s">
        <v>0</v>
      </c>
      <c r="B127" t="s">
        <v>23</v>
      </c>
      <c r="C127" t="s">
        <v>1</v>
      </c>
      <c r="D127" s="7">
        <f ca="1">D122</f>
        <v>1028.2992761253302</v>
      </c>
      <c r="G127">
        <f ca="1">D127-4*SQRT(D128)</f>
        <v>833.92118285991705</v>
      </c>
      <c r="H127">
        <f ca="1">NORMDIST(G127,D$127,SQRT(D$128), FALSE)</f>
        <v>2.7540186965852619E-6</v>
      </c>
      <c r="J127">
        <f ca="1">D131-4*SQRT(D133)</f>
        <v>1033.9020316475921</v>
      </c>
      <c r="K127">
        <f ca="1">NORMDIST(J127,D$131,SQRT(D$133), FALSE)</f>
        <v>2.6758405667921251E-6</v>
      </c>
      <c r="M127">
        <f ca="1">D143-4*SQRT(D144)</f>
        <v>254.30158308831858</v>
      </c>
      <c r="N127">
        <f ca="1">NORMDIST(M127,D$143,SQRT(D$144), FALSE)</f>
        <v>7.0929877795775512E-7</v>
      </c>
      <c r="P127">
        <f ca="1">D153-4*SQRT(D154)</f>
        <v>1025.8129058014583</v>
      </c>
      <c r="Q127">
        <f ca="1">NORMDIST(P127,D$153,SQRT(D$154),FALSE)</f>
        <v>2.7682535099413789E-6</v>
      </c>
    </row>
    <row r="128" spans="1:17">
      <c r="B128" t="s">
        <v>24</v>
      </c>
      <c r="C128" t="s">
        <v>2</v>
      </c>
      <c r="D128" s="7">
        <f>D123</f>
        <v>2361.4276963436018</v>
      </c>
      <c r="G128">
        <f ca="1">G127+G$125</f>
        <v>846.87972241094462</v>
      </c>
      <c r="H128">
        <f t="shared" ref="H128:H154" ca="1" si="32">NORMDIST(G128,D$127,SQRT(D$128), FALSE)</f>
        <v>7.7227637623793484E-6</v>
      </c>
      <c r="J128">
        <f ca="1">J127+J$125</f>
        <v>1047.2391716277791</v>
      </c>
      <c r="K128">
        <f t="shared" ref="K128:K154" ca="1" si="33">NORMDIST(J128,D$131,SQRT(D$133), FALSE)</f>
        <v>7.5035382253393903E-6</v>
      </c>
      <c r="M128">
        <f ca="1">M127+M$125</f>
        <v>304.61614912595383</v>
      </c>
      <c r="N128">
        <f t="shared" ref="N128:N154" ca="1" si="34">NORMDIST(M128,D$143,SQRT(D$144), FALSE)</f>
        <v>1.9890013477047215E-6</v>
      </c>
      <c r="P128">
        <f ca="1">P127+P$125</f>
        <v>1038.7048104177827</v>
      </c>
      <c r="Q128">
        <f t="shared" ref="Q128:Q154" ca="1" si="35">NORMDIST(P128,D$153,SQRT(D$154),FALSE)</f>
        <v>7.7626807393000918E-6</v>
      </c>
    </row>
    <row r="129" spans="1:17">
      <c r="G129">
        <f t="shared" ref="G129:G154" ca="1" si="36">G128+G$125</f>
        <v>859.83826196197219</v>
      </c>
      <c r="H129">
        <f t="shared" ca="1" si="32"/>
        <v>2.016951488328601E-5</v>
      </c>
      <c r="J129">
        <f t="shared" ref="J129:J154" ca="1" si="37">J128+J$125</f>
        <v>1060.5763116079661</v>
      </c>
      <c r="K129">
        <f t="shared" ca="1" si="33"/>
        <v>1.9596964321314498E-5</v>
      </c>
      <c r="M129">
        <f t="shared" ref="M129:M154" ca="1" si="38">M128+M$125</f>
        <v>354.93071516358907</v>
      </c>
      <c r="N129">
        <f t="shared" ca="1" si="34"/>
        <v>5.1946678054342581E-6</v>
      </c>
      <c r="P129">
        <f t="shared" ref="P129:P154" ca="1" si="39">P128+P$125</f>
        <v>1051.5967150341071</v>
      </c>
      <c r="Q129">
        <f t="shared" ca="1" si="35"/>
        <v>2.0273765911139663E-5</v>
      </c>
    </row>
    <row r="130" spans="1:17">
      <c r="A130" t="s">
        <v>3</v>
      </c>
      <c r="B130" t="s">
        <v>25</v>
      </c>
      <c r="D130">
        <v>0.2</v>
      </c>
      <c r="G130">
        <f t="shared" ca="1" si="36"/>
        <v>872.79680151299976</v>
      </c>
      <c r="H130">
        <f t="shared" ca="1" si="32"/>
        <v>4.9060841402729677E-5</v>
      </c>
      <c r="J130">
        <f t="shared" ca="1" si="37"/>
        <v>1073.9134515881531</v>
      </c>
      <c r="K130">
        <f t="shared" ca="1" si="33"/>
        <v>4.76681548419238E-5</v>
      </c>
      <c r="M130">
        <f t="shared" ca="1" si="38"/>
        <v>405.24528120122432</v>
      </c>
      <c r="N130">
        <f t="shared" ca="1" si="34"/>
        <v>1.2635642196504554E-5</v>
      </c>
      <c r="P130">
        <f t="shared" ca="1" si="39"/>
        <v>1064.4886196504315</v>
      </c>
      <c r="Q130">
        <f t="shared" ca="1" si="35"/>
        <v>4.9314424256516592E-5</v>
      </c>
    </row>
    <row r="131" spans="1:17">
      <c r="A131" t="s">
        <v>4</v>
      </c>
      <c r="B131" t="s">
        <v>5</v>
      </c>
      <c r="D131" s="1">
        <f ca="1">D127*(1+D130)</f>
        <v>1233.9591313503961</v>
      </c>
      <c r="G131">
        <f t="shared" ca="1" si="36"/>
        <v>885.75534106402733</v>
      </c>
      <c r="H131">
        <f t="shared" ca="1" si="32"/>
        <v>1.1114536809082812E-4</v>
      </c>
      <c r="J131">
        <f t="shared" ca="1" si="37"/>
        <v>1087.25059156834</v>
      </c>
      <c r="K131">
        <f t="shared" ca="1" si="33"/>
        <v>1.0799029255583534E-4</v>
      </c>
      <c r="M131">
        <f t="shared" ca="1" si="38"/>
        <v>455.55984723885956</v>
      </c>
      <c r="N131">
        <f t="shared" ca="1" si="34"/>
        <v>2.8625540509306473E-5</v>
      </c>
      <c r="P131">
        <f t="shared" ca="1" si="39"/>
        <v>1077.3805242667559</v>
      </c>
      <c r="Q131">
        <f t="shared" ca="1" si="35"/>
        <v>1.1171984987344399E-4</v>
      </c>
    </row>
    <row r="132" spans="1:17">
      <c r="A132" t="s">
        <v>6</v>
      </c>
      <c r="B132" t="s">
        <v>7</v>
      </c>
      <c r="C132" t="s">
        <v>8</v>
      </c>
      <c r="D132">
        <v>140</v>
      </c>
      <c r="G132">
        <f t="shared" ca="1" si="36"/>
        <v>898.7138806150549</v>
      </c>
      <c r="H132">
        <f t="shared" ca="1" si="32"/>
        <v>2.3451173601619636E-4</v>
      </c>
      <c r="J132">
        <f t="shared" ca="1" si="37"/>
        <v>1100.587731548527</v>
      </c>
      <c r="K132">
        <f t="shared" ca="1" si="33"/>
        <v>2.2785466830673728E-4</v>
      </c>
      <c r="M132">
        <f t="shared" ca="1" si="38"/>
        <v>505.87441327649481</v>
      </c>
      <c r="N132">
        <f t="shared" ca="1" si="34"/>
        <v>6.0398605129037062E-5</v>
      </c>
      <c r="P132">
        <f t="shared" ca="1" si="39"/>
        <v>1090.2724288830802</v>
      </c>
      <c r="Q132">
        <f t="shared" ca="1" si="35"/>
        <v>2.3572386678210306E-4</v>
      </c>
    </row>
    <row r="133" spans="1:17">
      <c r="A133" t="s">
        <v>9</v>
      </c>
      <c r="B133" t="s">
        <v>10</v>
      </c>
      <c r="D133" s="2">
        <f>D128+D132</f>
        <v>2501.4276963436018</v>
      </c>
      <c r="G133">
        <f t="shared" ca="1" si="36"/>
        <v>911.67242016608247</v>
      </c>
      <c r="H133">
        <f t="shared" ca="1" si="32"/>
        <v>4.6084473653653008E-4</v>
      </c>
      <c r="J133">
        <f t="shared" ca="1" si="37"/>
        <v>1113.924871528714</v>
      </c>
      <c r="K133">
        <f t="shared" ca="1" si="33"/>
        <v>4.4776277029131184E-4</v>
      </c>
      <c r="M133">
        <f t="shared" ca="1" si="38"/>
        <v>556.18897931413005</v>
      </c>
      <c r="N133">
        <f t="shared" ca="1" si="34"/>
        <v>1.1869077318135854E-4</v>
      </c>
      <c r="P133">
        <f t="shared" ca="1" si="39"/>
        <v>1103.1643334994046</v>
      </c>
      <c r="Q133">
        <f t="shared" ca="1" si="35"/>
        <v>4.6322672429096701E-4</v>
      </c>
    </row>
    <row r="134" spans="1:17">
      <c r="D134" s="3"/>
      <c r="G134">
        <f t="shared" ca="1" si="36"/>
        <v>924.63095971711004</v>
      </c>
      <c r="H134">
        <f t="shared" ca="1" si="32"/>
        <v>8.4345422586806892E-4</v>
      </c>
      <c r="J134">
        <f t="shared" ca="1" si="37"/>
        <v>1127.262011508901</v>
      </c>
      <c r="K134">
        <f t="shared" ca="1" si="33"/>
        <v>8.1951115168842536E-4</v>
      </c>
      <c r="M134">
        <f t="shared" ca="1" si="38"/>
        <v>606.5035453517653</v>
      </c>
      <c r="N134">
        <f t="shared" ca="1" si="34"/>
        <v>2.1723202257606733E-4</v>
      </c>
      <c r="P134">
        <f t="shared" ca="1" si="39"/>
        <v>1116.056238115729</v>
      </c>
      <c r="Q134">
        <f t="shared" ca="1" si="35"/>
        <v>8.4781382353331521E-4</v>
      </c>
    </row>
    <row r="135" spans="1:17">
      <c r="A135" t="s">
        <v>11</v>
      </c>
      <c r="B135" t="s">
        <v>26</v>
      </c>
      <c r="C135">
        <v>44</v>
      </c>
      <c r="D135" s="9">
        <f ca="1">C135*11+NORMINV(RAND(),0,SQRT(D136))</f>
        <v>398.26790967203954</v>
      </c>
      <c r="G135">
        <f t="shared" ca="1" si="36"/>
        <v>937.58949926813762</v>
      </c>
      <c r="H135">
        <f t="shared" ca="1" si="32"/>
        <v>1.4377561770917468E-3</v>
      </c>
      <c r="J135">
        <f t="shared" ca="1" si="37"/>
        <v>1140.5991514890879</v>
      </c>
      <c r="K135">
        <f t="shared" ca="1" si="33"/>
        <v>1.3969426963543422E-3</v>
      </c>
      <c r="M135">
        <f t="shared" ca="1" si="38"/>
        <v>656.81811138940054</v>
      </c>
      <c r="N135">
        <f t="shared" ca="1" si="34"/>
        <v>3.7029476258706648E-4</v>
      </c>
      <c r="P135">
        <f t="shared" ca="1" si="39"/>
        <v>1128.9481427320534</v>
      </c>
      <c r="Q135">
        <f t="shared" ca="1" si="35"/>
        <v>1.4451875684827755E-3</v>
      </c>
    </row>
    <row r="136" spans="1:17">
      <c r="A136" t="s">
        <v>12</v>
      </c>
      <c r="B136" t="s">
        <v>13</v>
      </c>
      <c r="C136" t="s">
        <v>14</v>
      </c>
      <c r="D136">
        <f>D12</f>
        <v>25600</v>
      </c>
      <c r="G136">
        <f t="shared" ca="1" si="36"/>
        <v>950.54803881916519</v>
      </c>
      <c r="H136">
        <f t="shared" ca="1" si="32"/>
        <v>2.2825789226772583E-3</v>
      </c>
      <c r="J136">
        <f t="shared" ca="1" si="37"/>
        <v>1153.9362914692749</v>
      </c>
      <c r="K136">
        <f t="shared" ca="1" si="33"/>
        <v>2.2177835196898507E-3</v>
      </c>
      <c r="M136">
        <f t="shared" ca="1" si="38"/>
        <v>707.13267742703579</v>
      </c>
      <c r="N136">
        <f t="shared" ca="1" si="34"/>
        <v>5.8787924804379517E-4</v>
      </c>
      <c r="P136">
        <f t="shared" ca="1" si="39"/>
        <v>1141.8400473483778</v>
      </c>
      <c r="Q136">
        <f t="shared" ca="1" si="35"/>
        <v>2.2943769852594958E-3</v>
      </c>
    </row>
    <row r="137" spans="1:17">
      <c r="B137" t="s">
        <v>30</v>
      </c>
      <c r="D137">
        <f>$D$13</f>
        <v>0.4</v>
      </c>
      <c r="G137">
        <f t="shared" ca="1" si="36"/>
        <v>963.50657837019276</v>
      </c>
      <c r="H137">
        <f t="shared" ca="1" si="32"/>
        <v>3.3750732280730393E-3</v>
      </c>
      <c r="J137">
        <f t="shared" ca="1" si="37"/>
        <v>1167.2734314494619</v>
      </c>
      <c r="K137">
        <f t="shared" ca="1" si="33"/>
        <v>3.279265268158776E-3</v>
      </c>
      <c r="M137">
        <f t="shared" ca="1" si="38"/>
        <v>757.44724346467103</v>
      </c>
      <c r="N137">
        <f t="shared" ca="1" si="34"/>
        <v>8.6925165728119153E-4</v>
      </c>
      <c r="P137">
        <f t="shared" ca="1" si="39"/>
        <v>1154.7319519647021</v>
      </c>
      <c r="Q137">
        <f t="shared" ca="1" si="35"/>
        <v>3.3925181123523238E-3</v>
      </c>
    </row>
    <row r="138" spans="1:17">
      <c r="G138">
        <f t="shared" ca="1" si="36"/>
        <v>976.46511792122033</v>
      </c>
      <c r="H138">
        <f t="shared" ca="1" si="32"/>
        <v>4.6479070490463605E-3</v>
      </c>
      <c r="J138">
        <f t="shared" ca="1" si="37"/>
        <v>1180.6105714296489</v>
      </c>
      <c r="K138">
        <f t="shared" ca="1" si="33"/>
        <v>4.5159672474040418E-3</v>
      </c>
      <c r="M138">
        <f t="shared" ca="1" si="38"/>
        <v>807.76180950230628</v>
      </c>
      <c r="N138">
        <f t="shared" ca="1" si="34"/>
        <v>1.1970705914369727E-3</v>
      </c>
      <c r="P138">
        <f t="shared" ca="1" si="39"/>
        <v>1167.6238565810265</v>
      </c>
      <c r="Q138">
        <f t="shared" ca="1" si="35"/>
        <v>4.6719308835329902E-3</v>
      </c>
    </row>
    <row r="139" spans="1:17">
      <c r="A139" t="s">
        <v>11</v>
      </c>
      <c r="B139" t="s">
        <v>27</v>
      </c>
      <c r="C139">
        <v>31</v>
      </c>
      <c r="D139" s="9">
        <f ca="1">C139/0.02++NORMINV(RAND(),0,SQRT(D140))</f>
        <v>1416.1881829733852</v>
      </c>
      <c r="G139">
        <f t="shared" ca="1" si="36"/>
        <v>989.4236574722479</v>
      </c>
      <c r="H139">
        <f t="shared" ca="1" si="32"/>
        <v>5.9614033226661166E-3</v>
      </c>
      <c r="J139">
        <f t="shared" ca="1" si="37"/>
        <v>1193.9477114098358</v>
      </c>
      <c r="K139">
        <f t="shared" ca="1" si="33"/>
        <v>5.7921773971898695E-3</v>
      </c>
      <c r="M139">
        <f t="shared" ca="1" si="38"/>
        <v>858.07637553994152</v>
      </c>
      <c r="N139">
        <f t="shared" ca="1" si="34"/>
        <v>1.535362158914613E-3</v>
      </c>
      <c r="P139">
        <f t="shared" ca="1" si="39"/>
        <v>1180.5157611973509</v>
      </c>
      <c r="Q139">
        <f t="shared" ca="1" si="35"/>
        <v>5.9922162811053645E-3</v>
      </c>
    </row>
    <row r="140" spans="1:17">
      <c r="A140" t="s">
        <v>12</v>
      </c>
      <c r="B140" t="s">
        <v>13</v>
      </c>
      <c r="C140" t="s">
        <v>14</v>
      </c>
      <c r="D140">
        <f>D16</f>
        <v>10000</v>
      </c>
      <c r="G140">
        <f t="shared" ca="1" si="36"/>
        <v>1002.3821970232755</v>
      </c>
      <c r="H140">
        <f t="shared" ca="1" si="32"/>
        <v>7.1212529635097509E-3</v>
      </c>
      <c r="J140">
        <f t="shared" ca="1" si="37"/>
        <v>1207.2848513900228</v>
      </c>
      <c r="K140">
        <f t="shared" ca="1" si="33"/>
        <v>6.9191024700649487E-3</v>
      </c>
      <c r="M140">
        <f t="shared" ca="1" si="38"/>
        <v>908.39094157757677</v>
      </c>
      <c r="N140">
        <f t="shared" ca="1" si="34"/>
        <v>1.8340819656774297E-3</v>
      </c>
      <c r="P140">
        <f t="shared" ca="1" si="39"/>
        <v>1193.4076658136753</v>
      </c>
      <c r="Q140">
        <f t="shared" ca="1" si="35"/>
        <v>7.1580608860278725E-3</v>
      </c>
    </row>
    <row r="141" spans="1:17">
      <c r="B141" t="s">
        <v>30</v>
      </c>
      <c r="D141">
        <f>$D$17</f>
        <v>0.6</v>
      </c>
      <c r="G141">
        <f t="shared" ca="1" si="36"/>
        <v>1015.340736574303</v>
      </c>
      <c r="H141">
        <f t="shared" ca="1" si="32"/>
        <v>7.9228449693723082E-3</v>
      </c>
      <c r="J141">
        <f t="shared" ca="1" si="37"/>
        <v>1220.6219913702098</v>
      </c>
      <c r="K141">
        <f t="shared" ca="1" si="33"/>
        <v>7.6979397415630757E-3</v>
      </c>
      <c r="M141">
        <f t="shared" ca="1" si="38"/>
        <v>958.70550761521201</v>
      </c>
      <c r="N141">
        <f t="shared" ca="1" si="34"/>
        <v>2.0405323542982473E-3</v>
      </c>
      <c r="P141">
        <f t="shared" ca="1" si="39"/>
        <v>1206.2995704299997</v>
      </c>
      <c r="Q141">
        <f t="shared" ca="1" si="35"/>
        <v>7.9637961145219045E-3</v>
      </c>
    </row>
    <row r="142" spans="1:17">
      <c r="G142">
        <f t="shared" ca="1" si="36"/>
        <v>1028.2992761253306</v>
      </c>
      <c r="H142">
        <f t="shared" ca="1" si="32"/>
        <v>8.209614030048086E-3</v>
      </c>
      <c r="J142">
        <f t="shared" ca="1" si="37"/>
        <v>1233.9591313503968</v>
      </c>
      <c r="K142">
        <f t="shared" ca="1" si="33"/>
        <v>7.9765683096292787E-3</v>
      </c>
      <c r="M142">
        <f t="shared" ca="1" si="38"/>
        <v>1009.0200736528473</v>
      </c>
      <c r="N142">
        <f t="shared" ca="1" si="34"/>
        <v>2.1143898573521072E-3</v>
      </c>
      <c r="P142">
        <f t="shared" ca="1" si="39"/>
        <v>1219.1914750463241</v>
      </c>
      <c r="Q142">
        <f t="shared" ca="1" si="35"/>
        <v>8.2520474106160813E-3</v>
      </c>
    </row>
    <row r="143" spans="1:17">
      <c r="B143" t="s">
        <v>31</v>
      </c>
      <c r="D143" s="5">
        <f ca="1">D137*D135+D141*D139</f>
        <v>1009.0200736528469</v>
      </c>
      <c r="G143">
        <f t="shared" ca="1" si="36"/>
        <v>1041.2578156763582</v>
      </c>
      <c r="H143">
        <f t="shared" ca="1" si="32"/>
        <v>7.9228449693722683E-3</v>
      </c>
      <c r="J143">
        <f t="shared" ca="1" si="37"/>
        <v>1247.2962713305837</v>
      </c>
      <c r="K143">
        <f t="shared" ca="1" si="33"/>
        <v>7.6979397415630202E-3</v>
      </c>
      <c r="M143">
        <f t="shared" ca="1" si="38"/>
        <v>1059.3346396904824</v>
      </c>
      <c r="N143">
        <f t="shared" ca="1" si="34"/>
        <v>2.0405323542982455E-3</v>
      </c>
      <c r="P143">
        <f t="shared" ca="1" si="39"/>
        <v>1232.0833796626484</v>
      </c>
      <c r="Q143">
        <f t="shared" ca="1" si="35"/>
        <v>7.9637961145218455E-3</v>
      </c>
    </row>
    <row r="144" spans="1:17">
      <c r="B144" t="s">
        <v>32</v>
      </c>
      <c r="D144">
        <f>D136+D140</f>
        <v>35600</v>
      </c>
      <c r="G144">
        <f t="shared" ca="1" si="36"/>
        <v>1054.2163552273857</v>
      </c>
      <c r="H144">
        <f t="shared" ca="1" si="32"/>
        <v>7.121252963509679E-3</v>
      </c>
      <c r="J144">
        <f t="shared" ca="1" si="37"/>
        <v>1260.6334113107707</v>
      </c>
      <c r="K144">
        <f t="shared" ca="1" si="33"/>
        <v>6.9191024700648472E-3</v>
      </c>
      <c r="M144">
        <f t="shared" ca="1" si="38"/>
        <v>1109.6492057281175</v>
      </c>
      <c r="N144">
        <f t="shared" ca="1" si="34"/>
        <v>1.8340819656774276E-3</v>
      </c>
      <c r="P144">
        <f t="shared" ca="1" si="39"/>
        <v>1244.9752842789728</v>
      </c>
      <c r="Q144">
        <f t="shared" ca="1" si="35"/>
        <v>7.1580608860277633E-3</v>
      </c>
    </row>
    <row r="145" spans="1:17">
      <c r="G145">
        <f t="shared" ca="1" si="36"/>
        <v>1067.1748947784133</v>
      </c>
      <c r="H145">
        <f t="shared" ca="1" si="32"/>
        <v>5.9614033226660272E-3</v>
      </c>
      <c r="J145">
        <f t="shared" ca="1" si="37"/>
        <v>1273.9705512909577</v>
      </c>
      <c r="K145">
        <f t="shared" ca="1" si="33"/>
        <v>5.7921773971897437E-3</v>
      </c>
      <c r="M145">
        <f t="shared" ca="1" si="38"/>
        <v>1159.9637717657527</v>
      </c>
      <c r="N145">
        <f t="shared" ca="1" si="34"/>
        <v>1.535362158914611E-3</v>
      </c>
      <c r="P145">
        <f t="shared" ca="1" si="39"/>
        <v>1257.8671888952972</v>
      </c>
      <c r="Q145">
        <f t="shared" ca="1" si="35"/>
        <v>5.9922162811052301E-3</v>
      </c>
    </row>
    <row r="146" spans="1:17">
      <c r="G146">
        <f t="shared" ca="1" si="36"/>
        <v>1080.1334343294409</v>
      </c>
      <c r="H146">
        <f t="shared" ca="1" si="32"/>
        <v>4.6479070490462685E-3</v>
      </c>
      <c r="J146">
        <f t="shared" ca="1" si="37"/>
        <v>1287.3076912711447</v>
      </c>
      <c r="K146">
        <f t="shared" ca="1" si="33"/>
        <v>4.5159672474039099E-3</v>
      </c>
      <c r="M146">
        <f t="shared" ca="1" si="38"/>
        <v>1210.2783378033878</v>
      </c>
      <c r="N146">
        <f t="shared" ca="1" si="34"/>
        <v>1.197070591436971E-3</v>
      </c>
      <c r="P146">
        <f t="shared" ca="1" si="39"/>
        <v>1270.7590935116216</v>
      </c>
      <c r="Q146">
        <f t="shared" ca="1" si="35"/>
        <v>4.6719308835328497E-3</v>
      </c>
    </row>
    <row r="147" spans="1:17">
      <c r="B147" t="s">
        <v>29</v>
      </c>
      <c r="C147" s="4" t="s">
        <v>15</v>
      </c>
      <c r="D147" s="5" t="s">
        <v>12</v>
      </c>
      <c r="G147">
        <f t="shared" ca="1" si="36"/>
        <v>1093.0919738804685</v>
      </c>
      <c r="H147">
        <f t="shared" ca="1" si="32"/>
        <v>3.3750732280729539E-3</v>
      </c>
      <c r="J147">
        <f t="shared" ca="1" si="37"/>
        <v>1300.6448312513317</v>
      </c>
      <c r="K147">
        <f t="shared" ca="1" si="33"/>
        <v>3.2792652681586563E-3</v>
      </c>
      <c r="M147">
        <f t="shared" ca="1" si="38"/>
        <v>1260.5929038410229</v>
      </c>
      <c r="N147">
        <f t="shared" ca="1" si="34"/>
        <v>8.6925165728119066E-4</v>
      </c>
      <c r="P147">
        <f t="shared" ca="1" si="39"/>
        <v>1283.650998127946</v>
      </c>
      <c r="Q147">
        <f t="shared" ca="1" si="35"/>
        <v>3.3925181123521954E-3</v>
      </c>
    </row>
    <row r="148" spans="1:17">
      <c r="C148" t="s">
        <v>16</v>
      </c>
      <c r="D148" s="1" t="s">
        <v>17</v>
      </c>
      <c r="G148">
        <f t="shared" ca="1" si="36"/>
        <v>1106.050513431496</v>
      </c>
      <c r="H148">
        <f t="shared" ca="1" si="32"/>
        <v>2.2825789226771894E-3</v>
      </c>
      <c r="J148">
        <f t="shared" ca="1" si="37"/>
        <v>1313.9819712315186</v>
      </c>
      <c r="K148">
        <f t="shared" ca="1" si="33"/>
        <v>2.2177835196897536E-3</v>
      </c>
      <c r="M148">
        <f t="shared" ca="1" si="38"/>
        <v>1310.907469878658</v>
      </c>
      <c r="N148">
        <f t="shared" ca="1" si="34"/>
        <v>5.8787924804379517E-4</v>
      </c>
      <c r="P148">
        <f t="shared" ca="1" si="39"/>
        <v>1296.5429027442704</v>
      </c>
      <c r="Q148">
        <f t="shared" ca="1" si="35"/>
        <v>2.2943769852593922E-3</v>
      </c>
    </row>
    <row r="149" spans="1:17">
      <c r="G149">
        <f t="shared" ca="1" si="36"/>
        <v>1119.0090529825236</v>
      </c>
      <c r="H149">
        <f t="shared" ca="1" si="32"/>
        <v>1.4377561770916964E-3</v>
      </c>
      <c r="J149">
        <f t="shared" ca="1" si="37"/>
        <v>1327.3191112117056</v>
      </c>
      <c r="K149">
        <f t="shared" ca="1" si="33"/>
        <v>1.3969426963542709E-3</v>
      </c>
      <c r="M149">
        <f t="shared" ca="1" si="38"/>
        <v>1361.2220359162932</v>
      </c>
      <c r="N149">
        <f t="shared" ca="1" si="34"/>
        <v>3.7029476258706686E-4</v>
      </c>
      <c r="P149">
        <f t="shared" ca="1" si="39"/>
        <v>1309.4348073605947</v>
      </c>
      <c r="Q149">
        <f t="shared" ca="1" si="35"/>
        <v>1.4451875684826996E-3</v>
      </c>
    </row>
    <row r="150" spans="1:17">
      <c r="B150" t="s">
        <v>29</v>
      </c>
      <c r="C150" s="6">
        <f>(D128+D132)/SUM(D128,D132,D144)</f>
        <v>6.5651810117961826E-2</v>
      </c>
      <c r="D150" t="s">
        <v>18</v>
      </c>
      <c r="G150">
        <f t="shared" ca="1" si="36"/>
        <v>1131.9675925335512</v>
      </c>
      <c r="H150">
        <f t="shared" ca="1" si="32"/>
        <v>8.4345422586803553E-4</v>
      </c>
      <c r="J150">
        <f t="shared" ca="1" si="37"/>
        <v>1340.6562511918926</v>
      </c>
      <c r="K150">
        <f t="shared" ca="1" si="33"/>
        <v>8.1951115168837723E-4</v>
      </c>
      <c r="M150">
        <f t="shared" ca="1" si="38"/>
        <v>1411.5366019539283</v>
      </c>
      <c r="N150">
        <f t="shared" ca="1" si="34"/>
        <v>2.1723202257606801E-4</v>
      </c>
      <c r="P150">
        <f t="shared" ca="1" si="39"/>
        <v>1322.3267119769191</v>
      </c>
      <c r="Q150">
        <f t="shared" ca="1" si="35"/>
        <v>8.4781382353326469E-4</v>
      </c>
    </row>
    <row r="151" spans="1:17">
      <c r="C151" s="6">
        <f>1-C150</f>
        <v>0.93434818988203816</v>
      </c>
      <c r="D151" t="s">
        <v>19</v>
      </c>
      <c r="G151">
        <f t="shared" ca="1" si="36"/>
        <v>1144.9261320845787</v>
      </c>
      <c r="H151">
        <f t="shared" ca="1" si="32"/>
        <v>4.6084473653650959E-4</v>
      </c>
      <c r="J151">
        <f t="shared" ca="1" si="37"/>
        <v>1353.9933911720796</v>
      </c>
      <c r="K151">
        <f t="shared" ca="1" si="33"/>
        <v>4.4776277029128268E-4</v>
      </c>
      <c r="M151">
        <f t="shared" ca="1" si="38"/>
        <v>1461.8511679915634</v>
      </c>
      <c r="N151">
        <f t="shared" ca="1" si="34"/>
        <v>1.1869077318135902E-4</v>
      </c>
      <c r="P151">
        <f t="shared" ca="1" si="39"/>
        <v>1335.2186165932435</v>
      </c>
      <c r="Q151">
        <f t="shared" ca="1" si="35"/>
        <v>4.6322672429093529E-4</v>
      </c>
    </row>
    <row r="152" spans="1:17">
      <c r="G152">
        <f t="shared" ca="1" si="36"/>
        <v>1157.8846716356063</v>
      </c>
      <c r="H152">
        <f t="shared" ca="1" si="32"/>
        <v>2.3451173601618468E-4</v>
      </c>
      <c r="J152">
        <f t="shared" ca="1" si="37"/>
        <v>1367.3305311522665</v>
      </c>
      <c r="K152">
        <f t="shared" ca="1" si="33"/>
        <v>2.2785466830672088E-4</v>
      </c>
      <c r="M152">
        <f t="shared" ca="1" si="38"/>
        <v>1512.1657340291986</v>
      </c>
      <c r="N152">
        <f t="shared" ca="1" si="34"/>
        <v>6.0398605129037408E-5</v>
      </c>
      <c r="P152">
        <f t="shared" ca="1" si="39"/>
        <v>1348.1105212095679</v>
      </c>
      <c r="Q152">
        <f t="shared" ca="1" si="35"/>
        <v>2.357238667820855E-4</v>
      </c>
    </row>
    <row r="153" spans="1:17">
      <c r="B153" t="s">
        <v>33</v>
      </c>
      <c r="D153" s="7">
        <f ca="1">(C150*D143+C151*D131)</f>
        <v>1219.1914750463234</v>
      </c>
      <c r="G153">
        <f t="shared" ca="1" si="36"/>
        <v>1170.8432111866339</v>
      </c>
      <c r="H153">
        <f t="shared" ca="1" si="32"/>
        <v>1.111453680908221E-4</v>
      </c>
      <c r="J153">
        <f t="shared" ca="1" si="37"/>
        <v>1380.6676711324535</v>
      </c>
      <c r="K153">
        <f t="shared" ca="1" si="33"/>
        <v>1.079902925558266E-4</v>
      </c>
      <c r="M153">
        <f t="shared" ca="1" si="38"/>
        <v>1562.4803000668337</v>
      </c>
      <c r="N153">
        <f t="shared" ca="1" si="34"/>
        <v>2.8625540509306706E-5</v>
      </c>
      <c r="P153">
        <f t="shared" ca="1" si="39"/>
        <v>1361.0024258258923</v>
      </c>
      <c r="Q153">
        <f t="shared" ca="1" si="35"/>
        <v>1.1171984987343465E-4</v>
      </c>
    </row>
    <row r="154" spans="1:17">
      <c r="A154" t="s">
        <v>20</v>
      </c>
      <c r="B154" t="s">
        <v>21</v>
      </c>
      <c r="D154" s="7">
        <f>(D133*D144)/SUM(D133,D144)</f>
        <v>2337.2044401994413</v>
      </c>
      <c r="G154">
        <f t="shared" ca="1" si="36"/>
        <v>1183.8017507376615</v>
      </c>
      <c r="H154">
        <f t="shared" ca="1" si="32"/>
        <v>4.9060841402726709E-5</v>
      </c>
      <c r="J154">
        <f t="shared" ca="1" si="37"/>
        <v>1394.0048111126405</v>
      </c>
      <c r="K154">
        <f t="shared" ca="1" si="33"/>
        <v>4.7668154841919612E-5</v>
      </c>
      <c r="M154">
        <f t="shared" ca="1" si="38"/>
        <v>1612.7948661044688</v>
      </c>
      <c r="N154">
        <f t="shared" ca="1" si="34"/>
        <v>1.2635642196504699E-5</v>
      </c>
      <c r="P154">
        <f t="shared" ca="1" si="39"/>
        <v>1373.8943304422166</v>
      </c>
      <c r="Q154">
        <f t="shared" ca="1" si="35"/>
        <v>4.9314424256512126E-5</v>
      </c>
    </row>
    <row r="156" spans="1:17">
      <c r="A156" t="s">
        <v>22</v>
      </c>
      <c r="G156">
        <f>8*SQRT(D159)/30</f>
        <v>12.891904616324334</v>
      </c>
      <c r="J156">
        <f>8*SQRT(D164)/30</f>
        <v>13.272405968473096</v>
      </c>
      <c r="M156">
        <f>8*SQRT(D175)/30</f>
        <v>50.314566037635224</v>
      </c>
      <c r="P156">
        <f>8*SQRT(D185)/30</f>
        <v>12.83341174339585</v>
      </c>
    </row>
    <row r="157" spans="1:17">
      <c r="A157" s="3" t="s">
        <v>28</v>
      </c>
      <c r="B157" s="8">
        <v>44044</v>
      </c>
      <c r="G157" t="s">
        <v>34</v>
      </c>
      <c r="J157" t="s">
        <v>35</v>
      </c>
      <c r="M157" t="s">
        <v>36</v>
      </c>
      <c r="P157" t="s">
        <v>37</v>
      </c>
    </row>
    <row r="158" spans="1:17">
      <c r="A158" t="s">
        <v>0</v>
      </c>
      <c r="B158" t="s">
        <v>23</v>
      </c>
      <c r="C158" t="s">
        <v>1</v>
      </c>
      <c r="D158" s="7">
        <f ca="1">D153</f>
        <v>1219.1914750463234</v>
      </c>
      <c r="G158">
        <f ca="1">D158-4*SQRT(D159)</f>
        <v>1025.8129058014583</v>
      </c>
      <c r="H158">
        <f ca="1">NORMDIST(G158,D$158,SQRT(D$159), FALSE)</f>
        <v>2.7682535099413789E-6</v>
      </c>
      <c r="J158">
        <f ca="1">D162-4*SQRT(D164)</f>
        <v>1081.0649592715431</v>
      </c>
      <c r="K158">
        <f ca="1">NORMDIST(J158,D$162,SQRT(D$164), FALSE)</f>
        <v>2.6888915460197586E-6</v>
      </c>
      <c r="M158">
        <f ca="1">D174-4*SQRT(D175)</f>
        <v>373.69565145318461</v>
      </c>
      <c r="N158">
        <f ca="1">NORMDIST(M158,D$174,SQRT(D$175), FALSE)</f>
        <v>7.0929877795775512E-7</v>
      </c>
      <c r="P158">
        <f ca="1">D184-4*SQRT(D185)</f>
        <v>1077.7782619360971</v>
      </c>
      <c r="Q158">
        <f ca="1">NORMDIST(P158,D$184,SQRT(D$185),FALSE)</f>
        <v>2.7808708173284407E-6</v>
      </c>
    </row>
    <row r="159" spans="1:17">
      <c r="B159" t="s">
        <v>24</v>
      </c>
      <c r="C159" t="s">
        <v>2</v>
      </c>
      <c r="D159" s="7">
        <f>D154</f>
        <v>2337.2044401994413</v>
      </c>
      <c r="G159">
        <f ca="1">G158+G$156</f>
        <v>1038.7048104177827</v>
      </c>
      <c r="H159">
        <f t="shared" ref="H159:H185" ca="1" si="40">NORMDIST(G159,D$158,SQRT(D$159), FALSE)</f>
        <v>7.7626807393000918E-6</v>
      </c>
      <c r="J159">
        <f ca="1">J158+J$156</f>
        <v>1094.3373652400162</v>
      </c>
      <c r="K159">
        <f t="shared" ref="K159:K185" ca="1" si="41">NORMDIST(J159,D$162,SQRT(D$164), FALSE)</f>
        <v>7.5401355184396841E-6</v>
      </c>
      <c r="M159">
        <f ca="1">M158+M$156</f>
        <v>424.01021749081985</v>
      </c>
      <c r="N159">
        <f t="shared" ref="N159:N185" ca="1" si="42">NORMDIST(M159,D$174,SQRT(D$175), FALSE)</f>
        <v>1.9890013477047215E-6</v>
      </c>
      <c r="P159">
        <f ca="1">P158+P$156</f>
        <v>1090.6116736794929</v>
      </c>
      <c r="Q159">
        <f t="shared" ref="Q159:Q185" ca="1" si="43">NORMDIST(P159,D$184,SQRT(D$185),FALSE)</f>
        <v>7.7980619385592642E-6</v>
      </c>
    </row>
    <row r="160" spans="1:17">
      <c r="G160">
        <f t="shared" ref="G160:G185" ca="1" si="44">G159+G$156</f>
        <v>1051.5967150341071</v>
      </c>
      <c r="H160">
        <f t="shared" ca="1" si="40"/>
        <v>2.0273765911139663E-5</v>
      </c>
      <c r="J160">
        <f t="shared" ref="J160:J185" ca="1" si="45">J159+J$156</f>
        <v>1107.6097712084893</v>
      </c>
      <c r="K160">
        <f t="shared" ca="1" si="41"/>
        <v>1.9692545342641312E-5</v>
      </c>
      <c r="M160">
        <f t="shared" ref="M160:M185" ca="1" si="46">M159+M$156</f>
        <v>474.3247835284551</v>
      </c>
      <c r="N160">
        <f t="shared" ca="1" si="42"/>
        <v>5.1946678054342581E-6</v>
      </c>
      <c r="P160">
        <f t="shared" ref="P160:P185" ca="1" si="47">P159+P$156</f>
        <v>1103.4450854228887</v>
      </c>
      <c r="Q160">
        <f t="shared" ca="1" si="43"/>
        <v>2.0366170864470218E-5</v>
      </c>
    </row>
    <row r="161" spans="1:17">
      <c r="A161" t="s">
        <v>3</v>
      </c>
      <c r="B161" t="s">
        <v>25</v>
      </c>
      <c r="D161">
        <v>0.05</v>
      </c>
      <c r="G161">
        <f t="shared" ca="1" si="44"/>
        <v>1064.4886196504315</v>
      </c>
      <c r="H161">
        <f t="shared" ca="1" si="40"/>
        <v>4.9314424256516592E-5</v>
      </c>
      <c r="J161">
        <f t="shared" ca="1" si="45"/>
        <v>1120.8821771769624</v>
      </c>
      <c r="K161">
        <f t="shared" ca="1" si="41"/>
        <v>4.7900648551145716E-5</v>
      </c>
      <c r="M161">
        <f t="shared" ca="1" si="46"/>
        <v>524.63934956609035</v>
      </c>
      <c r="N161">
        <f t="shared" ca="1" si="42"/>
        <v>1.2635642196504554E-5</v>
      </c>
      <c r="P161">
        <f t="shared" ca="1" si="47"/>
        <v>1116.2784971662845</v>
      </c>
      <c r="Q161">
        <f t="shared" ca="1" si="43"/>
        <v>4.9539192417099711E-5</v>
      </c>
    </row>
    <row r="162" spans="1:17">
      <c r="A162" t="s">
        <v>4</v>
      </c>
      <c r="B162" t="s">
        <v>5</v>
      </c>
      <c r="D162" s="1">
        <f ca="1">D158*(1+D161)</f>
        <v>1280.1510487986395</v>
      </c>
      <c r="G162">
        <f t="shared" ca="1" si="44"/>
        <v>1077.3805242667559</v>
      </c>
      <c r="H162">
        <f t="shared" ca="1" si="40"/>
        <v>1.1171984987344399E-4</v>
      </c>
      <c r="J162">
        <f t="shared" ca="1" si="45"/>
        <v>1134.1545831454355</v>
      </c>
      <c r="K162">
        <f t="shared" ca="1" si="41"/>
        <v>1.0851699772744342E-4</v>
      </c>
      <c r="M162">
        <f t="shared" ca="1" si="46"/>
        <v>574.95391560372559</v>
      </c>
      <c r="N162">
        <f t="shared" ca="1" si="42"/>
        <v>2.8625540509306473E-5</v>
      </c>
      <c r="P162">
        <f t="shared" ca="1" si="47"/>
        <v>1129.1119089096803</v>
      </c>
      <c r="Q162">
        <f t="shared" ca="1" si="43"/>
        <v>1.12229053124526E-4</v>
      </c>
    </row>
    <row r="163" spans="1:17">
      <c r="A163" t="s">
        <v>6</v>
      </c>
      <c r="B163" t="s">
        <v>7</v>
      </c>
      <c r="C163" t="s">
        <v>8</v>
      </c>
      <c r="D163">
        <v>140</v>
      </c>
      <c r="G163">
        <f t="shared" ca="1" si="44"/>
        <v>1090.2724288830802</v>
      </c>
      <c r="H163">
        <f t="shared" ca="1" si="40"/>
        <v>2.3572386678210306E-4</v>
      </c>
      <c r="J163">
        <f t="shared" ca="1" si="45"/>
        <v>1147.4269891139086</v>
      </c>
      <c r="K163">
        <f t="shared" ca="1" si="41"/>
        <v>2.2896599256868556E-4</v>
      </c>
      <c r="M163">
        <f t="shared" ca="1" si="46"/>
        <v>625.26848164136084</v>
      </c>
      <c r="N163">
        <f t="shared" ca="1" si="42"/>
        <v>6.0398605129037062E-5</v>
      </c>
      <c r="P163">
        <f t="shared" ca="1" si="47"/>
        <v>1141.9453206530761</v>
      </c>
      <c r="Q163">
        <f t="shared" ca="1" si="43"/>
        <v>2.367982627776128E-4</v>
      </c>
    </row>
    <row r="164" spans="1:17">
      <c r="A164" t="s">
        <v>9</v>
      </c>
      <c r="B164" t="s">
        <v>10</v>
      </c>
      <c r="D164" s="2">
        <f>D159+D163</f>
        <v>2477.2044401994413</v>
      </c>
      <c r="G164">
        <f t="shared" ca="1" si="44"/>
        <v>1103.1643334994046</v>
      </c>
      <c r="H164">
        <f t="shared" ca="1" si="40"/>
        <v>4.6322672429096701E-4</v>
      </c>
      <c r="J164">
        <f t="shared" ca="1" si="45"/>
        <v>1160.6993950823817</v>
      </c>
      <c r="K164">
        <f t="shared" ca="1" si="41"/>
        <v>4.4994666072427808E-4</v>
      </c>
      <c r="M164">
        <f t="shared" ca="1" si="46"/>
        <v>675.58304767899608</v>
      </c>
      <c r="N164">
        <f t="shared" ca="1" si="42"/>
        <v>1.1869077318135854E-4</v>
      </c>
      <c r="P164">
        <f t="shared" ca="1" si="47"/>
        <v>1154.7787323964719</v>
      </c>
      <c r="Q164">
        <f t="shared" ca="1" si="43"/>
        <v>4.6533804608618856E-4</v>
      </c>
    </row>
    <row r="165" spans="1:17">
      <c r="D165" s="3"/>
      <c r="G165">
        <f t="shared" ca="1" si="44"/>
        <v>1116.056238115729</v>
      </c>
      <c r="H165">
        <f t="shared" ca="1" si="40"/>
        <v>8.4781382353331521E-4</v>
      </c>
      <c r="J165">
        <f t="shared" ca="1" si="45"/>
        <v>1173.9718010508548</v>
      </c>
      <c r="K165">
        <f t="shared" ca="1" si="41"/>
        <v>8.235081846769348E-4</v>
      </c>
      <c r="M165">
        <f t="shared" ca="1" si="46"/>
        <v>725.89761371663133</v>
      </c>
      <c r="N165">
        <f t="shared" ca="1" si="42"/>
        <v>2.1723202257606733E-4</v>
      </c>
      <c r="P165">
        <f t="shared" ca="1" si="47"/>
        <v>1167.6121441398677</v>
      </c>
      <c r="Q165">
        <f t="shared" ca="1" si="43"/>
        <v>8.5167803885175355E-4</v>
      </c>
    </row>
    <row r="166" spans="1:17">
      <c r="A166" t="s">
        <v>11</v>
      </c>
      <c r="B166" t="s">
        <v>26</v>
      </c>
      <c r="C166">
        <v>65</v>
      </c>
      <c r="D166" s="9">
        <f ca="1">C166*11+NORMINV(RAND(),0,SQRT(D167))</f>
        <v>740.6889008336874</v>
      </c>
      <c r="G166">
        <f t="shared" ca="1" si="44"/>
        <v>1128.9481427320534</v>
      </c>
      <c r="H166">
        <f t="shared" ca="1" si="40"/>
        <v>1.4451875684827755E-3</v>
      </c>
      <c r="J166">
        <f t="shared" ca="1" si="45"/>
        <v>1187.2442070193279</v>
      </c>
      <c r="K166">
        <f t="shared" ca="1" si="41"/>
        <v>1.4037560582334106E-3</v>
      </c>
      <c r="M166">
        <f t="shared" ca="1" si="46"/>
        <v>776.21217975426657</v>
      </c>
      <c r="N166">
        <f t="shared" ca="1" si="42"/>
        <v>3.7029476258706648E-4</v>
      </c>
      <c r="P166">
        <f t="shared" ca="1" si="47"/>
        <v>1180.4455558832635</v>
      </c>
      <c r="Q166">
        <f t="shared" ca="1" si="43"/>
        <v>1.4517745287152403E-3</v>
      </c>
    </row>
    <row r="167" spans="1:17">
      <c r="A167" t="s">
        <v>12</v>
      </c>
      <c r="B167" t="s">
        <v>13</v>
      </c>
      <c r="C167" t="s">
        <v>14</v>
      </c>
      <c r="D167">
        <f>D12</f>
        <v>25600</v>
      </c>
      <c r="G167">
        <f t="shared" ca="1" si="44"/>
        <v>1141.8400473483778</v>
      </c>
      <c r="H167">
        <f t="shared" ca="1" si="40"/>
        <v>2.2943769852594958E-3</v>
      </c>
      <c r="J167">
        <f t="shared" ca="1" si="45"/>
        <v>1200.516612987801</v>
      </c>
      <c r="K167">
        <f t="shared" ca="1" si="41"/>
        <v>2.2286003998156544E-3</v>
      </c>
      <c r="M167">
        <f t="shared" ca="1" si="46"/>
        <v>826.52674579190182</v>
      </c>
      <c r="N167">
        <f t="shared" ca="1" si="42"/>
        <v>5.8787924804379517E-4</v>
      </c>
      <c r="P167">
        <f t="shared" ca="1" si="47"/>
        <v>1193.2789676266593</v>
      </c>
      <c r="Q167">
        <f t="shared" ca="1" si="43"/>
        <v>2.3048344305695565E-3</v>
      </c>
    </row>
    <row r="168" spans="1:17">
      <c r="B168" t="s">
        <v>30</v>
      </c>
      <c r="D168">
        <f>$D$13</f>
        <v>0.4</v>
      </c>
      <c r="G168">
        <f t="shared" ca="1" si="44"/>
        <v>1154.7319519647021</v>
      </c>
      <c r="H168">
        <f t="shared" ca="1" si="40"/>
        <v>3.3925181123523238E-3</v>
      </c>
      <c r="J168">
        <f t="shared" ca="1" si="45"/>
        <v>1213.789018956274</v>
      </c>
      <c r="K168">
        <f t="shared" ca="1" si="41"/>
        <v>3.295259353691233E-3</v>
      </c>
      <c r="M168">
        <f t="shared" ca="1" si="46"/>
        <v>876.84131182953706</v>
      </c>
      <c r="N168">
        <f t="shared" ca="1" si="42"/>
        <v>8.6925165728119153E-4</v>
      </c>
      <c r="P168">
        <f t="shared" ca="1" si="47"/>
        <v>1206.1123793700551</v>
      </c>
      <c r="Q168">
        <f t="shared" ca="1" si="43"/>
        <v>3.4079807293726544E-3</v>
      </c>
    </row>
    <row r="169" spans="1:17">
      <c r="G169">
        <f t="shared" ca="1" si="44"/>
        <v>1167.6238565810265</v>
      </c>
      <c r="H169">
        <f t="shared" ca="1" si="40"/>
        <v>4.6719308835329902E-3</v>
      </c>
      <c r="J169">
        <f t="shared" ca="1" si="45"/>
        <v>1227.0614249247471</v>
      </c>
      <c r="K169">
        <f t="shared" ca="1" si="41"/>
        <v>4.5379931466559571E-3</v>
      </c>
      <c r="M169">
        <f t="shared" ca="1" si="46"/>
        <v>927.15587786717231</v>
      </c>
      <c r="N169">
        <f t="shared" ca="1" si="42"/>
        <v>1.1970705914369727E-3</v>
      </c>
      <c r="P169">
        <f t="shared" ca="1" si="47"/>
        <v>1218.9457911134509</v>
      </c>
      <c r="Q169">
        <f t="shared" ca="1" si="43"/>
        <v>4.6932248827409951E-3</v>
      </c>
    </row>
    <row r="170" spans="1:17">
      <c r="A170" t="s">
        <v>11</v>
      </c>
      <c r="B170" t="s">
        <v>27</v>
      </c>
      <c r="C170">
        <v>25</v>
      </c>
      <c r="D170" s="9">
        <f ca="1">C170/0.02++NORMINV(RAND(),0,SQRT(D171))</f>
        <v>1386.8976361403968</v>
      </c>
      <c r="G170">
        <f t="shared" ca="1" si="44"/>
        <v>1180.5157611973509</v>
      </c>
      <c r="H170">
        <f t="shared" ca="1" si="40"/>
        <v>5.9922162811053645E-3</v>
      </c>
      <c r="J170">
        <f t="shared" ca="1" si="45"/>
        <v>1240.3338308932202</v>
      </c>
      <c r="K170">
        <f t="shared" ca="1" si="41"/>
        <v>5.8204278048678941E-3</v>
      </c>
      <c r="M170">
        <f t="shared" ca="1" si="46"/>
        <v>977.47044390480755</v>
      </c>
      <c r="N170">
        <f t="shared" ca="1" si="42"/>
        <v>1.535362158914613E-3</v>
      </c>
      <c r="P170">
        <f t="shared" ca="1" si="47"/>
        <v>1231.7792028568467</v>
      </c>
      <c r="Q170">
        <f t="shared" ca="1" si="43"/>
        <v>6.0195279541427147E-3</v>
      </c>
    </row>
    <row r="171" spans="1:17">
      <c r="A171" t="s">
        <v>12</v>
      </c>
      <c r="B171" t="s">
        <v>13</v>
      </c>
      <c r="C171" t="s">
        <v>14</v>
      </c>
      <c r="D171">
        <f>D16</f>
        <v>10000</v>
      </c>
      <c r="G171">
        <f t="shared" ca="1" si="44"/>
        <v>1193.4076658136753</v>
      </c>
      <c r="H171">
        <f t="shared" ca="1" si="40"/>
        <v>7.1580608860278725E-3</v>
      </c>
      <c r="J171">
        <f t="shared" ca="1" si="45"/>
        <v>1253.6062368616933</v>
      </c>
      <c r="K171">
        <f t="shared" ca="1" si="41"/>
        <v>6.9528492723711574E-3</v>
      </c>
      <c r="M171">
        <f t="shared" ca="1" si="46"/>
        <v>1027.7850099424427</v>
      </c>
      <c r="N171">
        <f t="shared" ca="1" si="42"/>
        <v>1.8340819656774289E-3</v>
      </c>
      <c r="P171">
        <f t="shared" ca="1" si="47"/>
        <v>1244.6126146002425</v>
      </c>
      <c r="Q171">
        <f t="shared" ca="1" si="43"/>
        <v>7.190686313637569E-3</v>
      </c>
    </row>
    <row r="172" spans="1:17">
      <c r="B172" t="s">
        <v>30</v>
      </c>
      <c r="D172">
        <f>$D$17</f>
        <v>0.6</v>
      </c>
      <c r="G172">
        <f t="shared" ca="1" si="44"/>
        <v>1206.2995704299997</v>
      </c>
      <c r="H172">
        <f t="shared" ca="1" si="40"/>
        <v>7.9637961145219045E-3</v>
      </c>
      <c r="J172">
        <f t="shared" ca="1" si="45"/>
        <v>1266.8786428301664</v>
      </c>
      <c r="K172">
        <f t="shared" ca="1" si="41"/>
        <v>7.7354851965910545E-3</v>
      </c>
      <c r="M172">
        <f t="shared" ca="1" si="46"/>
        <v>1078.0995759800778</v>
      </c>
      <c r="N172">
        <f t="shared" ca="1" si="42"/>
        <v>2.0405323542982468E-3</v>
      </c>
      <c r="P172">
        <f t="shared" ca="1" si="47"/>
        <v>1257.4460263436383</v>
      </c>
      <c r="Q172">
        <f t="shared" ca="1" si="43"/>
        <v>8.0000939691741643E-3</v>
      </c>
    </row>
    <row r="173" spans="1:17">
      <c r="G173">
        <f t="shared" ca="1" si="44"/>
        <v>1219.1914750463241</v>
      </c>
      <c r="H173">
        <f t="shared" ca="1" si="40"/>
        <v>8.2520474106160813E-3</v>
      </c>
      <c r="J173">
        <f t="shared" ca="1" si="45"/>
        <v>1280.1510487986395</v>
      </c>
      <c r="K173">
        <f t="shared" ca="1" si="41"/>
        <v>8.0154727303965653E-3</v>
      </c>
      <c r="M173">
        <f t="shared" ca="1" si="46"/>
        <v>1128.4141420177129</v>
      </c>
      <c r="N173">
        <f t="shared" ca="1" si="42"/>
        <v>2.1143898573521072E-3</v>
      </c>
      <c r="P173">
        <f t="shared" ca="1" si="47"/>
        <v>1270.2794380870341</v>
      </c>
      <c r="Q173">
        <f t="shared" ca="1" si="43"/>
        <v>8.2896590738464303E-3</v>
      </c>
    </row>
    <row r="174" spans="1:17">
      <c r="B174" t="s">
        <v>31</v>
      </c>
      <c r="D174" s="5">
        <f ca="1">D168*D166+D172*D170</f>
        <v>1128.4141420177129</v>
      </c>
      <c r="G174">
        <f t="shared" ca="1" si="44"/>
        <v>1232.0833796626484</v>
      </c>
      <c r="H174">
        <f t="shared" ca="1" si="40"/>
        <v>7.9637961145218455E-3</v>
      </c>
      <c r="J174">
        <f t="shared" ca="1" si="45"/>
        <v>1293.4234547671126</v>
      </c>
      <c r="K174">
        <f t="shared" ca="1" si="41"/>
        <v>7.7354851965910545E-3</v>
      </c>
      <c r="M174">
        <f t="shared" ca="1" si="46"/>
        <v>1178.7287080553481</v>
      </c>
      <c r="N174">
        <f t="shared" ca="1" si="42"/>
        <v>2.0405323542982468E-3</v>
      </c>
      <c r="P174">
        <f t="shared" ca="1" si="47"/>
        <v>1283.1128498304299</v>
      </c>
      <c r="Q174">
        <f t="shared" ca="1" si="43"/>
        <v>8.000093969174225E-3</v>
      </c>
    </row>
    <row r="175" spans="1:17">
      <c r="B175" t="s">
        <v>32</v>
      </c>
      <c r="D175">
        <f>D167+D171</f>
        <v>35600</v>
      </c>
      <c r="G175">
        <f t="shared" ca="1" si="44"/>
        <v>1244.9752842789728</v>
      </c>
      <c r="H175">
        <f t="shared" ca="1" si="40"/>
        <v>7.1580608860277633E-3</v>
      </c>
      <c r="J175">
        <f t="shared" ca="1" si="45"/>
        <v>1306.6958607355857</v>
      </c>
      <c r="K175">
        <f t="shared" ca="1" si="41"/>
        <v>6.9528492723711574E-3</v>
      </c>
      <c r="M175">
        <f t="shared" ca="1" si="46"/>
        <v>1229.0432740929832</v>
      </c>
      <c r="N175">
        <f t="shared" ca="1" si="42"/>
        <v>1.8340819656774289E-3</v>
      </c>
      <c r="P175">
        <f t="shared" ca="1" si="47"/>
        <v>1295.9462615738257</v>
      </c>
      <c r="Q175">
        <f t="shared" ca="1" si="43"/>
        <v>7.1906863136376783E-3</v>
      </c>
    </row>
    <row r="176" spans="1:17">
      <c r="G176">
        <f t="shared" ca="1" si="44"/>
        <v>1257.8671888952972</v>
      </c>
      <c r="H176">
        <f t="shared" ca="1" si="40"/>
        <v>5.9922162811052301E-3</v>
      </c>
      <c r="J176">
        <f t="shared" ca="1" si="45"/>
        <v>1319.9682667040588</v>
      </c>
      <c r="K176">
        <f t="shared" ca="1" si="41"/>
        <v>5.8204278048678941E-3</v>
      </c>
      <c r="M176">
        <f t="shared" ca="1" si="46"/>
        <v>1279.3578401306183</v>
      </c>
      <c r="N176">
        <f t="shared" ca="1" si="42"/>
        <v>1.535362158914613E-3</v>
      </c>
      <c r="P176">
        <f t="shared" ca="1" si="47"/>
        <v>1308.7796733172215</v>
      </c>
      <c r="Q176">
        <f t="shared" ca="1" si="43"/>
        <v>6.0195279541428517E-3</v>
      </c>
    </row>
    <row r="177" spans="1:17">
      <c r="G177">
        <f t="shared" ca="1" si="44"/>
        <v>1270.7590935116216</v>
      </c>
      <c r="H177">
        <f t="shared" ca="1" si="40"/>
        <v>4.6719308835328497E-3</v>
      </c>
      <c r="J177">
        <f t="shared" ca="1" si="45"/>
        <v>1333.2406726725319</v>
      </c>
      <c r="K177">
        <f t="shared" ca="1" si="41"/>
        <v>4.5379931466559571E-3</v>
      </c>
      <c r="M177">
        <f t="shared" ca="1" si="46"/>
        <v>1329.6724061682535</v>
      </c>
      <c r="N177">
        <f t="shared" ca="1" si="42"/>
        <v>1.1970705914369736E-3</v>
      </c>
      <c r="P177">
        <f t="shared" ca="1" si="47"/>
        <v>1321.6130850606173</v>
      </c>
      <c r="Q177">
        <f t="shared" ca="1" si="43"/>
        <v>4.6932248827411356E-3</v>
      </c>
    </row>
    <row r="178" spans="1:17">
      <c r="B178" t="s">
        <v>29</v>
      </c>
      <c r="C178" s="4" t="s">
        <v>15</v>
      </c>
      <c r="D178" s="5" t="s">
        <v>12</v>
      </c>
      <c r="G178">
        <f t="shared" ca="1" si="44"/>
        <v>1283.650998127946</v>
      </c>
      <c r="H178">
        <f t="shared" ca="1" si="40"/>
        <v>3.3925181123521954E-3</v>
      </c>
      <c r="J178">
        <f t="shared" ca="1" si="45"/>
        <v>1346.513078641005</v>
      </c>
      <c r="K178">
        <f t="shared" ca="1" si="41"/>
        <v>3.295259353691233E-3</v>
      </c>
      <c r="M178">
        <f t="shared" ca="1" si="46"/>
        <v>1379.9869722058886</v>
      </c>
      <c r="N178">
        <f t="shared" ca="1" si="42"/>
        <v>8.6925165728119315E-4</v>
      </c>
      <c r="P178">
        <f t="shared" ca="1" si="47"/>
        <v>1334.4464968040131</v>
      </c>
      <c r="Q178">
        <f t="shared" ca="1" si="43"/>
        <v>3.4079807293727832E-3</v>
      </c>
    </row>
    <row r="179" spans="1:17">
      <c r="C179" t="s">
        <v>16</v>
      </c>
      <c r="D179" s="1" t="s">
        <v>17</v>
      </c>
      <c r="G179">
        <f t="shared" ca="1" si="44"/>
        <v>1296.5429027442704</v>
      </c>
      <c r="H179">
        <f t="shared" ca="1" si="40"/>
        <v>2.2943769852593922E-3</v>
      </c>
      <c r="J179">
        <f t="shared" ca="1" si="45"/>
        <v>1359.7854846094781</v>
      </c>
      <c r="K179">
        <f t="shared" ca="1" si="41"/>
        <v>2.2286003998156544E-3</v>
      </c>
      <c r="M179">
        <f t="shared" ca="1" si="46"/>
        <v>1430.3015382435237</v>
      </c>
      <c r="N179">
        <f t="shared" ca="1" si="42"/>
        <v>5.8787924804379679E-4</v>
      </c>
      <c r="P179">
        <f t="shared" ca="1" si="47"/>
        <v>1347.2799085474089</v>
      </c>
      <c r="Q179">
        <f t="shared" ca="1" si="43"/>
        <v>2.3048344305696615E-3</v>
      </c>
    </row>
    <row r="180" spans="1:17">
      <c r="G180">
        <f t="shared" ca="1" si="44"/>
        <v>1309.4348073605947</v>
      </c>
      <c r="H180">
        <f t="shared" ca="1" si="40"/>
        <v>1.4451875684826996E-3</v>
      </c>
      <c r="J180">
        <f t="shared" ca="1" si="45"/>
        <v>1373.0578905779512</v>
      </c>
      <c r="K180">
        <f t="shared" ca="1" si="41"/>
        <v>1.4037560582334106E-3</v>
      </c>
      <c r="M180">
        <f t="shared" ca="1" si="46"/>
        <v>1480.6161042811589</v>
      </c>
      <c r="N180">
        <f t="shared" ca="1" si="42"/>
        <v>3.7029476258706811E-4</v>
      </c>
      <c r="P180">
        <f t="shared" ca="1" si="47"/>
        <v>1360.1133202908047</v>
      </c>
      <c r="Q180">
        <f t="shared" ca="1" si="43"/>
        <v>1.4517745287153166E-3</v>
      </c>
    </row>
    <row r="181" spans="1:17">
      <c r="B181" t="s">
        <v>29</v>
      </c>
      <c r="C181" s="6">
        <f>(D159+D163)/SUM(D159,D163,D175)</f>
        <v>6.5057413657820154E-2</v>
      </c>
      <c r="D181" t="s">
        <v>18</v>
      </c>
      <c r="G181">
        <f t="shared" ca="1" si="44"/>
        <v>1322.3267119769191</v>
      </c>
      <c r="H181">
        <f t="shared" ca="1" si="40"/>
        <v>8.4781382353326469E-4</v>
      </c>
      <c r="J181">
        <f t="shared" ca="1" si="45"/>
        <v>1386.3302965464243</v>
      </c>
      <c r="K181">
        <f t="shared" ca="1" si="41"/>
        <v>8.235081846769348E-4</v>
      </c>
      <c r="M181">
        <f t="shared" ca="1" si="46"/>
        <v>1530.930670318794</v>
      </c>
      <c r="N181">
        <f t="shared" ca="1" si="42"/>
        <v>2.1723202257606874E-4</v>
      </c>
      <c r="P181">
        <f t="shared" ca="1" si="47"/>
        <v>1372.9467320342005</v>
      </c>
      <c r="Q181">
        <f t="shared" ca="1" si="43"/>
        <v>8.5167803885180526E-4</v>
      </c>
    </row>
    <row r="182" spans="1:17">
      <c r="C182" s="6">
        <f>1-C181</f>
        <v>0.93494258634217986</v>
      </c>
      <c r="D182" t="s">
        <v>19</v>
      </c>
      <c r="G182">
        <f t="shared" ca="1" si="44"/>
        <v>1335.2186165932435</v>
      </c>
      <c r="H182">
        <f t="shared" ca="1" si="40"/>
        <v>4.6322672429093529E-4</v>
      </c>
      <c r="J182">
        <f t="shared" ca="1" si="45"/>
        <v>1399.6027025148974</v>
      </c>
      <c r="K182">
        <f t="shared" ca="1" si="41"/>
        <v>4.4994666072427808E-4</v>
      </c>
      <c r="M182">
        <f t="shared" ca="1" si="46"/>
        <v>1581.2452363564291</v>
      </c>
      <c r="N182">
        <f t="shared" ca="1" si="42"/>
        <v>1.1869077318135967E-4</v>
      </c>
      <c r="P182">
        <f t="shared" ca="1" si="47"/>
        <v>1385.7801437775963</v>
      </c>
      <c r="Q182">
        <f t="shared" ca="1" si="43"/>
        <v>4.6533804608621973E-4</v>
      </c>
    </row>
    <row r="183" spans="1:17">
      <c r="G183">
        <f t="shared" ca="1" si="44"/>
        <v>1348.1105212095679</v>
      </c>
      <c r="H183">
        <f t="shared" ca="1" si="40"/>
        <v>2.357238667820855E-4</v>
      </c>
      <c r="J183">
        <f t="shared" ca="1" si="45"/>
        <v>1412.8751084833705</v>
      </c>
      <c r="K183">
        <f t="shared" ca="1" si="41"/>
        <v>2.2896599256868556E-4</v>
      </c>
      <c r="M183">
        <f t="shared" ca="1" si="46"/>
        <v>1631.5598023940643</v>
      </c>
      <c r="N183">
        <f t="shared" ca="1" si="42"/>
        <v>6.0398605129037787E-5</v>
      </c>
      <c r="P183">
        <f t="shared" ca="1" si="47"/>
        <v>1398.6135555209921</v>
      </c>
      <c r="Q183">
        <f t="shared" ca="1" si="43"/>
        <v>2.367982627776308E-4</v>
      </c>
    </row>
    <row r="184" spans="1:17">
      <c r="B184" t="s">
        <v>33</v>
      </c>
      <c r="D184" s="7">
        <f ca="1">(C181*D174+C182*D162)</f>
        <v>1270.2794380870348</v>
      </c>
      <c r="G184">
        <f t="shared" ca="1" si="44"/>
        <v>1361.0024258258923</v>
      </c>
      <c r="H184">
        <f t="shared" ca="1" si="40"/>
        <v>1.1171984987343465E-4</v>
      </c>
      <c r="J184">
        <f t="shared" ca="1" si="45"/>
        <v>1426.1475144518436</v>
      </c>
      <c r="K184">
        <f t="shared" ca="1" si="41"/>
        <v>1.0851699772744342E-4</v>
      </c>
      <c r="M184">
        <f t="shared" ca="1" si="46"/>
        <v>1681.8743684316994</v>
      </c>
      <c r="N184">
        <f t="shared" ca="1" si="42"/>
        <v>2.8625540509306852E-5</v>
      </c>
      <c r="P184">
        <f t="shared" ca="1" si="47"/>
        <v>1411.4469672643879</v>
      </c>
      <c r="Q184">
        <f t="shared" ca="1" si="43"/>
        <v>1.1222905312453529E-4</v>
      </c>
    </row>
    <row r="185" spans="1:17">
      <c r="A185" t="s">
        <v>20</v>
      </c>
      <c r="B185" t="s">
        <v>21</v>
      </c>
      <c r="D185" s="7">
        <f>(D164*D175)/SUM(D164,D175)</f>
        <v>2316.0439262183977</v>
      </c>
      <c r="G185">
        <f t="shared" ca="1" si="44"/>
        <v>1373.8943304422166</v>
      </c>
      <c r="H185">
        <f t="shared" ca="1" si="40"/>
        <v>4.9314424256512126E-5</v>
      </c>
      <c r="J185">
        <f t="shared" ca="1" si="45"/>
        <v>1439.4199204203167</v>
      </c>
      <c r="K185">
        <f t="shared" ca="1" si="41"/>
        <v>4.7900648551145716E-5</v>
      </c>
      <c r="M185">
        <f t="shared" ca="1" si="46"/>
        <v>1732.1889344693345</v>
      </c>
      <c r="N185">
        <f t="shared" ca="1" si="42"/>
        <v>1.2635642196504767E-5</v>
      </c>
      <c r="P185">
        <f t="shared" ca="1" si="47"/>
        <v>1424.2803790077837</v>
      </c>
      <c r="Q185">
        <f t="shared" ca="1" si="43"/>
        <v>4.9539192417104197E-5</v>
      </c>
    </row>
    <row r="187" spans="1:17">
      <c r="A187" t="s">
        <v>22</v>
      </c>
    </row>
    <row r="188" spans="1:17">
      <c r="A188" s="3" t="s">
        <v>28</v>
      </c>
      <c r="B188" s="8">
        <v>44075</v>
      </c>
    </row>
    <row r="189" spans="1:17">
      <c r="A189" t="s">
        <v>0</v>
      </c>
      <c r="B189" t="s">
        <v>23</v>
      </c>
      <c r="C189" t="s">
        <v>1</v>
      </c>
      <c r="D189" s="7">
        <f ca="1">D184</f>
        <v>1270.2794380870348</v>
      </c>
    </row>
    <row r="190" spans="1:17">
      <c r="B190" t="s">
        <v>24</v>
      </c>
      <c r="C190" t="s">
        <v>2</v>
      </c>
      <c r="D190" s="7">
        <f>D185</f>
        <v>2316.0439262183977</v>
      </c>
    </row>
    <row r="192" spans="1:17">
      <c r="A192" t="s">
        <v>3</v>
      </c>
      <c r="B192" t="s">
        <v>25</v>
      </c>
      <c r="D192">
        <v>0.08</v>
      </c>
    </row>
    <row r="193" spans="1:4">
      <c r="A193" t="s">
        <v>4</v>
      </c>
      <c r="B193" t="s">
        <v>5</v>
      </c>
      <c r="D193" s="1">
        <f ca="1">D189*(1+D192)</f>
        <v>1371.9017931339977</v>
      </c>
    </row>
    <row r="194" spans="1:4">
      <c r="A194" t="s">
        <v>6</v>
      </c>
      <c r="B194" t="s">
        <v>7</v>
      </c>
      <c r="C194" t="s">
        <v>8</v>
      </c>
      <c r="D194">
        <v>140</v>
      </c>
    </row>
    <row r="195" spans="1:4">
      <c r="A195" t="s">
        <v>9</v>
      </c>
      <c r="B195" t="s">
        <v>10</v>
      </c>
      <c r="D195" s="2">
        <f>D190+D194</f>
        <v>2456.0439262183977</v>
      </c>
    </row>
    <row r="196" spans="1:4">
      <c r="D196" s="3"/>
    </row>
    <row r="197" spans="1:4">
      <c r="A197" t="s">
        <v>22</v>
      </c>
    </row>
    <row r="198" spans="1:4">
      <c r="A198" s="3" t="s">
        <v>28</v>
      </c>
      <c r="B198" s="8">
        <v>44105</v>
      </c>
    </row>
    <row r="199" spans="1:4">
      <c r="A199" t="s">
        <v>0</v>
      </c>
      <c r="B199" t="s">
        <v>23</v>
      </c>
      <c r="C199" t="s">
        <v>1</v>
      </c>
      <c r="D199" s="7">
        <f ca="1">D193</f>
        <v>1371.9017931339977</v>
      </c>
    </row>
    <row r="200" spans="1:4">
      <c r="B200" t="s">
        <v>24</v>
      </c>
      <c r="C200" t="s">
        <v>2</v>
      </c>
      <c r="D200" s="7">
        <f>D195</f>
        <v>2456.0439262183977</v>
      </c>
    </row>
    <row r="202" spans="1:4">
      <c r="A202" t="s">
        <v>3</v>
      </c>
      <c r="B202" t="s">
        <v>25</v>
      </c>
      <c r="D202">
        <v>0.03</v>
      </c>
    </row>
    <row r="203" spans="1:4">
      <c r="A203" t="s">
        <v>4</v>
      </c>
      <c r="B203" t="s">
        <v>5</v>
      </c>
      <c r="D203" s="1">
        <f ca="1">D199*(1+D202)</f>
        <v>1413.0588469280176</v>
      </c>
    </row>
    <row r="204" spans="1:4">
      <c r="A204" t="s">
        <v>6</v>
      </c>
      <c r="B204" t="s">
        <v>7</v>
      </c>
      <c r="C204" t="s">
        <v>8</v>
      </c>
      <c r="D204">
        <v>140</v>
      </c>
    </row>
    <row r="205" spans="1:4">
      <c r="A205" t="s">
        <v>9</v>
      </c>
      <c r="B205" t="s">
        <v>10</v>
      </c>
      <c r="D205" s="2">
        <f>D200+D204</f>
        <v>2596.0439262183977</v>
      </c>
    </row>
    <row r="206" spans="1:4">
      <c r="A206" s="10"/>
      <c r="B206" s="10"/>
      <c r="C206" s="10"/>
      <c r="D206" s="10"/>
    </row>
    <row r="207" spans="1:4">
      <c r="A207" s="10"/>
      <c r="B207" s="10"/>
      <c r="C207" s="10"/>
      <c r="D207" s="10"/>
    </row>
    <row r="208" spans="1:4">
      <c r="A208" s="10"/>
      <c r="B208" s="10"/>
      <c r="C208" s="10"/>
      <c r="D208" s="10"/>
    </row>
    <row r="209" spans="1:4">
      <c r="A209" s="10"/>
      <c r="B209" s="10"/>
      <c r="C209" s="12"/>
      <c r="D209" s="11"/>
    </row>
    <row r="210" spans="1:4">
      <c r="A210" s="10"/>
      <c r="B210" s="10"/>
      <c r="C210" s="10"/>
      <c r="D210" s="11"/>
    </row>
    <row r="211" spans="1:4">
      <c r="A211" s="10"/>
      <c r="B211" s="10"/>
      <c r="C211" s="10"/>
      <c r="D211" s="10"/>
    </row>
    <row r="212" spans="1:4">
      <c r="A212" s="10"/>
      <c r="B212" s="10"/>
      <c r="C212" s="13"/>
      <c r="D212" s="10"/>
    </row>
    <row r="213" spans="1:4">
      <c r="A213" s="10"/>
      <c r="B213" s="10"/>
      <c r="C213" s="13"/>
      <c r="D213" s="10"/>
    </row>
    <row r="214" spans="1:4">
      <c r="A214" s="10"/>
      <c r="B214" s="10"/>
      <c r="C214" s="10"/>
      <c r="D214" s="10"/>
    </row>
    <row r="215" spans="1:4">
      <c r="A215" s="10"/>
      <c r="B215" s="10"/>
      <c r="C215" s="10"/>
      <c r="D215" s="9"/>
    </row>
    <row r="216" spans="1:4">
      <c r="A216" s="10"/>
      <c r="B216" s="10"/>
      <c r="C216" s="10"/>
      <c r="D216" s="9"/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05053-B57D-054B-A930-2AEBE2B88D5A}">
  <dimension ref="A1"/>
  <sheetViews>
    <sheetView workbookViewId="0">
      <selection activeCell="A4" sqref="A4"/>
    </sheetView>
  </sheetViews>
  <sheetFormatPr defaultColWidth="11.5546875" defaultRowHeight="14.4"/>
  <sheetData>
    <row r="1" spans="1:1">
      <c r="A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joanw</dc:creator>
  <cp:lastModifiedBy>joanw</cp:lastModifiedBy>
  <dcterms:created xsi:type="dcterms:W3CDTF">2020-03-31T20:55:44Z</dcterms:created>
  <dcterms:modified xsi:type="dcterms:W3CDTF">2020-04-02T01:10:49Z</dcterms:modified>
</cp:coreProperties>
</file>