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1.xml" ContentType="application/vnd.openxmlformats-officedocument.spreadsheetml.table+xml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ustomProperty4.bin" ContentType="application/vnd.openxmlformats-officedocument.spreadsheetml.customProperty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AVILION\portfolio\agro_dashboard\"/>
    </mc:Choice>
  </mc:AlternateContent>
  <bookViews>
    <workbookView xWindow="0" yWindow="0" windowWidth="10710" windowHeight="4905"/>
  </bookViews>
  <sheets>
    <sheet name="Описание" sheetId="4" r:id="rId1"/>
    <sheet name="Контракты" sheetId="1" r:id="rId2"/>
    <sheet name="Остатки на складах не проданные" sheetId="3" r:id="rId3"/>
    <sheet name="Рыночные цены" sheetId="2" r:id="rId4"/>
    <sheet name="Контракты и рыночные цены" sheetId="17" r:id="rId5"/>
    <sheet name="Свод" sheetId="7" r:id="rId6"/>
    <sheet name="Дашборд" sheetId="18" r:id="rId7"/>
    <sheet name="Описание дашборда" sheetId="19" r:id="rId8"/>
  </sheets>
  <externalReferences>
    <externalReference r:id="rId9"/>
  </externalReferences>
  <definedNames>
    <definedName name="_xlcn.WorksheetConnection_Кейсдляаналитика.xlsxОстатки1" hidden="1">Остатки[]</definedName>
    <definedName name="ExternalData_1" localSheetId="4" hidden="1">'Контракты и рыночные цены'!$A$1:$AG$12</definedName>
    <definedName name="Базис">[1]доп!$U$2:$U$7</definedName>
    <definedName name="Документы">[1]доп!$S$2:$S$4</definedName>
    <definedName name="Качество">[1]!Доптаблица[Качество]</definedName>
    <definedName name="Контрагенты">[1]!Контрагенты1[Контрагент]</definedName>
    <definedName name="Организация">[1]доп!$V$2:$V$8</definedName>
    <definedName name="Срез_Контрагент">#N/A</definedName>
    <definedName name="Срез_Материал">#N/A</definedName>
    <definedName name="Урожай_ГОД">[1]доп!$T$3:$T$8</definedName>
  </definedNames>
  <calcPr calcId="162913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Остатки" name="Остатки" connection="WorksheetConnection_Кейс для аналитика.xlsx!Остатки"/>
        </x15:modelTables>
      </x15:dataModel>
    </ext>
  </extLst>
</workbook>
</file>

<file path=xl/calcChain.xml><?xml version="1.0" encoding="utf-8"?>
<calcChain xmlns="http://schemas.openxmlformats.org/spreadsheetml/2006/main">
  <c r="I2" i="18" l="1"/>
  <c r="F2" i="18"/>
  <c r="C2" i="18"/>
  <c r="B7" i="7"/>
  <c r="B6" i="7"/>
  <c r="B5" i="7"/>
  <c r="AA12" i="1"/>
  <c r="Z12" i="1"/>
  <c r="Y12" i="1"/>
  <c r="X12" i="1"/>
  <c r="Q12" i="1"/>
  <c r="P12" i="1"/>
  <c r="B12" i="1"/>
  <c r="A12" i="1"/>
  <c r="AA11" i="1"/>
  <c r="Z11" i="1"/>
  <c r="Y11" i="1"/>
  <c r="X11" i="1"/>
  <c r="Q11" i="1"/>
  <c r="P11" i="1"/>
  <c r="B11" i="1"/>
  <c r="A11" i="1"/>
  <c r="AA10" i="1"/>
  <c r="Z10" i="1"/>
  <c r="Y10" i="1"/>
  <c r="X10" i="1"/>
  <c r="Q10" i="1"/>
  <c r="P10" i="1"/>
  <c r="B10" i="1"/>
  <c r="A10" i="1"/>
  <c r="AA9" i="1"/>
  <c r="Z9" i="1"/>
  <c r="Y9" i="1"/>
  <c r="X9" i="1"/>
  <c r="Q9" i="1"/>
  <c r="P9" i="1"/>
  <c r="B9" i="1"/>
  <c r="A9" i="1"/>
  <c r="AA8" i="1"/>
  <c r="Z8" i="1"/>
  <c r="Y8" i="1"/>
  <c r="X8" i="1"/>
  <c r="Q8" i="1"/>
  <c r="P8" i="1"/>
  <c r="B8" i="1"/>
  <c r="A8" i="1"/>
  <c r="AA7" i="1"/>
  <c r="Z7" i="1"/>
  <c r="Y7" i="1"/>
  <c r="X7" i="1"/>
  <c r="Q7" i="1"/>
  <c r="P7" i="1"/>
  <c r="B7" i="1"/>
  <c r="A7" i="1"/>
  <c r="AA6" i="1"/>
  <c r="Z6" i="1"/>
  <c r="Y6" i="1"/>
  <c r="X6" i="1"/>
  <c r="Q6" i="1"/>
  <c r="P6" i="1"/>
  <c r="B6" i="1"/>
  <c r="A6" i="1"/>
  <c r="AA5" i="1"/>
  <c r="Z5" i="1"/>
  <c r="Y5" i="1"/>
  <c r="X5" i="1"/>
  <c r="Q5" i="1"/>
  <c r="P5" i="1"/>
  <c r="B5" i="1"/>
  <c r="A5" i="1"/>
  <c r="AA4" i="1"/>
  <c r="Z4" i="1"/>
  <c r="Y4" i="1"/>
  <c r="X4" i="1"/>
  <c r="Q4" i="1"/>
  <c r="P4" i="1"/>
  <c r="B4" i="1"/>
  <c r="A4" i="1"/>
  <c r="AA3" i="1"/>
  <c r="Z3" i="1"/>
  <c r="Y3" i="1"/>
  <c r="X3" i="1"/>
  <c r="Q3" i="1"/>
  <c r="P3" i="1"/>
  <c r="B3" i="1"/>
  <c r="A3" i="1"/>
  <c r="AA2" i="1"/>
  <c r="Z2" i="1"/>
  <c r="Y2" i="1"/>
  <c r="X2" i="1"/>
  <c r="Q2" i="1"/>
  <c r="P2" i="1"/>
  <c r="B2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Кейс для аналитика.xlsx!Остатки" type="102" refreshedVersion="6" minRefreshableVersion="5">
    <extLst>
      <ext xmlns:x15="http://schemas.microsoft.com/office/spreadsheetml/2010/11/main" uri="{DE250136-89BD-433C-8126-D09CA5730AF9}">
        <x15:connection id="Остатки">
          <x15:rangePr sourceName="_xlcn.WorksheetConnection_Кейсдляаналитика.xlsxОстатки1"/>
        </x15:connection>
      </ext>
    </extLst>
  </connection>
  <connection id="3" keepAlive="1" name="Запрос — Контракты и рыночные цены" description="Соединение с запросом &quot;Контракты и рыночные цены&quot; в книге." type="5" refreshedVersion="6" background="1" saveData="1">
    <dbPr connection="Provider=Microsoft.Mashup.OleDb.1;Data Source=$Workbook$;Location=Контракты и рыночные цены;Extended Properties=&quot;&quot;" command="SELECT * FROM [Контракты и рыночные цены]"/>
  </connection>
</connections>
</file>

<file path=xl/sharedStrings.xml><?xml version="1.0" encoding="utf-8"?>
<sst xmlns="http://schemas.openxmlformats.org/spreadsheetml/2006/main" count="738" uniqueCount="183">
  <si>
    <t>№ п/п</t>
  </si>
  <si>
    <t>Дата согласования тендера</t>
  </si>
  <si>
    <t>Ответственный менеджер</t>
  </si>
  <si>
    <t>Организация</t>
  </si>
  <si>
    <t>Контрагент</t>
  </si>
  <si>
    <t>тип</t>
  </si>
  <si>
    <t>Юр. № договора реализации</t>
  </si>
  <si>
    <t>Дата</t>
  </si>
  <si>
    <t>Товар</t>
  </si>
  <si>
    <t>Класс</t>
  </si>
  <si>
    <t>Урожай ГОД</t>
  </si>
  <si>
    <t>Место хранения</t>
  </si>
  <si>
    <t>Базис</t>
  </si>
  <si>
    <t>Объем, кг</t>
  </si>
  <si>
    <t>Цена 1 ед., валюте. с НДС</t>
  </si>
  <si>
    <t>Цена 1 ед., руб. без НДС</t>
  </si>
  <si>
    <t>Сумма, руб. без НДС</t>
  </si>
  <si>
    <t>Сумма, руб. с НДС</t>
  </si>
  <si>
    <t>Апрель 2022</t>
  </si>
  <si>
    <t>Май 2022</t>
  </si>
  <si>
    <t>Июнь 2022</t>
  </si>
  <si>
    <t>Август 2022</t>
  </si>
  <si>
    <t>Оплачено, рублей без НДС</t>
  </si>
  <si>
    <t>ОСТАТОК, рублей, без НДС</t>
  </si>
  <si>
    <t>Оплачено, рублей с НДС</t>
  </si>
  <si>
    <t>ОСТАТОК, рублей, с НДС</t>
  </si>
  <si>
    <t>июл.22</t>
  </si>
  <si>
    <t>Регистрация на бирже договора</t>
  </si>
  <si>
    <t>РАИ_Б</t>
  </si>
  <si>
    <t>Пшеница</t>
  </si>
  <si>
    <t>4 кл.</t>
  </si>
  <si>
    <t>FCA</t>
  </si>
  <si>
    <t>Соя</t>
  </si>
  <si>
    <t>корм.</t>
  </si>
  <si>
    <t>EXW</t>
  </si>
  <si>
    <t>Подсолн-к</t>
  </si>
  <si>
    <t>прод.</t>
  </si>
  <si>
    <t>3 кл.</t>
  </si>
  <si>
    <t>Менеджер 1</t>
  </si>
  <si>
    <t>Менеджер 2</t>
  </si>
  <si>
    <t>Менеджер 3</t>
  </si>
  <si>
    <t xml:space="preserve">Контрагент 1 </t>
  </si>
  <si>
    <t>Контрагент 2</t>
  </si>
  <si>
    <t>Контрагент 3</t>
  </si>
  <si>
    <t>перераб.</t>
  </si>
  <si>
    <t>трейдер</t>
  </si>
  <si>
    <t>№12</t>
  </si>
  <si>
    <t>№13</t>
  </si>
  <si>
    <t>№14</t>
  </si>
  <si>
    <t>№15</t>
  </si>
  <si>
    <t>№16</t>
  </si>
  <si>
    <t>№17</t>
  </si>
  <si>
    <t>№18</t>
  </si>
  <si>
    <t>№19</t>
  </si>
  <si>
    <t>№20</t>
  </si>
  <si>
    <t>№21</t>
  </si>
  <si>
    <t>№22</t>
  </si>
  <si>
    <t>Чечевица</t>
  </si>
  <si>
    <t>Ячмень</t>
  </si>
  <si>
    <t>Сорго</t>
  </si>
  <si>
    <t>Тритикале</t>
  </si>
  <si>
    <t xml:space="preserve">Точка хранения 1 </t>
  </si>
  <si>
    <t>Точка хранения 2</t>
  </si>
  <si>
    <t>Точка хранения 3</t>
  </si>
  <si>
    <t>Точка хранения 1</t>
  </si>
  <si>
    <t>оплачено</t>
  </si>
  <si>
    <t>да</t>
  </si>
  <si>
    <t>нет</t>
  </si>
  <si>
    <t>Рынок цены рынка</t>
  </si>
  <si>
    <t>Белгород</t>
  </si>
  <si>
    <t>пш.корм.</t>
  </si>
  <si>
    <t>ячмень корм.</t>
  </si>
  <si>
    <t>Кукуруза, EXW</t>
  </si>
  <si>
    <t>Подсолнечник</t>
  </si>
  <si>
    <t>подсолнечник в/о</t>
  </si>
  <si>
    <t>гречиха</t>
  </si>
  <si>
    <t>Рапс</t>
  </si>
  <si>
    <t>Лен</t>
  </si>
  <si>
    <t>Нут</t>
  </si>
  <si>
    <t>овес</t>
  </si>
  <si>
    <t>тритикале</t>
  </si>
  <si>
    <t>чечевица</t>
  </si>
  <si>
    <t>соя 40АСВ</t>
  </si>
  <si>
    <t>пш.3 кл.</t>
  </si>
  <si>
    <t>пш.4 кл</t>
  </si>
  <si>
    <t>2020</t>
  </si>
  <si>
    <t xml:space="preserve">ОТГРУЖЕНО\ек отгружено </t>
  </si>
  <si>
    <t xml:space="preserve">да </t>
  </si>
  <si>
    <t>Название точки хранения</t>
  </si>
  <si>
    <t>Материал</t>
  </si>
  <si>
    <t>Тип склада</t>
  </si>
  <si>
    <t>Склад</t>
  </si>
  <si>
    <t>Сезон</t>
  </si>
  <si>
    <t xml:space="preserve">собственный </t>
  </si>
  <si>
    <t>сторонний</t>
  </si>
  <si>
    <t xml:space="preserve">Склад 1 </t>
  </si>
  <si>
    <t>Склад 3</t>
  </si>
  <si>
    <t>Склад 1</t>
  </si>
  <si>
    <t>5 кл.</t>
  </si>
  <si>
    <t>Остатки, тн</t>
  </si>
  <si>
    <t xml:space="preserve">Склад 2 </t>
  </si>
  <si>
    <t>Склад 5</t>
  </si>
  <si>
    <t>Склад 4</t>
  </si>
  <si>
    <t xml:space="preserve">Склад 3 </t>
  </si>
  <si>
    <t>Информацию представить в виде дашборда с описанием.</t>
  </si>
  <si>
    <t>без НДС</t>
  </si>
  <si>
    <r>
      <rPr>
        <b/>
        <sz val="11"/>
        <color theme="1"/>
        <rFont val="Calibri"/>
        <family val="2"/>
        <charset val="204"/>
        <scheme val="minor"/>
      </rPr>
      <t>Заказчик хочет получить анализ информации по имеющимся сгруппированным данным:</t>
    </r>
    <r>
      <rPr>
        <sz val="11"/>
        <color theme="1"/>
        <rFont val="Calibri"/>
        <family val="2"/>
        <charset val="204"/>
        <scheme val="minor"/>
      </rPr>
      <t xml:space="preserve">
Контракты, Остатки и рыночные цены.</t>
    </r>
  </si>
  <si>
    <r>
      <rPr>
        <b/>
        <sz val="11"/>
        <color theme="1"/>
        <rFont val="Calibri"/>
        <family val="2"/>
        <charset val="204"/>
        <scheme val="minor"/>
      </rPr>
      <t>И ответить на следующие вопросы:</t>
    </r>
    <r>
      <rPr>
        <sz val="11"/>
        <color theme="1"/>
        <rFont val="Calibri"/>
        <family val="2"/>
        <charset val="204"/>
        <scheme val="minor"/>
      </rPr>
      <t xml:space="preserve">
Сколько продукции у него всего было убрано за сезон, 
Сколько продукции реализовано, 
сколько осталось продать в разрезе объемов и культур, 
кто основные покупатели и 
показать топ покупателей по объемам и выручке. 
Сравнить цену продаж с рынком.</t>
    </r>
  </si>
  <si>
    <t>Сколько продукции отгружено, 
сколько еще лежит на наших складах. 
Показать объемы хранения в разрезе собственных и сторонних точек.</t>
  </si>
  <si>
    <t>Названия строк</t>
  </si>
  <si>
    <t>Общий итог</t>
  </si>
  <si>
    <t>Сумма по полю Объем, кг</t>
  </si>
  <si>
    <t>Сумма по полю Остатки, тн</t>
  </si>
  <si>
    <t>Сумма по полю Сумма, руб. без НДС</t>
  </si>
  <si>
    <t>Остаток</t>
  </si>
  <si>
    <t>Реализация</t>
  </si>
  <si>
    <t>Всего</t>
  </si>
  <si>
    <t>Кукуруза</t>
  </si>
  <si>
    <t>Гречиха</t>
  </si>
  <si>
    <t>Овес</t>
  </si>
  <si>
    <t>июл.21</t>
  </si>
  <si>
    <t>авг.21</t>
  </si>
  <si>
    <t>сен.21</t>
  </si>
  <si>
    <t>окт.21</t>
  </si>
  <si>
    <t>ноя.21</t>
  </si>
  <si>
    <t>дек.21</t>
  </si>
  <si>
    <t>янв.22</t>
  </si>
  <si>
    <t>фев.22</t>
  </si>
  <si>
    <t>мар.22</t>
  </si>
  <si>
    <t>апр.22</t>
  </si>
  <si>
    <t>май.22</t>
  </si>
  <si>
    <t>июн.22</t>
  </si>
  <si>
    <t>авг.22</t>
  </si>
  <si>
    <t>сен.22</t>
  </si>
  <si>
    <t>окт.22</t>
  </si>
  <si>
    <t>ноя.22</t>
  </si>
  <si>
    <t>дек.22</t>
  </si>
  <si>
    <t>Рыночная цена</t>
  </si>
  <si>
    <t>Month</t>
  </si>
  <si>
    <t>Year</t>
  </si>
  <si>
    <t>Договорная цена</t>
  </si>
  <si>
    <t xml:space="preserve"> Договорная</t>
  </si>
  <si>
    <t>Рыночная</t>
  </si>
  <si>
    <t>Реализовано:</t>
  </si>
  <si>
    <t>Собрано:</t>
  </si>
  <si>
    <t>Остаток:</t>
  </si>
  <si>
    <t>Названия столбцов</t>
  </si>
  <si>
    <t>№</t>
  </si>
  <si>
    <t>Диаграмма</t>
  </si>
  <si>
    <t>Источник</t>
  </si>
  <si>
    <t>Информация</t>
  </si>
  <si>
    <t>Примечание</t>
  </si>
  <si>
    <t>Поле: Собрано</t>
  </si>
  <si>
    <t>Поле: Реализовано</t>
  </si>
  <si>
    <t>Поле: Остаток</t>
  </si>
  <si>
    <t>Диаграмма: Остатки по культурам и типам складов</t>
  </si>
  <si>
    <t>Диаграмма: Топ 3 покупатей по выручке</t>
  </si>
  <si>
    <t>Диаграмма: Топ 3 покупатей по объёмам</t>
  </si>
  <si>
    <t>Диаграмма: Сравнение цен продаж с рынком</t>
  </si>
  <si>
    <t>Срез: Контрагент</t>
  </si>
  <si>
    <t>Срез: Материал</t>
  </si>
  <si>
    <t>Сводная таблица из таблицы "Остатки"</t>
  </si>
  <si>
    <t>Сводная таблица из таблицы "Контракты" / 1000</t>
  </si>
  <si>
    <t>Объём реализации приведен в тонны</t>
  </si>
  <si>
    <t>Итог по сбору за сезон</t>
  </si>
  <si>
    <t>Итог по реализации за сезон</t>
  </si>
  <si>
    <t>Итог по текущим остаткам</t>
  </si>
  <si>
    <t>Сводная таблица из таблицы "Остатки" по культурам, разделенная по складам хранения</t>
  </si>
  <si>
    <t>Сводная таблица из таблицы "Контракты" с выручкой по конткрагентам</t>
  </si>
  <si>
    <t>Сводная таблица из таблицы "Контракты" с объёмами по конткрагентам</t>
  </si>
  <si>
    <t>Сумма полей "Реализовано" и "Остаток"</t>
  </si>
  <si>
    <t>Сводная таблица из таблицы "Контракты и рыночные цены" с выборкой договорной и рыночной цены</t>
  </si>
  <si>
    <t>Таблица "Контракты"</t>
  </si>
  <si>
    <t>Сравнение цены продаж с рынком</t>
  </si>
  <si>
    <t>Посмотр информации по покупателю</t>
  </si>
  <si>
    <t>Посмотр информации по товару</t>
  </si>
  <si>
    <t>Распределение объёмов по покупателям</t>
  </si>
  <si>
    <t>Распределение выручки по покупателям</t>
  </si>
  <si>
    <t>Сортировка по убыванию значения</t>
  </si>
  <si>
    <t>Распределение остатков
- по культурам
- по собственным и сторонним складам</t>
  </si>
  <si>
    <t>Применяется только к диаграммам с реализацией</t>
  </si>
  <si>
    <t>Создана промежуточная таблица "Контракты и рыночные цены", которая объединяет таблицы "Контракты" и "Рыночные цены" по полям "Материал", "Класс", "Год", "Месяц"</t>
  </si>
  <si>
    <r>
      <rPr>
        <b/>
        <sz val="14"/>
        <color theme="1"/>
        <rFont val="Calibri"/>
        <family val="2"/>
        <charset val="204"/>
        <scheme val="minor"/>
      </rPr>
      <t>Описание дашборда:</t>
    </r>
    <r>
      <rPr>
        <sz val="11"/>
        <color theme="1"/>
        <rFont val="Calibri"/>
        <family val="2"/>
        <charset val="204"/>
        <scheme val="minor"/>
      </rPr>
      <t xml:space="preserve">
- выбрана сводная информация по объёмам и вручке реализации по покупателям,
- выбраны остатки на складах по культурам и по принадлежности складов,
- объединены таблицы с реализацией и рыночными ценами для сравнения цен,
- установлены фильтры для просомтра информации по реализации по покупателям и культурам
Исходные данные расположены на листах с ярлычками голубого цвета, обработанные - кремового.
</t>
    </r>
    <r>
      <rPr>
        <i/>
        <sz val="11"/>
        <color theme="1"/>
        <rFont val="Calibri"/>
        <family val="2"/>
        <charset val="204"/>
        <scheme val="minor"/>
      </rPr>
      <t>Более подробно в таблице ниже.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</si>
</sst>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dd/mm/yy;@"/>
    <numFmt numFmtId="165" formatCode="_-* #,##0_-;\-* #,##0_-;_-* &quot;-&quot;??_-;_-@_-"/>
    <numFmt numFmtId="166" formatCode="###,000"/>
    <numFmt numFmtId="167" formatCode="#,##0_ \т\н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8"/>
      <color rgb="FF1F497D"/>
      <name val="Verdana"/>
      <family val="2"/>
      <charset val="204"/>
    </font>
    <font>
      <sz val="8"/>
      <color rgb="FF1F497D"/>
      <name val="Verdana"/>
      <family val="2"/>
      <charset val="204"/>
    </font>
    <font>
      <sz val="11"/>
      <color theme="8" tint="-0.249977111117893"/>
      <name val="Calibri"/>
      <family val="2"/>
      <charset val="204"/>
      <scheme val="minor"/>
    </font>
    <font>
      <sz val="20"/>
      <color theme="2" tint="-0.499984740745262"/>
      <name val="Calibri"/>
      <family val="2"/>
      <charset val="204"/>
      <scheme val="minor"/>
    </font>
    <font>
      <sz val="20"/>
      <color theme="8" tint="-0.249977111117893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12" borderId="5" applyNumberFormat="0" applyAlignment="0" applyProtection="0">
      <alignment horizontal="left" vertical="center" indent="1"/>
    </xf>
    <xf numFmtId="166" fontId="9" fillId="0" borderId="6" applyNumberFormat="0" applyProtection="0">
      <alignment horizontal="right" vertical="center"/>
    </xf>
  </cellStyleXfs>
  <cellXfs count="78">
    <xf numFmtId="0" fontId="0" fillId="0" borderId="0" xfId="0"/>
    <xf numFmtId="3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7" fontId="3" fillId="2" borderId="3" xfId="0" applyNumberFormat="1" applyFont="1" applyFill="1" applyBorder="1" applyAlignment="1">
      <alignment horizontal="center" vertical="top" wrapText="1"/>
    </xf>
    <xf numFmtId="14" fontId="3" fillId="2" borderId="3" xfId="0" applyNumberFormat="1" applyFont="1" applyFill="1" applyBorder="1" applyAlignment="1">
      <alignment horizontal="center" vertical="top" wrapText="1"/>
    </xf>
    <xf numFmtId="164" fontId="4" fillId="0" borderId="4" xfId="0" applyNumberFormat="1" applyFont="1" applyBorder="1" applyAlignment="1">
      <alignment horizontal="center" vertical="top" wrapText="1"/>
    </xf>
    <xf numFmtId="0" fontId="0" fillId="0" borderId="0" xfId="0" applyBorder="1"/>
    <xf numFmtId="2" fontId="3" fillId="2" borderId="3" xfId="0" applyNumberFormat="1" applyFont="1" applyFill="1" applyBorder="1" applyAlignment="1">
      <alignment horizontal="center" vertical="top" wrapText="1"/>
    </xf>
    <xf numFmtId="2" fontId="0" fillId="0" borderId="0" xfId="0" applyNumberFormat="1"/>
    <xf numFmtId="43" fontId="4" fillId="0" borderId="2" xfId="1" applyFont="1" applyBorder="1" applyAlignment="1">
      <alignment horizontal="center" vertical="top" wrapText="1"/>
    </xf>
    <xf numFmtId="43" fontId="4" fillId="0" borderId="2" xfId="1" applyFont="1" applyBorder="1" applyAlignment="1">
      <alignment horizontal="center"/>
    </xf>
    <xf numFmtId="43" fontId="4" fillId="0" borderId="4" xfId="1" applyFont="1" applyBorder="1" applyAlignment="1">
      <alignment horizontal="center" vertical="top" wrapText="1"/>
    </xf>
    <xf numFmtId="165" fontId="3" fillId="2" borderId="3" xfId="1" applyNumberFormat="1" applyFont="1" applyFill="1" applyBorder="1" applyAlignment="1">
      <alignment horizontal="center" vertical="top" wrapText="1"/>
    </xf>
    <xf numFmtId="165" fontId="4" fillId="0" borderId="2" xfId="1" applyNumberFormat="1" applyFont="1" applyBorder="1" applyAlignment="1">
      <alignment horizontal="center" vertical="top" wrapText="1"/>
    </xf>
    <xf numFmtId="165" fontId="4" fillId="0" borderId="2" xfId="1" applyNumberFormat="1" applyFont="1" applyBorder="1" applyAlignment="1">
      <alignment horizontal="center"/>
    </xf>
    <xf numFmtId="165" fontId="4" fillId="0" borderId="4" xfId="1" applyNumberFormat="1" applyFont="1" applyBorder="1" applyAlignment="1">
      <alignment horizontal="center" vertical="top" wrapText="1"/>
    </xf>
    <xf numFmtId="165" fontId="0" fillId="0" borderId="0" xfId="1" applyNumberFormat="1" applyFont="1"/>
    <xf numFmtId="0" fontId="2" fillId="3" borderId="2" xfId="0" applyFont="1" applyFill="1" applyBorder="1"/>
    <xf numFmtId="0" fontId="2" fillId="3" borderId="1" xfId="0" applyFont="1" applyFill="1" applyBorder="1"/>
    <xf numFmtId="0" fontId="0" fillId="4" borderId="0" xfId="0" applyFill="1" applyAlignment="1">
      <alignment horizontal="left"/>
    </xf>
    <xf numFmtId="0" fontId="6" fillId="2" borderId="0" xfId="0" applyFont="1" applyFill="1"/>
    <xf numFmtId="3" fontId="6" fillId="0" borderId="0" xfId="0" applyNumberFormat="1" applyFont="1" applyFill="1"/>
    <xf numFmtId="0" fontId="6" fillId="4" borderId="0" xfId="0" applyFont="1" applyFill="1"/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7" fillId="6" borderId="0" xfId="0" applyFont="1" applyFill="1"/>
    <xf numFmtId="0" fontId="0" fillId="7" borderId="0" xfId="0" applyFill="1"/>
    <xf numFmtId="0" fontId="0" fillId="8" borderId="0" xfId="0" applyFill="1" applyAlignment="1">
      <alignment horizontal="left"/>
    </xf>
    <xf numFmtId="0" fontId="7" fillId="8" borderId="0" xfId="0" applyFont="1" applyFill="1" applyBorder="1"/>
    <xf numFmtId="3" fontId="6" fillId="4" borderId="0" xfId="0" applyNumberFormat="1" applyFont="1" applyFill="1"/>
    <xf numFmtId="0" fontId="0" fillId="9" borderId="0" xfId="0" applyFill="1"/>
    <xf numFmtId="0" fontId="7" fillId="2" borderId="0" xfId="0" applyFont="1" applyFill="1"/>
    <xf numFmtId="0" fontId="0" fillId="4" borderId="0" xfId="0" applyFill="1"/>
    <xf numFmtId="0" fontId="7" fillId="10" borderId="0" xfId="0" applyFont="1" applyFill="1"/>
    <xf numFmtId="0" fontId="0" fillId="5" borderId="0" xfId="0" applyFill="1" applyBorder="1"/>
    <xf numFmtId="0" fontId="0" fillId="6" borderId="0" xfId="0" applyFill="1" applyBorder="1"/>
    <xf numFmtId="0" fontId="0" fillId="11" borderId="0" xfId="0" applyFill="1" applyBorder="1" applyAlignment="1">
      <alignment horizontal="left" vertical="center"/>
    </xf>
    <xf numFmtId="0" fontId="0" fillId="11" borderId="0" xfId="0" applyFill="1" applyBorder="1"/>
    <xf numFmtId="49" fontId="4" fillId="0" borderId="2" xfId="0" applyNumberFormat="1" applyFont="1" applyBorder="1" applyAlignment="1">
      <alignment horizontal="center"/>
    </xf>
    <xf numFmtId="1" fontId="0" fillId="0" borderId="0" xfId="0" applyNumberFormat="1"/>
    <xf numFmtId="0" fontId="2" fillId="13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/>
    <xf numFmtId="17" fontId="5" fillId="3" borderId="3" xfId="0" applyNumberFormat="1" applyFont="1" applyFill="1" applyBorder="1"/>
    <xf numFmtId="17" fontId="5" fillId="3" borderId="7" xfId="0" applyNumberFormat="1" applyFont="1" applyFill="1" applyBorder="1"/>
    <xf numFmtId="17" fontId="5" fillId="3" borderId="8" xfId="0" applyNumberFormat="1" applyFont="1" applyFill="1" applyBorder="1"/>
    <xf numFmtId="14" fontId="0" fillId="0" borderId="0" xfId="0" applyNumberFormat="1"/>
    <xf numFmtId="0" fontId="10" fillId="0" borderId="0" xfId="0" pivotButton="1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NumberFormat="1" applyFont="1"/>
    <xf numFmtId="167" fontId="10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67" fontId="12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5" fillId="3" borderId="7" xfId="0" applyFont="1" applyFill="1" applyBorder="1"/>
    <xf numFmtId="0" fontId="0" fillId="0" borderId="0" xfId="0" applyAlignment="1">
      <alignment horizontal="left" vertical="top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6" xfId="0" applyBorder="1" applyAlignment="1">
      <alignment wrapText="1"/>
    </xf>
    <xf numFmtId="0" fontId="0" fillId="0" borderId="16" xfId="0" applyBorder="1" applyAlignment="1"/>
  </cellXfs>
  <cellStyles count="4">
    <cellStyle name="SAPDataCell" xfId="3"/>
    <cellStyle name="SAPDimensionCell" xfId="2"/>
    <cellStyle name="Обычный" xfId="0" builtinId="0"/>
    <cellStyle name="Финансовый" xfId="1" builtinId="3"/>
  </cellStyles>
  <dxfs count="182"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2" formatCode="mmm/yy"/>
      <fill>
        <patternFill patternType="solid">
          <fgColor indexed="64"/>
          <bgColor theme="5" tint="0.59999389629810485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dd/mm/yy;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_-* #,##0_-;\-* #,##0_-;_-* &quot;-&quot;??_-;_-@_-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_-* #,##0_-;\-* #,##0_-;_-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_-* #,##0_-;\-* #,##0_-;_-* &quot;-&quot;??_-;_-@_-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dd/mm/yy;@"/>
      <fill>
        <patternFill patternType="solid">
          <fgColor indexed="64"/>
          <bgColor rgb="FFFFFF99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dd/mm/yy;@"/>
      <fill>
        <patternFill patternType="solid">
          <fgColor indexed="64"/>
          <bgColor rgb="FFFFFF99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dd/mm/yy;@"/>
      <fill>
        <patternFill patternType="solid">
          <fgColor indexed="64"/>
          <bgColor rgb="FFFFFF99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_-* #,##0_-;\-* #,##0_-;_-* &quot;-&quot;??_-;_-@_-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dd/mm/yy;@"/>
      <fill>
        <patternFill patternType="solid">
          <fgColor indexed="64"/>
          <bgColor rgb="FFFCD8F8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solid">
          <fgColor indexed="64"/>
          <bgColor rgb="FFFCD8F8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dd/mm/yy;@"/>
      <fill>
        <patternFill patternType="solid">
          <fgColor indexed="64"/>
          <bgColor rgb="FFFCD8F8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fill>
        <patternFill patternType="solid">
          <fgColor indexed="64"/>
          <bgColor rgb="FFFCD8F8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solid">
          <fgColor indexed="64"/>
          <bgColor theme="9" tint="0.79998168889431442"/>
        </patternFill>
      </fill>
      <alignment horizontal="center" vertical="top" textRotation="0" wrapText="1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[agro_dashboard.xlsx]Свод!Сводная выручка по клиентам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 3 покупателей по выручке,</a:t>
            </a:r>
            <a:r>
              <a:rPr lang="ru-RU" baseline="0"/>
              <a:t> руб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Свод!$G$3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Свод!$F$4:$F$7</c:f>
              <c:strCache>
                <c:ptCount val="3"/>
                <c:pt idx="0">
                  <c:v>Контрагент 2</c:v>
                </c:pt>
                <c:pt idx="1">
                  <c:v>Контрагент 1 </c:v>
                </c:pt>
                <c:pt idx="2">
                  <c:v>Контрагент 3</c:v>
                </c:pt>
              </c:strCache>
            </c:strRef>
          </c:cat>
          <c:val>
            <c:numRef>
              <c:f>Свод!$G$4:$G$7</c:f>
              <c:numCache>
                <c:formatCode>General</c:formatCode>
                <c:ptCount val="3"/>
                <c:pt idx="0">
                  <c:v>2602125271.9090905</c:v>
                </c:pt>
                <c:pt idx="1">
                  <c:v>1362160453.8181818</c:v>
                </c:pt>
                <c:pt idx="2">
                  <c:v>42629072.727272727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F-4E2E-8312-0BDBE16D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984962288"/>
        <c:axId val="1984968112"/>
      </c:barChart>
      <c:catAx>
        <c:axId val="19849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968112"/>
        <c:crosses val="autoZero"/>
        <c:auto val="1"/>
        <c:lblAlgn val="ctr"/>
        <c:lblOffset val="100"/>
        <c:noMultiLvlLbl val="0"/>
      </c:catAx>
      <c:valAx>
        <c:axId val="1984968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496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[agro_dashboard.xlsx]Свод!Сводная объёмы по клиентам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 3 покупателей по объёмам, кг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Свод!$G$9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Свод!$F$10:$F$13</c:f>
              <c:strCache>
                <c:ptCount val="3"/>
                <c:pt idx="0">
                  <c:v>Контрагент 1 </c:v>
                </c:pt>
                <c:pt idx="1">
                  <c:v>Контрагент 2</c:v>
                </c:pt>
                <c:pt idx="2">
                  <c:v>Контрагент 3</c:v>
                </c:pt>
              </c:strCache>
            </c:strRef>
          </c:cat>
          <c:val>
            <c:numRef>
              <c:f>Свод!$G$10:$G$13</c:f>
              <c:numCache>
                <c:formatCode>General</c:formatCode>
                <c:ptCount val="3"/>
                <c:pt idx="0">
                  <c:v>126380162</c:v>
                </c:pt>
                <c:pt idx="1">
                  <c:v>58903082</c:v>
                </c:pt>
                <c:pt idx="2">
                  <c:v>3111480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A-4910-9025-ACD1343F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92398464"/>
        <c:axId val="2092395136"/>
      </c:barChart>
      <c:catAx>
        <c:axId val="20923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395136"/>
        <c:crosses val="autoZero"/>
        <c:auto val="1"/>
        <c:lblAlgn val="ctr"/>
        <c:lblOffset val="100"/>
        <c:noMultiLvlLbl val="0"/>
      </c:catAx>
      <c:valAx>
        <c:axId val="2092395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239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[agro_dashboard.xlsx]Свод!Сводная цены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цен продаж с рынком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Свод!$K$3</c:f>
              <c:strCache>
                <c:ptCount val="1"/>
                <c:pt idx="0">
                  <c:v> Договорная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Свод!$J$4:$J$14</c:f>
              <c:strCache>
                <c:ptCount val="11"/>
                <c:pt idx="0">
                  <c:v>№12</c:v>
                </c:pt>
                <c:pt idx="1">
                  <c:v>№13</c:v>
                </c:pt>
                <c:pt idx="2">
                  <c:v>№14</c:v>
                </c:pt>
                <c:pt idx="3">
                  <c:v>№15</c:v>
                </c:pt>
                <c:pt idx="4">
                  <c:v>№16</c:v>
                </c:pt>
                <c:pt idx="5">
                  <c:v>№17</c:v>
                </c:pt>
                <c:pt idx="6">
                  <c:v>№18</c:v>
                </c:pt>
                <c:pt idx="7">
                  <c:v>№19</c:v>
                </c:pt>
                <c:pt idx="8">
                  <c:v>№20</c:v>
                </c:pt>
                <c:pt idx="9">
                  <c:v>№21</c:v>
                </c:pt>
                <c:pt idx="10">
                  <c:v>№22</c:v>
                </c:pt>
              </c:strCache>
            </c:strRef>
          </c:cat>
          <c:val>
            <c:numRef>
              <c:f>Свод!$K$4:$K$14</c:f>
              <c:numCache>
                <c:formatCode>General</c:formatCode>
                <c:ptCount val="11"/>
                <c:pt idx="0">
                  <c:v>10909.090909090908</c:v>
                </c:pt>
                <c:pt idx="1">
                  <c:v>10000</c:v>
                </c:pt>
                <c:pt idx="2">
                  <c:v>45454.545454545456</c:v>
                </c:pt>
                <c:pt idx="3">
                  <c:v>35000</c:v>
                </c:pt>
                <c:pt idx="4">
                  <c:v>9272.7272727272721</c:v>
                </c:pt>
                <c:pt idx="5">
                  <c:v>12909.090909090908</c:v>
                </c:pt>
                <c:pt idx="6">
                  <c:v>10909.090909090908</c:v>
                </c:pt>
                <c:pt idx="7">
                  <c:v>14818.181818181818</c:v>
                </c:pt>
                <c:pt idx="8">
                  <c:v>12272.727272727272</c:v>
                </c:pt>
                <c:pt idx="9">
                  <c:v>11090.90909090909</c:v>
                </c:pt>
                <c:pt idx="10">
                  <c:v>10999.999999999998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C-4374-8D90-A3ECA135F4B8}"/>
            </c:ext>
          </c:extLst>
        </c:ser>
        <c:ser>
          <c:idx val="1"/>
          <c:order val="1"/>
          <c:tx>
            <c:strRef>
              <c:f>Свод!$L$3</c:f>
              <c:strCache>
                <c:ptCount val="1"/>
                <c:pt idx="0">
                  <c:v>Рыночная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Свод!$J$4:$J$14</c:f>
              <c:strCache>
                <c:ptCount val="11"/>
                <c:pt idx="0">
                  <c:v>№12</c:v>
                </c:pt>
                <c:pt idx="1">
                  <c:v>№13</c:v>
                </c:pt>
                <c:pt idx="2">
                  <c:v>№14</c:v>
                </c:pt>
                <c:pt idx="3">
                  <c:v>№15</c:v>
                </c:pt>
                <c:pt idx="4">
                  <c:v>№16</c:v>
                </c:pt>
                <c:pt idx="5">
                  <c:v>№17</c:v>
                </c:pt>
                <c:pt idx="6">
                  <c:v>№18</c:v>
                </c:pt>
                <c:pt idx="7">
                  <c:v>№19</c:v>
                </c:pt>
                <c:pt idx="8">
                  <c:v>№20</c:v>
                </c:pt>
                <c:pt idx="9">
                  <c:v>№21</c:v>
                </c:pt>
                <c:pt idx="10">
                  <c:v>№22</c:v>
                </c:pt>
              </c:strCache>
            </c:strRef>
          </c:cat>
          <c:val>
            <c:numRef>
              <c:f>Свод!$L$4:$L$14</c:f>
              <c:numCache>
                <c:formatCode>General</c:formatCode>
                <c:ptCount val="11"/>
                <c:pt idx="0">
                  <c:v>13080.818686868701</c:v>
                </c:pt>
                <c:pt idx="1">
                  <c:v>11484</c:v>
                </c:pt>
                <c:pt idx="2">
                  <c:v>39745.278454919666</c:v>
                </c:pt>
                <c:pt idx="3">
                  <c:v>30924.628913461165</c:v>
                </c:pt>
                <c:pt idx="4">
                  <c:v>11864.481018907572</c:v>
                </c:pt>
                <c:pt idx="5">
                  <c:v>10438.597758349146</c:v>
                </c:pt>
                <c:pt idx="6">
                  <c:v>13018.320202020201</c:v>
                </c:pt>
                <c:pt idx="7">
                  <c:v>15296.200950946801</c:v>
                </c:pt>
                <c:pt idx="8">
                  <c:v>14770</c:v>
                </c:pt>
                <c:pt idx="9">
                  <c:v>13143.317171717201</c:v>
                </c:pt>
                <c:pt idx="10">
                  <c:v>13742.999505747557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C-4374-8D90-A3ECA135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244802832"/>
        <c:axId val="244813232"/>
      </c:barChart>
      <c:catAx>
        <c:axId val="2448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Договоры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813232"/>
        <c:crosses val="autoZero"/>
        <c:auto val="1"/>
        <c:lblAlgn val="ctr"/>
        <c:lblOffset val="100"/>
        <c:noMultiLvlLbl val="0"/>
      </c:catAx>
      <c:valAx>
        <c:axId val="244813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48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[agro_dashboard.xlsx]Свод!Сводная по культурам и складам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cap="none" baseline="0"/>
              <a:t>Остатки</a:t>
            </a:r>
          </a:p>
          <a:p>
            <a:pPr>
              <a:defRPr sz="1400" b="0" cap="none"/>
            </a:pPr>
            <a:r>
              <a:rPr lang="ru-RU" sz="1400" b="0" cap="none" baseline="0"/>
              <a:t> по культурам и типам складов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Свод!$B$10:$B$11</c:f>
              <c:strCache>
                <c:ptCount val="1"/>
                <c:pt idx="0">
                  <c:v>собственный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Свод!$A$12:$A$19</c:f>
              <c:strCache>
                <c:ptCount val="7"/>
                <c:pt idx="0">
                  <c:v>Пшеница</c:v>
                </c:pt>
                <c:pt idx="1">
                  <c:v>Соя</c:v>
                </c:pt>
                <c:pt idx="2">
                  <c:v>Сорго</c:v>
                </c:pt>
                <c:pt idx="3">
                  <c:v>Подсолн-к</c:v>
                </c:pt>
                <c:pt idx="4">
                  <c:v>Ячмень</c:v>
                </c:pt>
                <c:pt idx="5">
                  <c:v>Чечевица</c:v>
                </c:pt>
                <c:pt idx="6">
                  <c:v>Тритикале</c:v>
                </c:pt>
              </c:strCache>
            </c:strRef>
          </c:cat>
          <c:val>
            <c:numRef>
              <c:f>Свод!$B$12:$B$19</c:f>
              <c:numCache>
                <c:formatCode>General</c:formatCode>
                <c:ptCount val="7"/>
                <c:pt idx="0">
                  <c:v>25253.199999999997</c:v>
                </c:pt>
                <c:pt idx="1">
                  <c:v>9441.6889999999985</c:v>
                </c:pt>
                <c:pt idx="2">
                  <c:v>4648.6699999999992</c:v>
                </c:pt>
                <c:pt idx="4">
                  <c:v>1580.05</c:v>
                </c:pt>
                <c:pt idx="5">
                  <c:v>1211.52</c:v>
                </c:pt>
                <c:pt idx="6">
                  <c:v>397.11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E-4236-B49D-E32039DF8C07}"/>
            </c:ext>
          </c:extLst>
        </c:ser>
        <c:ser>
          <c:idx val="1"/>
          <c:order val="1"/>
          <c:tx>
            <c:strRef>
              <c:f>Свод!$C$10:$C$11</c:f>
              <c:strCache>
                <c:ptCount val="1"/>
                <c:pt idx="0">
                  <c:v>сторонний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Свод!$A$12:$A$19</c:f>
              <c:strCache>
                <c:ptCount val="7"/>
                <c:pt idx="0">
                  <c:v>Пшеница</c:v>
                </c:pt>
                <c:pt idx="1">
                  <c:v>Соя</c:v>
                </c:pt>
                <c:pt idx="2">
                  <c:v>Сорго</c:v>
                </c:pt>
                <c:pt idx="3">
                  <c:v>Подсолн-к</c:v>
                </c:pt>
                <c:pt idx="4">
                  <c:v>Ячмень</c:v>
                </c:pt>
                <c:pt idx="5">
                  <c:v>Чечевица</c:v>
                </c:pt>
                <c:pt idx="6">
                  <c:v>Тритикале</c:v>
                </c:pt>
              </c:strCache>
            </c:strRef>
          </c:cat>
          <c:val>
            <c:numRef>
              <c:f>Свод!$C$12:$C$19</c:f>
              <c:numCache>
                <c:formatCode>General</c:formatCode>
                <c:ptCount val="7"/>
                <c:pt idx="0">
                  <c:v>12571.394</c:v>
                </c:pt>
                <c:pt idx="3">
                  <c:v>4423.2199999999993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E-4236-B49D-E32039DF8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83105823"/>
        <c:axId val="383110399"/>
      </c:barChart>
      <c:catAx>
        <c:axId val="3831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110399"/>
        <c:crosses val="autoZero"/>
        <c:auto val="1"/>
        <c:lblAlgn val="ctr"/>
        <c:lblOffset val="100"/>
        <c:noMultiLvlLbl val="0"/>
      </c:catAx>
      <c:valAx>
        <c:axId val="383110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1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0</xdr:rowOff>
    </xdr:from>
    <xdr:ext cx="47625" cy="47625"/>
    <xdr:pic>
      <xdr:nvPicPr>
        <xdr:cNvPr id="2" name="BExMO7VFCN4EL59982UR4AJ25JNJ" descr="XX6TINEJADZGKR0CTM7ZRT0RA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0357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19050</xdr:colOff>
      <xdr:row>0</xdr:row>
      <xdr:rowOff>0</xdr:rowOff>
    </xdr:from>
    <xdr:ext cx="47625" cy="47625"/>
    <xdr:pic>
      <xdr:nvPicPr>
        <xdr:cNvPr id="3" name="BExU3EX5JJCXCII4YKUJBFBGIJR2" descr="OF5ZI9PI5WH36VPANJ2DYLNMI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0357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19050</xdr:colOff>
      <xdr:row>0</xdr:row>
      <xdr:rowOff>0</xdr:rowOff>
    </xdr:from>
    <xdr:ext cx="47625" cy="47625"/>
    <xdr:pic>
      <xdr:nvPicPr>
        <xdr:cNvPr id="4" name="BEx1KD7H6UB1VYCJ7O61P562EIUY" descr="IQGV9140X0K0UPBL8OGU3I44J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7799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19050</xdr:colOff>
      <xdr:row>0</xdr:row>
      <xdr:rowOff>0</xdr:rowOff>
    </xdr:from>
    <xdr:ext cx="47625" cy="47625"/>
    <xdr:pic>
      <xdr:nvPicPr>
        <xdr:cNvPr id="5" name="BEx5BJQWS6YWHH4ZMSUAMD641V6Y" descr="ZTMFMXCIQSECDX38ALEFHUB00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7799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19050</xdr:colOff>
      <xdr:row>0</xdr:row>
      <xdr:rowOff>0</xdr:rowOff>
    </xdr:from>
    <xdr:ext cx="47625" cy="47625"/>
    <xdr:pic>
      <xdr:nvPicPr>
        <xdr:cNvPr id="6" name="BEx1I152WN2D3A85O2XN0DGXCWHN" descr="KHBZFMANRA4UMJR1AB4M5NJNT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0357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19050</xdr:colOff>
      <xdr:row>0</xdr:row>
      <xdr:rowOff>0</xdr:rowOff>
    </xdr:from>
    <xdr:ext cx="47625" cy="47625"/>
    <xdr:pic>
      <xdr:nvPicPr>
        <xdr:cNvPr id="7" name="BExW9676P0SKCVKK25QCGHPA3PAD" descr="9A4PWZ20RMSRF0PNECCDM75CA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0357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28575</xdr:colOff>
      <xdr:row>0</xdr:row>
      <xdr:rowOff>0</xdr:rowOff>
    </xdr:from>
    <xdr:ext cx="123825" cy="123825"/>
    <xdr:pic>
      <xdr:nvPicPr>
        <xdr:cNvPr id="8" name="BExW253QPOZK9KW8BJC3LBXGCG2N" descr="Y5HX37BEUWSN1NEFJKZJXI3SX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1309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19050</xdr:colOff>
      <xdr:row>0</xdr:row>
      <xdr:rowOff>0</xdr:rowOff>
    </xdr:from>
    <xdr:ext cx="47625" cy="47625"/>
    <xdr:pic>
      <xdr:nvPicPr>
        <xdr:cNvPr id="9" name="BExS5CPQ8P8JOQPK7ANNKHLSGOKU" hidden="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0357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19050</xdr:colOff>
      <xdr:row>0</xdr:row>
      <xdr:rowOff>0</xdr:rowOff>
    </xdr:from>
    <xdr:ext cx="47625" cy="47625"/>
    <xdr:pic>
      <xdr:nvPicPr>
        <xdr:cNvPr id="10" name="BExMM0AVUAIRNJLXB1FW8R0YB4ZZ" hidden="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0357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19050</xdr:colOff>
      <xdr:row>0</xdr:row>
      <xdr:rowOff>0</xdr:rowOff>
    </xdr:from>
    <xdr:ext cx="47625" cy="47625"/>
    <xdr:pic>
      <xdr:nvPicPr>
        <xdr:cNvPr id="11" name="BExXZ7Y09CBS0XA7IPB3IRJ8RJM4" hidden="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0357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19050</xdr:colOff>
      <xdr:row>0</xdr:row>
      <xdr:rowOff>0</xdr:rowOff>
    </xdr:from>
    <xdr:ext cx="47625" cy="47625"/>
    <xdr:pic>
      <xdr:nvPicPr>
        <xdr:cNvPr id="12" name="BExQ7SXS9VUG7P6CACU2J7R2SGIZ" hidden="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0357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19050</xdr:colOff>
      <xdr:row>0</xdr:row>
      <xdr:rowOff>0</xdr:rowOff>
    </xdr:from>
    <xdr:ext cx="47625" cy="47625"/>
    <xdr:pic>
      <xdr:nvPicPr>
        <xdr:cNvPr id="13" name="BEx5AQZ4ETQ9LMY5EBWVH20Z7VXQ" hidden="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7799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19050</xdr:colOff>
      <xdr:row>0</xdr:row>
      <xdr:rowOff>0</xdr:rowOff>
    </xdr:from>
    <xdr:ext cx="47625" cy="47625"/>
    <xdr:pic>
      <xdr:nvPicPr>
        <xdr:cNvPr id="14" name="BExUBK0YZ5VYFY8TTITJGJU9S06A" hidden="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7799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15" name="BEx973S463FCQVJ7QDFBUIU0WJ3F" descr="ZQTVYL8DCSADVT0QMRXFLU0TR" hidden="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85725</xdr:colOff>
      <xdr:row>0</xdr:row>
      <xdr:rowOff>0</xdr:rowOff>
    </xdr:from>
    <xdr:ext cx="123825" cy="123825"/>
    <xdr:pic>
      <xdr:nvPicPr>
        <xdr:cNvPr id="16" name="BExRZO0PLWWMCLGRH7EH6UXYWGAJ" descr="9D4GQ34QB727H10MA3SSAR2R9" hidden="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702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17" name="BExBDP6HNAAJUM39SE5G2C8BKNRQ" descr="1TM64TL2QIMYV7WYSV2VLGXY4" hidden="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18" name="BExQEGJP61DL2NZY6LMBHBZ0J5YT" descr="D6ZNRZJ7EX4GZT9RO8LE0C905" hidden="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19" name="BExTY1BCS6HZIF6HI5491FGHDVAE" descr="MJ6976KI2UH1IE8M227DUYXMJ" hidden="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20" name="BEx5FXJGJOT93D0J2IRJ3985IUMI" hidden="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9525</xdr:colOff>
      <xdr:row>0</xdr:row>
      <xdr:rowOff>0</xdr:rowOff>
    </xdr:from>
    <xdr:ext cx="123825" cy="123825"/>
    <xdr:pic>
      <xdr:nvPicPr>
        <xdr:cNvPr id="21" name="BEx3RTMHAR35NUAAK49TV6NU7EPA" descr="QFXLG4ZCXTRQSJYFCKJ58G9N8" hidden="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940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85725</xdr:colOff>
      <xdr:row>0</xdr:row>
      <xdr:rowOff>0</xdr:rowOff>
    </xdr:from>
    <xdr:ext cx="123825" cy="123825"/>
    <xdr:pic>
      <xdr:nvPicPr>
        <xdr:cNvPr id="22" name="BExS8T38WLC2R738ZC7BDJQAKJAJ" descr="MRI962L5PB0E0YWXCIBN82VJH" hidden="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702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23" name="BEx5F64BJ6DCM4EJH81D5ZFNPZ0V" descr="7DJ9FILZD2YPS6X1JBP9E76TU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24" name="BExQEXXHA3EEXR44LT6RKCDWM6ZT" hidden="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85725</xdr:colOff>
      <xdr:row>0</xdr:row>
      <xdr:rowOff>0</xdr:rowOff>
    </xdr:from>
    <xdr:ext cx="123825" cy="123825"/>
    <xdr:pic>
      <xdr:nvPicPr>
        <xdr:cNvPr id="25" name="BEx1X6AMHV6ZK3UJB2BXIJTJHYJU" descr="OALR4L95ELQLZ1Y1LETHM1CS9" hidden="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02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9525</xdr:colOff>
      <xdr:row>0</xdr:row>
      <xdr:rowOff>0</xdr:rowOff>
    </xdr:from>
    <xdr:ext cx="123825" cy="123825"/>
    <xdr:pic>
      <xdr:nvPicPr>
        <xdr:cNvPr id="26" name="BExSDIVCE09QKG3CT52PHCS6ZJ09" descr="9F076L7EQCF2COMMGCQG6BQGU" hidden="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940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27" name="BEx1QZGQZBAWJ8591VXEIPUOVS7X" descr="MEW27CPIFG44B7E7HEQUUF5QF" hidden="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28" name="BExMF7LICJLPXSHM63A6EQ79YQKG" descr="U084VZL15IMB1OFRRAY6GVKAE" hidden="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29" name="BExS343F8GCKP6HTF9Y97L133DX8" descr="ZRF0KB1IYQSNV63CTXT25G67G" hidden="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30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31" name="BExZXVFJ4DY4I24AARDT4AMP6EN1" descr="TXSMH2MTH86CYKA26740RQPUC" hidden="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32" name="BExOCUIOFQWUGTBU5ESTW3EYEP5C" descr="9BNF49V0R6VVYPHEVMJ3ABDQZ" hidden="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33" name="BExU65O9OE4B4MQ2A3OYH13M8BZJ" descr="3INNIMMPDBB0JF37L81M6ID21" hidden="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34" name="BExOPRCR0UW7TKXSV5WDTL348FGL" descr="S9JM17GP1802LHN4GT14BJYIC" hidden="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35" name="BEx5OESAY2W8SEGI3TSB65EHJ04B" descr="9CN2Y88X8WYV1HWZG1QILY9BK" hidden="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47625</xdr:colOff>
      <xdr:row>0</xdr:row>
      <xdr:rowOff>0</xdr:rowOff>
    </xdr:from>
    <xdr:ext cx="123825" cy="123825"/>
    <xdr:pic>
      <xdr:nvPicPr>
        <xdr:cNvPr id="36" name="BExGMWEQ2BYRY9BAO5T1X850MJN1" descr="AZ9ST0XDIOP50HSUFO5V31BR0" hidden="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3214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533400</xdr:rowOff>
    </xdr:from>
    <xdr:to>
      <xdr:col>6</xdr:col>
      <xdr:colOff>19050</xdr:colOff>
      <xdr:row>5</xdr:row>
      <xdr:rowOff>333375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5</xdr:row>
      <xdr:rowOff>333375</xdr:rowOff>
    </xdr:from>
    <xdr:to>
      <xdr:col>6</xdr:col>
      <xdr:colOff>19049</xdr:colOff>
      <xdr:row>8</xdr:row>
      <xdr:rowOff>733425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1</xdr:row>
      <xdr:rowOff>533401</xdr:rowOff>
    </xdr:from>
    <xdr:to>
      <xdr:col>9</xdr:col>
      <xdr:colOff>2076450</xdr:colOff>
      <xdr:row>7</xdr:row>
      <xdr:rowOff>66676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28575</xdr:colOff>
      <xdr:row>7</xdr:row>
      <xdr:rowOff>76200</xdr:rowOff>
    </xdr:from>
    <xdr:to>
      <xdr:col>7</xdr:col>
      <xdr:colOff>333375</xdr:colOff>
      <xdr:row>8</xdr:row>
      <xdr:rowOff>561975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Контрагент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онтрагент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2575" y="5162550"/>
              <a:ext cx="18288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638175</xdr:colOff>
      <xdr:row>7</xdr:row>
      <xdr:rowOff>76201</xdr:rowOff>
    </xdr:from>
    <xdr:to>
      <xdr:col>9</xdr:col>
      <xdr:colOff>2038350</xdr:colOff>
      <xdr:row>8</xdr:row>
      <xdr:rowOff>571501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Материал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атериа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6175" y="5162551"/>
              <a:ext cx="4448175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1</xdr:row>
      <xdr:rowOff>523875</xdr:rowOff>
    </xdr:from>
    <xdr:to>
      <xdr:col>3</xdr:col>
      <xdr:colOff>9525</xdr:colOff>
      <xdr:row>8</xdr:row>
      <xdr:rowOff>742949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1;&#1077;&#1083;&#1075;&#1086;&#1088;&#1086;&#1076;%20202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говора"/>
      <sheetName val="Отгрузка+Перепись"/>
      <sheetName val="Хранение"/>
      <sheetName val="Баланс"/>
      <sheetName val="доп"/>
      <sheetName val="Белгород 20211"/>
    </sheetNames>
    <sheetDataSet>
      <sheetData sheetId="0"/>
      <sheetData sheetId="1"/>
      <sheetData sheetId="2"/>
      <sheetData sheetId="3"/>
      <sheetData sheetId="4">
        <row r="2">
          <cell r="S2" t="str">
            <v>Да</v>
          </cell>
          <cell r="U2" t="str">
            <v>EXW</v>
          </cell>
          <cell r="V2" t="str">
            <v>РАИ_Б</v>
          </cell>
        </row>
        <row r="3">
          <cell r="S3" t="str">
            <v>Нет</v>
          </cell>
          <cell r="T3">
            <v>2022</v>
          </cell>
          <cell r="U3" t="str">
            <v>FCA</v>
          </cell>
          <cell r="V3" t="str">
            <v>РАИ_К</v>
          </cell>
        </row>
        <row r="4">
          <cell r="S4" t="str">
            <v xml:space="preserve">Ненужно </v>
          </cell>
          <cell r="T4">
            <v>2021</v>
          </cell>
          <cell r="U4" t="str">
            <v>FOB</v>
          </cell>
          <cell r="V4" t="str">
            <v>КША</v>
          </cell>
        </row>
        <row r="5">
          <cell r="T5">
            <v>2020</v>
          </cell>
          <cell r="U5" t="str">
            <v>CPT</v>
          </cell>
          <cell r="V5" t="str">
            <v>АГТ_Т</v>
          </cell>
        </row>
        <row r="6">
          <cell r="T6">
            <v>2019</v>
          </cell>
          <cell r="U6" t="str">
            <v>CFR</v>
          </cell>
          <cell r="V6" t="str">
            <v>АГТ_С</v>
          </cell>
        </row>
        <row r="7">
          <cell r="T7">
            <v>2018</v>
          </cell>
          <cell r="U7" t="str">
            <v>лента</v>
          </cell>
          <cell r="V7" t="str">
            <v>ОАИ</v>
          </cell>
        </row>
        <row r="8">
          <cell r="T8">
            <v>2017</v>
          </cell>
          <cell r="V8" t="str">
            <v>ПА</v>
          </cell>
        </row>
      </sheetData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Бобылев Валерий" refreshedDate="45109.532813194448" createdVersion="6" refreshedVersion="6" minRefreshableVersion="3" recordCount="11">
  <cacheSource type="worksheet">
    <worksheetSource name="Контракты_и_рыночные_цены"/>
  </cacheSource>
  <cacheFields count="33">
    <cacheField name="№ п/п" numFmtId="0">
      <sharedItems containsSemiMixedTypes="0" containsString="0" containsNumber="1" containsInteger="1" minValue="1" maxValue="11"/>
    </cacheField>
    <cacheField name="Дата согласования тендера" numFmtId="14">
      <sharedItems containsSemiMixedTypes="0" containsNonDate="0" containsDate="1" containsString="0" minDate="2022-04-16T00:00:00" maxDate="2022-08-17T00:00:00"/>
    </cacheField>
    <cacheField name="Ответственный менеджер" numFmtId="0">
      <sharedItems/>
    </cacheField>
    <cacheField name="Организация" numFmtId="0">
      <sharedItems/>
    </cacheField>
    <cacheField name="Контрагент" numFmtId="0">
      <sharedItems count="3">
        <s v="Контрагент 1 "/>
        <s v="Контрагент 3"/>
        <s v="Контрагент 2"/>
      </sharedItems>
    </cacheField>
    <cacheField name="тип" numFmtId="0">
      <sharedItems/>
    </cacheField>
    <cacheField name="Юр. № договора реализации" numFmtId="0">
      <sharedItems count="11">
        <s v="№20"/>
        <s v="№18"/>
        <s v="№12"/>
        <s v="№21"/>
        <s v="№13"/>
        <s v="№17"/>
        <s v="№15"/>
        <s v="№19"/>
        <s v="№22"/>
        <s v="№16"/>
        <s v="№14"/>
      </sharedItems>
    </cacheField>
    <cacheField name="Дата" numFmtId="14">
      <sharedItems containsSemiMixedTypes="0" containsNonDate="0" containsDate="1" containsString="0" minDate="2022-04-20T00:00:00" maxDate="2022-08-21T00:00:00"/>
    </cacheField>
    <cacheField name="Материал" numFmtId="0">
      <sharedItems count="7">
        <s v="Пшеница"/>
        <s v="Ячмень"/>
        <s v="Подсолн-к"/>
        <s v="Сорго"/>
        <s v="Тритикале"/>
        <s v="Чечевица"/>
        <s v="Соя"/>
      </sharedItems>
    </cacheField>
    <cacheField name="Класс" numFmtId="0">
      <sharedItems/>
    </cacheField>
    <cacheField name="Урожай ГОД" numFmtId="0">
      <sharedItems containsSemiMixedTypes="0" containsString="0" containsNumber="1" containsInteger="1" minValue="2020" maxValue="2021"/>
    </cacheField>
    <cacheField name="Место хранения" numFmtId="0">
      <sharedItems/>
    </cacheField>
    <cacheField name="Базис" numFmtId="0">
      <sharedItems/>
    </cacheField>
    <cacheField name="Объем, кг" numFmtId="0">
      <sharedItems containsSemiMixedTypes="0" containsString="0" containsNumber="1" containsInteger="1" minValue="111480" maxValue="56445625"/>
    </cacheField>
    <cacheField name="Цена 1 ед., валюте. с НДС" numFmtId="0">
      <sharedItems containsSemiMixedTypes="0" containsString="0" containsNumber="1" minValue="10.199999999999999" maxValue="50"/>
    </cacheField>
    <cacheField name="Цена 1 ед., руб. без НДС" numFmtId="0">
      <sharedItems containsSemiMixedTypes="0" containsString="0" containsNumber="1" minValue="9.2727272727272716" maxValue="45.454545454545453"/>
    </cacheField>
    <cacheField name="Сумма, руб. без НДС" numFmtId="0">
      <sharedItems containsSemiMixedTypes="0" containsString="0" containsNumber="1" minValue="3901800" maxValue="2565710227.272727"/>
    </cacheField>
    <cacheField name="Сумма, руб. с НДС" numFmtId="0">
      <sharedItems containsNonDate="0" containsString="0" containsBlank="1"/>
    </cacheField>
    <cacheField name="Апрель 2022" numFmtId="0">
      <sharedItems containsBlank="1"/>
    </cacheField>
    <cacheField name="Май 2022" numFmtId="0">
      <sharedItems containsNonDate="0" containsString="0" containsBlank="1"/>
    </cacheField>
    <cacheField name="Июнь 2022" numFmtId="0">
      <sharedItems containsBlank="1"/>
    </cacheField>
    <cacheField name="июл.22" numFmtId="0">
      <sharedItems containsBlank="1"/>
    </cacheField>
    <cacheField name="Август 2022" numFmtId="0">
      <sharedItems containsBlank="1"/>
    </cacheField>
    <cacheField name="Оплачено, рублей без НДС" numFmtId="0">
      <sharedItems containsSemiMixedTypes="0" containsString="0" containsNumber="1" containsInteger="1" minValue="0" maxValue="0"/>
    </cacheField>
    <cacheField name="ОСТАТОК, рублей, без НДС" numFmtId="0">
      <sharedItems containsSemiMixedTypes="0" containsString="0" containsNumber="1" minValue="3901800" maxValue="2565710227.272727"/>
    </cacheField>
    <cacheField name="Оплачено, рублей с НДС" numFmtId="0">
      <sharedItems containsSemiMixedTypes="0" containsString="0" containsNumber="1" containsInteger="1" minValue="0" maxValue="0"/>
    </cacheField>
    <cacheField name="ОСТАТОК, рублей, с НДС" numFmtId="0">
      <sharedItems containsSemiMixedTypes="0" containsString="0" containsNumber="1" minValue="4291980" maxValue="2822281250"/>
    </cacheField>
    <cacheField name="Регистрация на бирже договора" numFmtId="0">
      <sharedItems/>
    </cacheField>
    <cacheField name="ОТГРУЖЕНО\ек отгружено " numFmtId="0">
      <sharedItems/>
    </cacheField>
    <cacheField name="Month" numFmtId="0">
      <sharedItems containsSemiMixedTypes="0" containsString="0" containsNumber="1" containsInteger="1" minValue="4" maxValue="8"/>
    </cacheField>
    <cacheField name="Year" numFmtId="0">
      <sharedItems containsSemiMixedTypes="0" containsString="0" containsNumber="1" containsInteger="1" minValue="2022" maxValue="2022"/>
    </cacheField>
    <cacheField name="Рыночная цена" numFmtId="0">
      <sharedItems containsSemiMixedTypes="0" containsString="0" containsNumber="1" minValue="10438.597758349146" maxValue="39745.278454919666"/>
    </cacheField>
    <cacheField name="Договорная цена" numFmtId="0">
      <sharedItems containsSemiMixedTypes="0" containsString="0" containsNumber="1" minValue="9272.7272727272721" maxValue="45454.54545454545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Бобылев Валерий" refreshedDate="45109.534046412038" createdVersion="6" refreshedVersion="6" minRefreshableVersion="3" recordCount="47">
  <cacheSource type="worksheet">
    <worksheetSource name="Остатки"/>
  </cacheSource>
  <cacheFields count="7">
    <cacheField name="Название точки хранения" numFmtId="0">
      <sharedItems/>
    </cacheField>
    <cacheField name="Тип склада" numFmtId="0">
      <sharedItems count="2">
        <s v="собственный "/>
        <s v="сторонний"/>
      </sharedItems>
    </cacheField>
    <cacheField name="Склад" numFmtId="0">
      <sharedItems/>
    </cacheField>
    <cacheField name="Сезон" numFmtId="0">
      <sharedItems containsSemiMixedTypes="0" containsString="0" containsNumber="1" containsInteger="1" minValue="2020" maxValue="2021"/>
    </cacheField>
    <cacheField name="Материал" numFmtId="0">
      <sharedItems count="7">
        <s v="Пшеница"/>
        <s v="Соя"/>
        <s v="Подсолн-к"/>
        <s v="Чечевица"/>
        <s v="Ячмень"/>
        <s v="Сорго"/>
        <s v="Тритикале"/>
      </sharedItems>
    </cacheField>
    <cacheField name="Класс" numFmtId="0">
      <sharedItems/>
    </cacheField>
    <cacheField name="Остатки, тн" numFmtId="1">
      <sharedItems containsSemiMixedTypes="0" containsString="0" containsNumber="1" minValue="11.3" maxValue="6954.4889999999996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9"/>
    <d v="2022-07-16T00:00:00"/>
    <s v="Менеджер 3"/>
    <s v="РАИ_Б"/>
    <x v="0"/>
    <s v="перераб."/>
    <x v="0"/>
    <d v="2022-07-20T00:00:00"/>
    <x v="0"/>
    <s v="3 кл."/>
    <n v="2020"/>
    <s v="Точка хранения 3"/>
    <s v="EXW"/>
    <n v="7777914"/>
    <n v="13.5"/>
    <n v="12.272727272727272"/>
    <n v="95456217.272727266"/>
    <m/>
    <m/>
    <m/>
    <m/>
    <m/>
    <s v="оплачено"/>
    <n v="0"/>
    <n v="95456217.272727266"/>
    <n v="0"/>
    <n v="105001839"/>
    <s v="да"/>
    <s v="нет"/>
    <n v="7"/>
    <n v="2022"/>
    <n v="14770"/>
    <n v="12272.727272727272"/>
  </r>
  <r>
    <n v="7"/>
    <d v="2022-06-16T00:00:00"/>
    <s v="Менеджер 1"/>
    <s v="РАИ_Б"/>
    <x v="0"/>
    <s v="перераб."/>
    <x v="1"/>
    <d v="2022-06-20T00:00:00"/>
    <x v="0"/>
    <s v="4 кл."/>
    <n v="2021"/>
    <s v="Точка хранения 1"/>
    <s v="EXW"/>
    <n v="24752724"/>
    <n v="12"/>
    <n v="10.909090909090908"/>
    <n v="270029716.36363631"/>
    <m/>
    <m/>
    <m/>
    <s v="оплачено"/>
    <m/>
    <m/>
    <n v="0"/>
    <n v="270029716.36363631"/>
    <n v="0"/>
    <n v="297032688"/>
    <s v="да"/>
    <s v="нет"/>
    <n v="6"/>
    <n v="2022"/>
    <n v="13018.320202020201"/>
    <n v="10909.090909090908"/>
  </r>
  <r>
    <n v="1"/>
    <d v="2022-07-01T00:00:00"/>
    <s v="Менеджер 1"/>
    <s v="РАИ_Б"/>
    <x v="0"/>
    <s v="трейдер"/>
    <x v="2"/>
    <d v="2022-07-05T00:00:00"/>
    <x v="0"/>
    <s v="4 кл."/>
    <n v="2021"/>
    <s v="Точка хранения 1 "/>
    <s v="FCA"/>
    <n v="26454275"/>
    <n v="12"/>
    <n v="10.909090909090908"/>
    <n v="288592090.90909088"/>
    <m/>
    <m/>
    <m/>
    <m/>
    <s v="оплачено"/>
    <m/>
    <n v="0"/>
    <n v="288592090.90909088"/>
    <n v="0"/>
    <n v="317451300"/>
    <s v="да"/>
    <s v="да "/>
    <n v="7"/>
    <n v="2022"/>
    <n v="13080.818686868701"/>
    <n v="10909.090909090908"/>
  </r>
  <r>
    <n v="10"/>
    <d v="2022-08-16T00:00:00"/>
    <s v="Менеджер 1"/>
    <s v="РАИ_Б"/>
    <x v="0"/>
    <s v="перераб."/>
    <x v="3"/>
    <d v="2022-08-20T00:00:00"/>
    <x v="0"/>
    <s v="4 кл."/>
    <n v="2021"/>
    <s v="Точка хранения 3"/>
    <s v="EXW"/>
    <n v="11604907"/>
    <n v="12.2"/>
    <n v="11.09090909090909"/>
    <n v="128708968.54545453"/>
    <m/>
    <m/>
    <m/>
    <m/>
    <m/>
    <s v="оплачено"/>
    <n v="0"/>
    <n v="128708968.54545453"/>
    <n v="0"/>
    <n v="141579865.40000001"/>
    <s v="да"/>
    <s v="да "/>
    <n v="8"/>
    <n v="2022"/>
    <n v="13143.317171717201"/>
    <n v="11090.90909090909"/>
  </r>
  <r>
    <n v="2"/>
    <d v="2022-07-01T00:00:00"/>
    <s v="Менеджер 2"/>
    <s v="РАИ_Б"/>
    <x v="0"/>
    <s v="перераб."/>
    <x v="4"/>
    <d v="2022-07-05T00:00:00"/>
    <x v="0"/>
    <s v="корм."/>
    <n v="2021"/>
    <s v="Точка хранения 2"/>
    <s v="FCA"/>
    <n v="26547574"/>
    <n v="11"/>
    <n v="10"/>
    <n v="265475740"/>
    <m/>
    <m/>
    <m/>
    <m/>
    <s v="оплачено"/>
    <m/>
    <n v="0"/>
    <n v="265475740"/>
    <n v="0"/>
    <n v="292023314"/>
    <s v="нет"/>
    <s v="нет"/>
    <n v="7"/>
    <n v="2022"/>
    <n v="11484"/>
    <n v="10000"/>
  </r>
  <r>
    <n v="6"/>
    <d v="2022-08-05T00:00:00"/>
    <s v="Менеджер 1"/>
    <s v="РАИ_Б"/>
    <x v="1"/>
    <s v="трейдер"/>
    <x v="5"/>
    <d v="2022-08-09T00:00:00"/>
    <x v="1"/>
    <s v="корм."/>
    <n v="2021"/>
    <s v="Точка хранения 1"/>
    <s v="EXW"/>
    <n v="3000000"/>
    <n v="14.2"/>
    <n v="12.909090909090908"/>
    <n v="38727272.727272727"/>
    <m/>
    <m/>
    <m/>
    <m/>
    <m/>
    <s v="оплачено"/>
    <n v="0"/>
    <n v="38727272.727272727"/>
    <n v="0"/>
    <n v="42600000"/>
    <s v="нет"/>
    <s v="нет"/>
    <n v="8"/>
    <n v="2022"/>
    <n v="10438.597758349146"/>
    <n v="12909.090909090908"/>
  </r>
  <r>
    <n v="4"/>
    <d v="2022-07-15T00:00:00"/>
    <s v="Менеджер 2"/>
    <s v="РАИ_Б"/>
    <x v="1"/>
    <s v="перераб."/>
    <x v="6"/>
    <d v="2022-07-19T00:00:00"/>
    <x v="2"/>
    <s v="прод."/>
    <n v="2021"/>
    <s v="Точка хранения 2"/>
    <s v="FCA"/>
    <n v="111480"/>
    <n v="38.5"/>
    <n v="35"/>
    <n v="3901800"/>
    <m/>
    <m/>
    <m/>
    <m/>
    <m/>
    <s v="оплачено"/>
    <n v="0"/>
    <n v="3901800"/>
    <n v="0"/>
    <n v="4291980"/>
    <s v="нет"/>
    <s v="да "/>
    <n v="7"/>
    <n v="2022"/>
    <n v="30924.628913461165"/>
    <n v="35000"/>
  </r>
  <r>
    <n v="8"/>
    <d v="2022-06-20T00:00:00"/>
    <s v="Менеджер 1"/>
    <s v="РАИ_Б"/>
    <x v="2"/>
    <s v="перераб."/>
    <x v="7"/>
    <d v="2022-06-24T00:00:00"/>
    <x v="3"/>
    <s v="корм."/>
    <n v="2021"/>
    <s v="Точка хранения 1"/>
    <s v="EXW"/>
    <n v="2457457"/>
    <n v="16.3"/>
    <n v="14.818181818181818"/>
    <n v="36415044.63636364"/>
    <m/>
    <m/>
    <m/>
    <m/>
    <s v="оплачено"/>
    <m/>
    <n v="0"/>
    <n v="36415044.63636364"/>
    <n v="0"/>
    <n v="40056549.100000009"/>
    <s v="нет"/>
    <s v="да "/>
    <n v="6"/>
    <n v="2022"/>
    <n v="15296.200950946801"/>
    <n v="14818.181818181818"/>
  </r>
  <r>
    <n v="11"/>
    <d v="2022-04-16T00:00:00"/>
    <s v="Менеджер 1"/>
    <s v="РАИ_Б"/>
    <x v="0"/>
    <s v="перераб."/>
    <x v="8"/>
    <d v="2022-04-20T00:00:00"/>
    <x v="4"/>
    <s v="корм."/>
    <n v="2021"/>
    <s v="Точка хранения 2"/>
    <s v="EXW"/>
    <n v="24742768"/>
    <n v="12.1"/>
    <n v="10.999999999999998"/>
    <n v="272170447.99999994"/>
    <m/>
    <s v="оплачено"/>
    <m/>
    <m/>
    <m/>
    <m/>
    <n v="0"/>
    <n v="272170447.99999994"/>
    <n v="0"/>
    <n v="299387492.79999995"/>
    <s v="нет"/>
    <s v="да "/>
    <n v="4"/>
    <n v="2022"/>
    <n v="13742.999505747557"/>
    <n v="10999.999999999998"/>
  </r>
  <r>
    <n v="5"/>
    <d v="2022-07-19T00:00:00"/>
    <s v="Менеджер 2"/>
    <s v="РАИ_Б"/>
    <x v="0"/>
    <s v="трейдер"/>
    <x v="9"/>
    <d v="2022-07-23T00:00:00"/>
    <x v="5"/>
    <s v="прод."/>
    <n v="2021"/>
    <s v="Точка хранения 3"/>
    <s v="FCA"/>
    <n v="4500000"/>
    <n v="10.199999999999999"/>
    <n v="9.2727272727272716"/>
    <n v="41727272.727272719"/>
    <m/>
    <m/>
    <m/>
    <m/>
    <s v="оплачено"/>
    <m/>
    <n v="0"/>
    <n v="41727272.727272719"/>
    <n v="0"/>
    <n v="45899999.999999993"/>
    <s v="нет"/>
    <s v="да "/>
    <n v="7"/>
    <n v="2022"/>
    <n v="11864.481018907572"/>
    <n v="9272.7272727272721"/>
  </r>
  <r>
    <n v="3"/>
    <d v="2022-08-08T00:00:00"/>
    <s v="Менеджер 3"/>
    <s v="РАИ_Б"/>
    <x v="2"/>
    <s v="перераб."/>
    <x v="10"/>
    <d v="2022-08-12T00:00:00"/>
    <x v="6"/>
    <s v="корм."/>
    <n v="2021"/>
    <s v="Точка хранения 3"/>
    <s v="EXW"/>
    <n v="56445625"/>
    <n v="50"/>
    <n v="45.454545454545453"/>
    <n v="2565710227.272727"/>
    <m/>
    <m/>
    <m/>
    <m/>
    <m/>
    <s v="оплачено"/>
    <n v="0"/>
    <n v="2565710227.272727"/>
    <n v="0"/>
    <n v="2822281250"/>
    <s v="нет"/>
    <s v="да "/>
    <n v="8"/>
    <n v="2022"/>
    <n v="39745.278454919666"/>
    <n v="45454.5454545454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">
  <r>
    <s v="Точка хранения 1 "/>
    <x v="0"/>
    <s v="Склад 1 "/>
    <n v="2021"/>
    <x v="0"/>
    <s v="4 кл."/>
    <n v="1395.36"/>
  </r>
  <r>
    <s v="Точка хранения 2"/>
    <x v="1"/>
    <s v="Склад 3"/>
    <n v="2021"/>
    <x v="0"/>
    <s v="корм."/>
    <n v="11.3"/>
  </r>
  <r>
    <s v="Точка хранения 3"/>
    <x v="0"/>
    <s v="Склад 1"/>
    <n v="2021"/>
    <x v="0"/>
    <s v="5 кл."/>
    <n v="230.71"/>
  </r>
  <r>
    <s v="Точка хранения 1 "/>
    <x v="0"/>
    <s v="Склад 2 "/>
    <n v="2021"/>
    <x v="0"/>
    <s v="4 кл."/>
    <n v="1400.61"/>
  </r>
  <r>
    <s v="Точка хранения 2"/>
    <x v="1"/>
    <s v="Склад 1"/>
    <n v="2021"/>
    <x v="0"/>
    <s v="корм."/>
    <n v="283.05"/>
  </r>
  <r>
    <s v="Точка хранения 3"/>
    <x v="0"/>
    <s v="Склад 1"/>
    <n v="2021"/>
    <x v="0"/>
    <s v="5 кл."/>
    <n v="28.459"/>
  </r>
  <r>
    <s v="Точка хранения 1 "/>
    <x v="0"/>
    <s v="Склад 2 "/>
    <n v="2021"/>
    <x v="0"/>
    <s v="4 кл."/>
    <n v="33.1"/>
  </r>
  <r>
    <s v="Точка хранения 2"/>
    <x v="1"/>
    <s v="Склад 5"/>
    <n v="2021"/>
    <x v="0"/>
    <s v="корм."/>
    <n v="573.25"/>
  </r>
  <r>
    <s v="Точка хранения 3"/>
    <x v="0"/>
    <s v="Склад 1"/>
    <n v="2021"/>
    <x v="0"/>
    <s v="5 кл."/>
    <n v="3401"/>
  </r>
  <r>
    <s v="Точка хранения 2"/>
    <x v="0"/>
    <s v="Склад 1 "/>
    <n v="2021"/>
    <x v="1"/>
    <s v="корм."/>
    <n v="2487.1999999999998"/>
  </r>
  <r>
    <s v="Точка хранения 3"/>
    <x v="1"/>
    <s v="Склад 3"/>
    <n v="2020"/>
    <x v="2"/>
    <s v="прод."/>
    <n v="3153.1"/>
  </r>
  <r>
    <s v="Точка хранения 1 "/>
    <x v="0"/>
    <s v="Склад 1"/>
    <n v="2021"/>
    <x v="3"/>
    <s v="прод."/>
    <n v="659.36"/>
  </r>
  <r>
    <s v="Точка хранения 2"/>
    <x v="0"/>
    <s v="Склад 2 "/>
    <n v="2021"/>
    <x v="4"/>
    <s v="корм."/>
    <n v="160.35"/>
  </r>
  <r>
    <s v="Точка хранения 3"/>
    <x v="1"/>
    <s v="Склад 1"/>
    <n v="2021"/>
    <x v="0"/>
    <s v="4 кл."/>
    <n v="358.85"/>
  </r>
  <r>
    <s v="Точка хранения 1 "/>
    <x v="0"/>
    <s v="Склад 1"/>
    <n v="2021"/>
    <x v="5"/>
    <s v="корм."/>
    <n v="4504.4799999999996"/>
  </r>
  <r>
    <s v="Точка хранения 2"/>
    <x v="0"/>
    <s v="Склад 2 "/>
    <n v="2021"/>
    <x v="0"/>
    <s v="3 кл."/>
    <n v="76.831000000000003"/>
  </r>
  <r>
    <s v="Точка хранения 3"/>
    <x v="1"/>
    <s v="Склад 5"/>
    <n v="2021"/>
    <x v="0"/>
    <s v="4 кл."/>
    <n v="110.85"/>
  </r>
  <r>
    <s v="Точка хранения 2"/>
    <x v="0"/>
    <s v="Склад 1"/>
    <n v="2021"/>
    <x v="6"/>
    <s v="корм."/>
    <n v="39.85"/>
  </r>
  <r>
    <s v="Точка хранения 3"/>
    <x v="0"/>
    <s v="Склад 1 "/>
    <n v="2021"/>
    <x v="0"/>
    <s v="3 кл."/>
    <n v="2170.7600000000002"/>
  </r>
  <r>
    <s v="Точка хранения 1 "/>
    <x v="1"/>
    <s v="Склад 3"/>
    <n v="2020"/>
    <x v="0"/>
    <s v="3 кл."/>
    <n v="1752.72"/>
  </r>
  <r>
    <s v="Точка хранения 2"/>
    <x v="0"/>
    <s v="Склад 4"/>
    <n v="2021"/>
    <x v="0"/>
    <s v="3 кл."/>
    <n v="2541.8200000000002"/>
  </r>
  <r>
    <s v="Точка хранения 3"/>
    <x v="0"/>
    <s v="Склад 2 "/>
    <n v="2020"/>
    <x v="0"/>
    <s v="3 кл."/>
    <n v="2278.04"/>
  </r>
  <r>
    <s v="Точка хранения 1 "/>
    <x v="1"/>
    <s v="Склад 1"/>
    <n v="2021"/>
    <x v="0"/>
    <s v="3 кл."/>
    <n v="2162.96"/>
  </r>
  <r>
    <s v="Точка хранения 2"/>
    <x v="0"/>
    <s v="Склад 1"/>
    <n v="2021"/>
    <x v="0"/>
    <s v="3 кл."/>
    <n v="2628.98"/>
  </r>
  <r>
    <s v="Точка хранения 3"/>
    <x v="0"/>
    <s v="Склад 2 "/>
    <n v="2021"/>
    <x v="0"/>
    <s v="3 кл."/>
    <n v="30.05"/>
  </r>
  <r>
    <s v="Точка хранения 2"/>
    <x v="1"/>
    <s v="Склад 5"/>
    <n v="2021"/>
    <x v="0"/>
    <s v="3 кл."/>
    <n v="236.56"/>
  </r>
  <r>
    <s v="Точка хранения 3"/>
    <x v="0"/>
    <s v="Склад 1"/>
    <n v="2021"/>
    <x v="0"/>
    <s v="4 кл."/>
    <n v="208.52"/>
  </r>
  <r>
    <s v="Точка хранения 1 "/>
    <x v="0"/>
    <s v="Склад 3 "/>
    <n v="2020"/>
    <x v="0"/>
    <s v="корм."/>
    <n v="3413.62"/>
  </r>
  <r>
    <s v="Точка хранения 2"/>
    <x v="1"/>
    <s v="Склад 3"/>
    <n v="2021"/>
    <x v="0"/>
    <s v="5 кл."/>
    <n v="69.986999999999995"/>
  </r>
  <r>
    <s v="Точка хранения 3"/>
    <x v="0"/>
    <s v="Склад 1"/>
    <n v="2020"/>
    <x v="0"/>
    <s v="4 кл."/>
    <n v="721.38"/>
  </r>
  <r>
    <s v="Точка хранения 1 "/>
    <x v="0"/>
    <s v="Склад 2 "/>
    <n v="2021"/>
    <x v="0"/>
    <s v="корм."/>
    <n v="2515.14"/>
  </r>
  <r>
    <s v="Точка хранения 2"/>
    <x v="1"/>
    <s v="Склад 1"/>
    <n v="2020"/>
    <x v="0"/>
    <s v="5 кл."/>
    <n v="2615.8820000000001"/>
  </r>
  <r>
    <s v="Точка хранения 3"/>
    <x v="0"/>
    <s v="Склад 1"/>
    <n v="2020"/>
    <x v="0"/>
    <s v="4 кл."/>
    <n v="49.87"/>
  </r>
  <r>
    <s v="Точка хранения 2"/>
    <x v="0"/>
    <s v="Склад 2 "/>
    <n v="2021"/>
    <x v="0"/>
    <s v="корм."/>
    <n v="665.61"/>
  </r>
  <r>
    <s v="Точка хранения 3"/>
    <x v="1"/>
    <s v="Склад 5"/>
    <n v="2020"/>
    <x v="0"/>
    <s v="5 кл."/>
    <n v="252.09"/>
  </r>
  <r>
    <s v="Точка хранения 1 "/>
    <x v="0"/>
    <s v="Склад 4"/>
    <n v="2021"/>
    <x v="1"/>
    <s v="корм."/>
    <n v="6954.4889999999996"/>
  </r>
  <r>
    <s v="Точка хранения 2"/>
    <x v="1"/>
    <s v="Склад 5"/>
    <n v="2020"/>
    <x v="2"/>
    <s v="прод."/>
    <n v="1270.1199999999999"/>
  </r>
  <r>
    <s v="Точка хранения 3"/>
    <x v="0"/>
    <s v="Склад 1"/>
    <n v="2021"/>
    <x v="3"/>
    <s v="прод."/>
    <n v="552.16"/>
  </r>
  <r>
    <s v="Точка хранения 1 "/>
    <x v="0"/>
    <s v="Склад 1 "/>
    <n v="2020"/>
    <x v="4"/>
    <s v="корм."/>
    <n v="1419.7"/>
  </r>
  <r>
    <s v="Точка хранения 2"/>
    <x v="1"/>
    <s v="Склад 3"/>
    <n v="2021"/>
    <x v="0"/>
    <s v="4 кл."/>
    <n v="539.28"/>
  </r>
  <r>
    <s v="Точка хранения 3"/>
    <x v="0"/>
    <s v="Склад 1"/>
    <n v="2020"/>
    <x v="5"/>
    <s v="корм."/>
    <n v="144.19"/>
  </r>
  <r>
    <s v="Точка хранения 1 "/>
    <x v="0"/>
    <s v="Склад 2 "/>
    <n v="2021"/>
    <x v="0"/>
    <s v="3 кл."/>
    <n v="215.52"/>
  </r>
  <r>
    <s v="Точка хранения 2"/>
    <x v="1"/>
    <s v="Склад 1"/>
    <n v="2021"/>
    <x v="0"/>
    <s v="4 кл."/>
    <n v="3553.0949999999998"/>
  </r>
  <r>
    <s v="Точка хранения 3"/>
    <x v="0"/>
    <s v="Склад 1"/>
    <n v="2021"/>
    <x v="6"/>
    <s v="корм."/>
    <n v="357.26"/>
  </r>
  <r>
    <s v="Точка хранения 1 "/>
    <x v="0"/>
    <s v="Склад 1"/>
    <n v="2021"/>
    <x v="0"/>
    <s v="3 кл."/>
    <n v="1068.1400000000001"/>
  </r>
  <r>
    <s v="Точка хранения 2"/>
    <x v="1"/>
    <s v="Склад 1"/>
    <n v="2021"/>
    <x v="0"/>
    <s v="3 кл."/>
    <n v="51.52"/>
  </r>
  <r>
    <s v="Точка хранения 3"/>
    <x v="0"/>
    <s v="Склад 1"/>
    <n v="2021"/>
    <x v="0"/>
    <s v="3 кл."/>
    <n v="179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объёмы по клиентам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F9:G13" firstHeaderRow="1" firstDataRow="1" firstDataCol="1"/>
  <pivotFields count="33">
    <pivotField showAll="0"/>
    <pivotField numFmtId="14" showAll="0"/>
    <pivotField showAll="0"/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>
      <items count="8">
        <item x="2"/>
        <item x="0"/>
        <item x="3"/>
        <item x="6"/>
        <item x="4"/>
        <item x="5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Объем, кг" fld="13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4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по культурам и складам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9">
  <location ref="A10:D19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 sortType="descending">
      <items count="8">
        <item x="2"/>
        <item x="0"/>
        <item x="5"/>
        <item x="1"/>
        <item x="6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</pivotFields>
  <rowFields count="1">
    <field x="4"/>
  </rowFields>
  <rowItems count="8">
    <i>
      <x v="1"/>
    </i>
    <i>
      <x v="3"/>
    </i>
    <i>
      <x v="2"/>
    </i>
    <i>
      <x/>
    </i>
    <i>
      <x v="6"/>
    </i>
    <i>
      <x v="5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полю Остатки, тн" fld="6" baseField="0" baseItem="0"/>
  </dataFields>
  <formats count="14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Col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Col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5"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выручка по клиентам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F3:G7" firstHeaderRow="1" firstDataRow="1" firstDataCol="1"/>
  <pivotFields count="33">
    <pivotField showAll="0"/>
    <pivotField numFmtId="14" showAll="0"/>
    <pivotField showAll="0"/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>
      <items count="8">
        <item x="2"/>
        <item x="0"/>
        <item x="3"/>
        <item x="6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4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Сумма по полю Сумма, руб. без НДС" fld="16" baseField="0" baseItem="0"/>
  </dataFields>
  <formats count="14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4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4" count="0"/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fieldPosition="0">
        <references count="1">
          <reference field="4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цены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9">
  <location ref="J3:L14" firstHeaderRow="0" firstDataRow="1" firstDataCol="1"/>
  <pivotFields count="33">
    <pivotField showAll="0"/>
    <pivotField numFmtId="1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12">
        <item x="2"/>
        <item x="4"/>
        <item x="10"/>
        <item x="6"/>
        <item x="9"/>
        <item x="5"/>
        <item x="1"/>
        <item x="7"/>
        <item x="0"/>
        <item x="3"/>
        <item x="8"/>
        <item t="default"/>
      </items>
    </pivotField>
    <pivotField numFmtId="14" showAll="0"/>
    <pivotField showAll="0">
      <items count="8">
        <item x="2"/>
        <item x="0"/>
        <item x="3"/>
        <item x="6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 defaultSubtota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 Договорная" fld="32" baseField="0" baseItem="0"/>
    <dataField name="Рыночная" fld="31" baseField="0" baseItem="0"/>
  </dataFields>
  <formats count="10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6" type="button" dataOnly="0" labelOnly="1" outline="0" axis="axisRow" fieldPosition="0"/>
    </format>
    <format dxfId="48">
      <pivotArea dataOnly="0" labelOnly="1" fieldPosition="0">
        <references count="1">
          <reference field="6" count="0"/>
        </references>
      </pivotArea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6" type="button" dataOnly="0" labelOnly="1" outline="0" axis="axisRow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реализация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A4" firstHeaderRow="1" firstDataRow="1" firstDataCol="0"/>
  <pivotFields count="33">
    <pivotField showAll="0"/>
    <pivotField numFmtId="1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showAll="0">
      <items count="8">
        <item x="2"/>
        <item x="0"/>
        <item x="3"/>
        <item x="6"/>
        <item x="4"/>
        <item x="5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Items count="1">
    <i/>
  </rowItems>
  <colItems count="1">
    <i/>
  </colItems>
  <dataFields count="1">
    <dataField name="Сумма по полю Объем, кг" fld="13" baseField="0" baseItem="0"/>
  </dataFields>
  <formats count="12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4" type="button" dataOnly="0" labelOnly="1" outline="0"/>
    </format>
    <format dxfId="60">
      <pivotArea dataOnly="0" labelOnly="1" outline="0" axis="axisValues" fieldPosition="0"/>
    </format>
    <format dxfId="59">
      <pivotArea dataOnly="0" labelOnly="1" grandRow="1" outline="0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4" type="button" dataOnly="0" labelOnly="1" outline="0"/>
    </format>
    <format dxfId="54">
      <pivotArea dataOnly="0" labelOnly="1" outline="0" axis="axisValues" fieldPosition="0"/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4">
    <queryTableFields count="33">
      <queryTableField id="1" name="№ п/п" tableColumnId="1"/>
      <queryTableField id="2" name="Дата согласования тендера" tableColumnId="2"/>
      <queryTableField id="3" name="Ответственный менеджер" tableColumnId="3"/>
      <queryTableField id="4" name="Организация" tableColumnId="4"/>
      <queryTableField id="5" name="Контрагент" tableColumnId="5"/>
      <queryTableField id="6" name="тип" tableColumnId="6"/>
      <queryTableField id="7" name="Юр. № договора реализации" tableColumnId="7"/>
      <queryTableField id="8" name="Дата" tableColumnId="8"/>
      <queryTableField id="9" name="Материал" tableColumnId="9"/>
      <queryTableField id="10" name="Класс" tableColumnId="10"/>
      <queryTableField id="11" name="Урожай ГОД" tableColumnId="11"/>
      <queryTableField id="12" name="Место хранения" tableColumnId="12"/>
      <queryTableField id="13" name="Базис" tableColumnId="13"/>
      <queryTableField id="14" name="Объем, кг" tableColumnId="14"/>
      <queryTableField id="15" name="Цена 1 ед., валюте. с НДС" tableColumnId="15"/>
      <queryTableField id="16" name="Цена 1 ед., руб. без НДС" tableColumnId="16"/>
      <queryTableField id="17" name="Сумма, руб. без НДС" tableColumnId="17"/>
      <queryTableField id="18" name="Сумма, руб. с НДС" tableColumnId="18"/>
      <queryTableField id="19" name="Апрель 2022" tableColumnId="19"/>
      <queryTableField id="20" name="Май 2022" tableColumnId="20"/>
      <queryTableField id="21" name="Июнь 2022" tableColumnId="21"/>
      <queryTableField id="22" name="июл.22" tableColumnId="22"/>
      <queryTableField id="23" name="Август 2022" tableColumnId="23"/>
      <queryTableField id="24" name="Оплачено, рублей без НДС" tableColumnId="24"/>
      <queryTableField id="25" name="ОСТАТОК, рублей, без НДС" tableColumnId="25"/>
      <queryTableField id="26" name="Оплачено, рублей с НДС" tableColumnId="26"/>
      <queryTableField id="27" name="ОСТАТОК, рублей, с НДС" tableColumnId="27"/>
      <queryTableField id="28" name="Регистрация на бирже договора" tableColumnId="28"/>
      <queryTableField id="29" name="ОТГРУЖЕНО\ек отгружено " tableColumnId="29"/>
      <queryTableField id="30" name="Month" tableColumnId="30"/>
      <queryTableField id="31" name="Year" tableColumnId="31"/>
      <queryTableField id="32" name="Рыночная цена" tableColumnId="32"/>
      <queryTableField id="33" name="Договорная цена" tableColumnId="3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онтрагент" sourceName="Контрагент">
  <pivotTables>
    <pivotTable tabId="7" name="Сводная цены"/>
  </pivotTables>
  <data>
    <tabular pivotCacheId="1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атериал" sourceName="Материал">
  <pivotTables>
    <pivotTable tabId="7" name="Сводная цены"/>
    <pivotTable tabId="7" name="Сводная выручка по клиентам"/>
    <pivotTable tabId="7" name="Сводная объёмы по клиентам"/>
  </pivotTables>
  <data>
    <tabular pivotCacheId="1">
      <items count="7">
        <i x="2" s="1"/>
        <i x="0" s="1"/>
        <i x="3" s="1"/>
        <i x="6" s="1"/>
        <i x="4" s="1"/>
        <i x="5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Контрагент" cache="Срез_Контрагент" caption="Контрагент" rowHeight="241300"/>
  <slicer name="Материал" cache="Срез_Материал" caption="Материал" columnCount="3" rowHeight="24130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Контракты" displayName="Контракты" ref="A1:AC12" totalsRowShown="0" headerRowDxfId="153" dataDxfId="151" headerRowBorderDxfId="152" tableBorderDxfId="150" totalsRowBorderDxfId="149">
  <autoFilter ref="A1:AC12"/>
  <tableColumns count="29">
    <tableColumn id="1" name="№ п/п" dataDxfId="148">
      <calculatedColumnFormula>A1+1</calculatedColumnFormula>
    </tableColumn>
    <tableColumn id="2" name="Дата согласования тендера" dataDxfId="147">
      <calculatedColumnFormula>Контракты[[#This Row],[Дата]]-4</calculatedColumnFormula>
    </tableColumn>
    <tableColumn id="3" name="Ответственный менеджер" dataDxfId="146"/>
    <tableColumn id="4" name="Организация" dataDxfId="145"/>
    <tableColumn id="5" name="Контрагент" dataDxfId="144"/>
    <tableColumn id="8" name="тип" dataDxfId="143"/>
    <tableColumn id="10" name="Юр. № договора реализации" dataDxfId="142"/>
    <tableColumn id="11" name="Дата" dataDxfId="141"/>
    <tableColumn id="14" name="Товар" dataDxfId="140"/>
    <tableColumn id="15" name="Класс" dataDxfId="139"/>
    <tableColumn id="17" name="Урожай ГОД" dataDxfId="138"/>
    <tableColumn id="18" name="Место хранения" dataDxfId="137"/>
    <tableColumn id="19" name="Базис" dataDxfId="136"/>
    <tableColumn id="20" name="Объем, кг" dataDxfId="135" dataCellStyle="Финансовый"/>
    <tableColumn id="22" name="Цена 1 ед., валюте. с НДС" dataDxfId="134" dataCellStyle="Финансовый"/>
    <tableColumn id="23" name="Цена 1 ед., руб. без НДС" dataDxfId="133" dataCellStyle="Финансовый">
      <calculatedColumnFormula>O2/1.1</calculatedColumnFormula>
    </tableColumn>
    <tableColumn id="24" name="Сумма, руб. без НДС" dataDxfId="132">
      <calculatedColumnFormula>P2*N2</calculatedColumnFormula>
    </tableColumn>
    <tableColumn id="25" name="Сумма, руб. с НДС" dataDxfId="131"/>
    <tableColumn id="35" name="Апрель 2022" dataDxfId="130"/>
    <tableColumn id="36" name="Май 2022" dataDxfId="129"/>
    <tableColumn id="37" name="Июнь 2022" dataDxfId="128"/>
    <tableColumn id="38" name="июл.22" dataDxfId="127"/>
    <tableColumn id="39" name="Август 2022" dataDxfId="126"/>
    <tableColumn id="40" name="Оплачено, рублей без НДС" dataDxfId="125">
      <calculatedColumnFormula>IF(Q2="экспорт",SUM(S2:W2),SUM(S2:W2)/1.1)</calculatedColumnFormula>
    </tableColumn>
    <tableColumn id="41" name="ОСТАТОК, рублей, без НДС" dataDxfId="124" dataCellStyle="Финансовый">
      <calculatedColumnFormula>Q2-X2</calculatedColumnFormula>
    </tableColumn>
    <tableColumn id="42" name="Оплачено, рублей с НДС" dataDxfId="123" dataCellStyle="Финансовый">
      <calculatedColumnFormula>IF(F2="экспорт",X2,X2*1.1)</calculatedColumnFormula>
    </tableColumn>
    <tableColumn id="43" name="ОСТАТОК, рублей, с НДС" dataDxfId="122" dataCellStyle="Финансовый">
      <calculatedColumnFormula>IF(F2="экспорт",Y2,Y2*1.1)</calculatedColumnFormula>
    </tableColumn>
    <tableColumn id="78" name="Регистрация на бирже договора" dataDxfId="121"/>
    <tableColumn id="79" name="ОТГРУЖЕНО\ек отгружено " dataDxfId="1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Остатки" displayName="Остатки" ref="A1:G48" totalsRowShown="0">
  <autoFilter ref="A1:G48"/>
  <tableColumns count="7">
    <tableColumn id="1" name="Название точки хранения"/>
    <tableColumn id="2" name="Тип склада"/>
    <tableColumn id="3" name="Склад"/>
    <tableColumn id="4" name="Сезон"/>
    <tableColumn id="5" name="Материал"/>
    <tableColumn id="6" name="Класс"/>
    <tableColumn id="7" name="Остатки, тн" dataDxfId="11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C3:V19" totalsRowShown="0" headerRowDxfId="118" dataDxfId="116" headerRowBorderDxfId="117" tableBorderDxfId="115">
  <autoFilter ref="C3:V19"/>
  <tableColumns count="20">
    <tableColumn id="1" name="Материал"/>
    <tableColumn id="2" name="Класс"/>
    <tableColumn id="3" name="июл.21" dataDxfId="114"/>
    <tableColumn id="4" name="авг.21" dataDxfId="113"/>
    <tableColumn id="5" name="сен.21" dataDxfId="112"/>
    <tableColumn id="6" name="окт.21" dataDxfId="111"/>
    <tableColumn id="7" name="ноя.21" dataDxfId="110"/>
    <tableColumn id="8" name="дек.21" dataDxfId="109"/>
    <tableColumn id="9" name="янв.22" dataDxfId="108"/>
    <tableColumn id="10" name="фев.22" dataDxfId="107"/>
    <tableColumn id="11" name="мар.22" dataDxfId="106"/>
    <tableColumn id="12" name="апр.22" dataDxfId="105"/>
    <tableColumn id="13" name="май.22" dataDxfId="104"/>
    <tableColumn id="14" name="июн.22" dataDxfId="103"/>
    <tableColumn id="15" name="июл.22" dataDxfId="102"/>
    <tableColumn id="16" name="авг.22" dataDxfId="101"/>
    <tableColumn id="17" name="сен.22" dataDxfId="100"/>
    <tableColumn id="18" name="окт.22" dataDxfId="99"/>
    <tableColumn id="19" name="ноя.22" dataDxfId="98"/>
    <tableColumn id="20" name="дек.22" dataDxfId="9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Контракты_и_рыночные_цены" displayName="Контракты_и_рыночные_цены" ref="A1:AG12" tableType="queryTable" totalsRowShown="0">
  <autoFilter ref="A1:AG12"/>
  <tableColumns count="33">
    <tableColumn id="1" uniqueName="1" name="№ п/п" queryTableFieldId="1" dataDxfId="96"/>
    <tableColumn id="2" uniqueName="2" name="Дата согласования тендера" queryTableFieldId="2" dataDxfId="95"/>
    <tableColumn id="3" uniqueName="3" name="Ответственный менеджер" queryTableFieldId="3" dataDxfId="94"/>
    <tableColumn id="4" uniqueName="4" name="Организация" queryTableFieldId="4" dataDxfId="93"/>
    <tableColumn id="5" uniqueName="5" name="Контрагент" queryTableFieldId="5" dataDxfId="92"/>
    <tableColumn id="6" uniqueName="6" name="тип" queryTableFieldId="6" dataDxfId="91"/>
    <tableColumn id="7" uniqueName="7" name="Юр. № договора реализации" queryTableFieldId="7" dataDxfId="90"/>
    <tableColumn id="8" uniqueName="8" name="Дата" queryTableFieldId="8" dataDxfId="89"/>
    <tableColumn id="9" uniqueName="9" name="Материал" queryTableFieldId="9" dataDxfId="88"/>
    <tableColumn id="10" uniqueName="10" name="Класс" queryTableFieldId="10" dataDxfId="87"/>
    <tableColumn id="11" uniqueName="11" name="Урожай ГОД" queryTableFieldId="11" dataDxfId="86"/>
    <tableColumn id="12" uniqueName="12" name="Место хранения" queryTableFieldId="12" dataDxfId="85"/>
    <tableColumn id="13" uniqueName="13" name="Базис" queryTableFieldId="13" dataDxfId="84"/>
    <tableColumn id="14" uniqueName="14" name="Объем, кг" queryTableFieldId="14" dataDxfId="83"/>
    <tableColumn id="15" uniqueName="15" name="Цена 1 ед., валюте. с НДС" queryTableFieldId="15" dataDxfId="82"/>
    <tableColumn id="16" uniqueName="16" name="Цена 1 ед., руб. без НДС" queryTableFieldId="16" dataDxfId="81"/>
    <tableColumn id="17" uniqueName="17" name="Сумма, руб. без НДС" queryTableFieldId="17" dataDxfId="80"/>
    <tableColumn id="18" uniqueName="18" name="Сумма, руб. с НДС" queryTableFieldId="18" dataDxfId="79"/>
    <tableColumn id="19" uniqueName="19" name="Апрель 2022" queryTableFieldId="19" dataDxfId="78"/>
    <tableColumn id="20" uniqueName="20" name="Май 2022" queryTableFieldId="20" dataDxfId="77"/>
    <tableColumn id="21" uniqueName="21" name="Июнь 2022" queryTableFieldId="21" dataDxfId="76"/>
    <tableColumn id="22" uniqueName="22" name="июл.22" queryTableFieldId="22" dataDxfId="75"/>
    <tableColumn id="23" uniqueName="23" name="Август 2022" queryTableFieldId="23" dataDxfId="74"/>
    <tableColumn id="24" uniqueName="24" name="Оплачено, рублей без НДС" queryTableFieldId="24" dataDxfId="73"/>
    <tableColumn id="25" uniqueName="25" name="ОСТАТОК, рублей, без НДС" queryTableFieldId="25" dataDxfId="72"/>
    <tableColumn id="26" uniqueName="26" name="Оплачено, рублей с НДС" queryTableFieldId="26" dataDxfId="71"/>
    <tableColumn id="27" uniqueName="27" name="ОСТАТОК, рублей, с НДС" queryTableFieldId="27" dataDxfId="70"/>
    <tableColumn id="28" uniqueName="28" name="Регистрация на бирже договора" queryTableFieldId="28" dataDxfId="69"/>
    <tableColumn id="29" uniqueName="29" name="ОТГРУЖЕНО\ек отгружено " queryTableFieldId="29" dataDxfId="68"/>
    <tableColumn id="30" uniqueName="30" name="Month" queryTableFieldId="30" dataDxfId="67"/>
    <tableColumn id="31" uniqueName="31" name="Year" queryTableFieldId="31" dataDxfId="66"/>
    <tableColumn id="32" uniqueName="32" name="Рыночная цена" queryTableFieldId="32" dataDxfId="65"/>
    <tableColumn id="33" uniqueName="33" name="Договорная цена" queryTableFieldId="33" dataDxfId="6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4"/>
  <sheetViews>
    <sheetView showGridLines="0" tabSelected="1" zoomScale="90" zoomScaleNormal="90" workbookViewId="0">
      <selection activeCell="A2" sqref="A2"/>
    </sheetView>
  </sheetViews>
  <sheetFormatPr defaultColWidth="8.7109375" defaultRowHeight="15" x14ac:dyDescent="0.25"/>
  <cols>
    <col min="1" max="2" width="84.7109375" style="46" customWidth="1"/>
    <col min="3" max="16384" width="8.7109375" style="46"/>
  </cols>
  <sheetData>
    <row r="1" spans="1:6" ht="28.5" customHeight="1" x14ac:dyDescent="0.25">
      <c r="A1" s="47" t="s">
        <v>106</v>
      </c>
      <c r="B1" s="47"/>
    </row>
    <row r="2" spans="1:6" ht="105" x14ac:dyDescent="0.25">
      <c r="A2" s="47" t="s">
        <v>107</v>
      </c>
      <c r="B2" s="47"/>
    </row>
    <row r="3" spans="1:6" ht="45" x14ac:dyDescent="0.25">
      <c r="A3" s="47" t="s">
        <v>108</v>
      </c>
      <c r="B3" s="47"/>
    </row>
    <row r="4" spans="1:6" x14ac:dyDescent="0.25">
      <c r="A4" s="45" t="s">
        <v>104</v>
      </c>
      <c r="B4" s="45"/>
      <c r="C4" s="45"/>
      <c r="D4" s="45"/>
      <c r="E4" s="45"/>
      <c r="F4" s="45"/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C12"/>
  <sheetViews>
    <sheetView topLeftCell="O1" zoomScaleNormal="100" workbookViewId="0">
      <selection sqref="A1:AC12"/>
    </sheetView>
  </sheetViews>
  <sheetFormatPr defaultRowHeight="15" x14ac:dyDescent="0.25"/>
  <cols>
    <col min="1" max="13" width="16.140625" customWidth="1"/>
    <col min="14" max="14" width="16.140625" style="9" customWidth="1"/>
    <col min="15" max="24" width="16.140625" customWidth="1"/>
    <col min="25" max="27" width="20.42578125" style="17" customWidth="1"/>
    <col min="28" max="29" width="16.140625" customWidth="1"/>
  </cols>
  <sheetData>
    <row r="1" spans="1:29" ht="38.25" x14ac:dyDescent="0.25">
      <c r="A1" s="3" t="s">
        <v>0</v>
      </c>
      <c r="B1" s="5" t="s">
        <v>1</v>
      </c>
      <c r="C1" s="3" t="s">
        <v>2</v>
      </c>
      <c r="D1" s="5" t="s">
        <v>3</v>
      </c>
      <c r="E1" s="3" t="s">
        <v>4</v>
      </c>
      <c r="F1" s="5" t="s">
        <v>5</v>
      </c>
      <c r="G1" s="3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3" t="s">
        <v>12</v>
      </c>
      <c r="N1" s="8" t="s">
        <v>13</v>
      </c>
      <c r="O1" s="3" t="s">
        <v>14</v>
      </c>
      <c r="P1" s="5" t="s">
        <v>15</v>
      </c>
      <c r="Q1" s="3" t="s">
        <v>16</v>
      </c>
      <c r="R1" s="5" t="s">
        <v>17</v>
      </c>
      <c r="S1" s="5" t="s">
        <v>18</v>
      </c>
      <c r="T1" s="3" t="s">
        <v>19</v>
      </c>
      <c r="U1" s="5" t="s">
        <v>20</v>
      </c>
      <c r="V1" s="4" t="s">
        <v>26</v>
      </c>
      <c r="W1" s="5" t="s">
        <v>21</v>
      </c>
      <c r="X1" s="3" t="s">
        <v>22</v>
      </c>
      <c r="Y1" s="13" t="s">
        <v>23</v>
      </c>
      <c r="Z1" s="13" t="s">
        <v>24</v>
      </c>
      <c r="AA1" s="13" t="s">
        <v>25</v>
      </c>
      <c r="AB1" s="3" t="s">
        <v>27</v>
      </c>
      <c r="AC1" s="5" t="s">
        <v>86</v>
      </c>
    </row>
    <row r="2" spans="1:29" x14ac:dyDescent="0.25">
      <c r="A2" s="1">
        <v>1</v>
      </c>
      <c r="B2" s="2">
        <f>Контракты[[#This Row],[Дата]]-4</f>
        <v>44743</v>
      </c>
      <c r="C2" s="1" t="s">
        <v>38</v>
      </c>
      <c r="D2" s="2" t="s">
        <v>28</v>
      </c>
      <c r="E2" s="1" t="s">
        <v>41</v>
      </c>
      <c r="F2" s="2" t="s">
        <v>45</v>
      </c>
      <c r="G2" s="1" t="s">
        <v>46</v>
      </c>
      <c r="H2" s="2">
        <v>44747</v>
      </c>
      <c r="I2" s="1" t="s">
        <v>29</v>
      </c>
      <c r="J2" s="2" t="s">
        <v>30</v>
      </c>
      <c r="K2" s="43">
        <v>2021</v>
      </c>
      <c r="L2" s="2" t="s">
        <v>61</v>
      </c>
      <c r="M2" s="1" t="s">
        <v>31</v>
      </c>
      <c r="N2" s="14">
        <v>26454275</v>
      </c>
      <c r="O2" s="11">
        <v>12</v>
      </c>
      <c r="P2" s="10">
        <f t="shared" ref="P2:P12" si="0">O2/1.1</f>
        <v>10.909090909090908</v>
      </c>
      <c r="Q2" s="1">
        <f>P2*N2</f>
        <v>288592090.90909088</v>
      </c>
      <c r="R2" s="2"/>
      <c r="S2" s="1"/>
      <c r="T2" s="2"/>
      <c r="U2" s="1"/>
      <c r="V2" s="1" t="s">
        <v>65</v>
      </c>
      <c r="W2" s="2"/>
      <c r="X2" s="1">
        <f t="shared" ref="X2:X12" si="1">IF(Q2="экспорт",SUM(S2:W2),SUM(S2:W2)/1.1)</f>
        <v>0</v>
      </c>
      <c r="Y2" s="14">
        <f t="shared" ref="Y2:Y12" si="2">Q2-X2</f>
        <v>288592090.90909088</v>
      </c>
      <c r="Z2" s="15">
        <f t="shared" ref="Z2:Z12" si="3">IF(F2="экспорт",X2,X2*1.1)</f>
        <v>0</v>
      </c>
      <c r="AA2" s="14">
        <f>IF(F2="экспорт",Y2,Y2*1.1)</f>
        <v>317451300</v>
      </c>
      <c r="AB2" s="1" t="s">
        <v>66</v>
      </c>
      <c r="AC2" s="2" t="s">
        <v>87</v>
      </c>
    </row>
    <row r="3" spans="1:29" x14ac:dyDescent="0.25">
      <c r="A3" s="1">
        <f t="shared" ref="A3:A12" si="4">A2+1</f>
        <v>2</v>
      </c>
      <c r="B3" s="2">
        <f>Контракты[[#This Row],[Дата]]-4</f>
        <v>44743</v>
      </c>
      <c r="C3" s="1" t="s">
        <v>39</v>
      </c>
      <c r="D3" s="2" t="s">
        <v>28</v>
      </c>
      <c r="E3" s="1" t="s">
        <v>41</v>
      </c>
      <c r="F3" s="2" t="s">
        <v>44</v>
      </c>
      <c r="G3" s="1" t="s">
        <v>47</v>
      </c>
      <c r="H3" s="2">
        <v>44747</v>
      </c>
      <c r="I3" s="1" t="s">
        <v>29</v>
      </c>
      <c r="J3" s="2" t="s">
        <v>33</v>
      </c>
      <c r="K3" s="43">
        <v>2021</v>
      </c>
      <c r="L3" s="2" t="s">
        <v>62</v>
      </c>
      <c r="M3" s="1" t="s">
        <v>31</v>
      </c>
      <c r="N3" s="14">
        <v>26547574</v>
      </c>
      <c r="O3" s="11">
        <v>11</v>
      </c>
      <c r="P3" s="10">
        <f t="shared" si="0"/>
        <v>10</v>
      </c>
      <c r="Q3" s="1">
        <f t="shared" ref="Q3:Q12" si="5">P3*N3</f>
        <v>265475740</v>
      </c>
      <c r="R3" s="2"/>
      <c r="S3" s="1"/>
      <c r="T3" s="2"/>
      <c r="U3" s="1"/>
      <c r="V3" s="1" t="s">
        <v>65</v>
      </c>
      <c r="W3" s="2"/>
      <c r="X3" s="1">
        <f t="shared" si="1"/>
        <v>0</v>
      </c>
      <c r="Y3" s="14">
        <f t="shared" si="2"/>
        <v>265475740</v>
      </c>
      <c r="Z3" s="15">
        <f t="shared" si="3"/>
        <v>0</v>
      </c>
      <c r="AA3" s="14">
        <f t="shared" ref="AA3:AA12" si="6">IF(F3="экспорт",Y3,Y3*1.1)</f>
        <v>292023314</v>
      </c>
      <c r="AB3" s="1" t="s">
        <v>67</v>
      </c>
      <c r="AC3" s="2" t="s">
        <v>67</v>
      </c>
    </row>
    <row r="4" spans="1:29" x14ac:dyDescent="0.25">
      <c r="A4" s="1">
        <f t="shared" si="4"/>
        <v>3</v>
      </c>
      <c r="B4" s="2">
        <f>Контракты[[#This Row],[Дата]]-4</f>
        <v>44781</v>
      </c>
      <c r="C4" s="1" t="s">
        <v>40</v>
      </c>
      <c r="D4" s="2" t="s">
        <v>28</v>
      </c>
      <c r="E4" s="1" t="s">
        <v>42</v>
      </c>
      <c r="F4" s="2" t="s">
        <v>44</v>
      </c>
      <c r="G4" s="1" t="s">
        <v>48</v>
      </c>
      <c r="H4" s="2">
        <v>44785</v>
      </c>
      <c r="I4" s="1" t="s">
        <v>32</v>
      </c>
      <c r="J4" s="2" t="s">
        <v>33</v>
      </c>
      <c r="K4" s="43">
        <v>2021</v>
      </c>
      <c r="L4" s="2" t="s">
        <v>63</v>
      </c>
      <c r="M4" s="1" t="s">
        <v>34</v>
      </c>
      <c r="N4" s="14">
        <v>56445625</v>
      </c>
      <c r="O4" s="11">
        <v>50</v>
      </c>
      <c r="P4" s="10">
        <f t="shared" si="0"/>
        <v>45.454545454545453</v>
      </c>
      <c r="Q4" s="1">
        <f t="shared" si="5"/>
        <v>2565710227.272727</v>
      </c>
      <c r="R4" s="2"/>
      <c r="S4" s="1"/>
      <c r="T4" s="2"/>
      <c r="U4" s="1"/>
      <c r="V4" s="2"/>
      <c r="W4" s="1" t="s">
        <v>65</v>
      </c>
      <c r="X4" s="1">
        <f t="shared" si="1"/>
        <v>0</v>
      </c>
      <c r="Y4" s="14">
        <f t="shared" si="2"/>
        <v>2565710227.272727</v>
      </c>
      <c r="Z4" s="15">
        <f t="shared" si="3"/>
        <v>0</v>
      </c>
      <c r="AA4" s="14">
        <f t="shared" si="6"/>
        <v>2822281250</v>
      </c>
      <c r="AB4" s="1" t="s">
        <v>67</v>
      </c>
      <c r="AC4" s="2" t="s">
        <v>87</v>
      </c>
    </row>
    <row r="5" spans="1:29" x14ac:dyDescent="0.25">
      <c r="A5" s="1">
        <f t="shared" si="4"/>
        <v>4</v>
      </c>
      <c r="B5" s="2">
        <f>Контракты[[#This Row],[Дата]]-4</f>
        <v>44757</v>
      </c>
      <c r="C5" s="1" t="s">
        <v>39</v>
      </c>
      <c r="D5" s="2" t="s">
        <v>28</v>
      </c>
      <c r="E5" s="1" t="s">
        <v>43</v>
      </c>
      <c r="F5" s="2" t="s">
        <v>44</v>
      </c>
      <c r="G5" s="1" t="s">
        <v>49</v>
      </c>
      <c r="H5" s="2">
        <v>44761</v>
      </c>
      <c r="I5" s="1" t="s">
        <v>35</v>
      </c>
      <c r="J5" s="2" t="s">
        <v>36</v>
      </c>
      <c r="K5" s="43">
        <v>2021</v>
      </c>
      <c r="L5" s="2" t="s">
        <v>62</v>
      </c>
      <c r="M5" s="1" t="s">
        <v>31</v>
      </c>
      <c r="N5" s="14">
        <v>111480</v>
      </c>
      <c r="O5" s="11">
        <v>38.5</v>
      </c>
      <c r="P5" s="10">
        <f t="shared" si="0"/>
        <v>35</v>
      </c>
      <c r="Q5" s="1">
        <f t="shared" si="5"/>
        <v>3901800</v>
      </c>
      <c r="R5" s="2"/>
      <c r="S5" s="1"/>
      <c r="T5" s="2"/>
      <c r="U5" s="1"/>
      <c r="V5" s="2"/>
      <c r="W5" s="1" t="s">
        <v>65</v>
      </c>
      <c r="X5" s="1">
        <f t="shared" si="1"/>
        <v>0</v>
      </c>
      <c r="Y5" s="14">
        <f t="shared" si="2"/>
        <v>3901800</v>
      </c>
      <c r="Z5" s="15">
        <f t="shared" si="3"/>
        <v>0</v>
      </c>
      <c r="AA5" s="14">
        <f t="shared" si="6"/>
        <v>4291980</v>
      </c>
      <c r="AB5" s="1" t="s">
        <v>67</v>
      </c>
      <c r="AC5" s="2" t="s">
        <v>87</v>
      </c>
    </row>
    <row r="6" spans="1:29" x14ac:dyDescent="0.25">
      <c r="A6" s="1">
        <f t="shared" si="4"/>
        <v>5</v>
      </c>
      <c r="B6" s="2">
        <f>Контракты[[#This Row],[Дата]]-4</f>
        <v>44761</v>
      </c>
      <c r="C6" s="1" t="s">
        <v>39</v>
      </c>
      <c r="D6" s="2" t="s">
        <v>28</v>
      </c>
      <c r="E6" s="1" t="s">
        <v>41</v>
      </c>
      <c r="F6" s="2" t="s">
        <v>45</v>
      </c>
      <c r="G6" s="1" t="s">
        <v>50</v>
      </c>
      <c r="H6" s="2">
        <v>44765</v>
      </c>
      <c r="I6" s="1" t="s">
        <v>57</v>
      </c>
      <c r="J6" s="2" t="s">
        <v>36</v>
      </c>
      <c r="K6" s="43">
        <v>2021</v>
      </c>
      <c r="L6" s="2" t="s">
        <v>63</v>
      </c>
      <c r="M6" s="1" t="s">
        <v>31</v>
      </c>
      <c r="N6" s="14">
        <v>4500000</v>
      </c>
      <c r="O6" s="11">
        <v>10.199999999999999</v>
      </c>
      <c r="P6" s="10">
        <f t="shared" si="0"/>
        <v>9.2727272727272716</v>
      </c>
      <c r="Q6" s="1">
        <f t="shared" si="5"/>
        <v>41727272.727272719</v>
      </c>
      <c r="R6" s="2"/>
      <c r="S6" s="1"/>
      <c r="T6" s="2"/>
      <c r="U6" s="1"/>
      <c r="V6" s="1" t="s">
        <v>65</v>
      </c>
      <c r="W6" s="2"/>
      <c r="X6" s="1">
        <f t="shared" si="1"/>
        <v>0</v>
      </c>
      <c r="Y6" s="14">
        <f t="shared" si="2"/>
        <v>41727272.727272719</v>
      </c>
      <c r="Z6" s="15">
        <f t="shared" si="3"/>
        <v>0</v>
      </c>
      <c r="AA6" s="14">
        <f t="shared" si="6"/>
        <v>45899999.999999993</v>
      </c>
      <c r="AB6" s="1" t="s">
        <v>67</v>
      </c>
      <c r="AC6" s="2" t="s">
        <v>87</v>
      </c>
    </row>
    <row r="7" spans="1:29" x14ac:dyDescent="0.25">
      <c r="A7" s="1">
        <f t="shared" si="4"/>
        <v>6</v>
      </c>
      <c r="B7" s="2">
        <f>Контракты[[#This Row],[Дата]]-4</f>
        <v>44778</v>
      </c>
      <c r="C7" s="1" t="s">
        <v>38</v>
      </c>
      <c r="D7" s="2" t="s">
        <v>28</v>
      </c>
      <c r="E7" s="1" t="s">
        <v>43</v>
      </c>
      <c r="F7" s="2" t="s">
        <v>45</v>
      </c>
      <c r="G7" s="1" t="s">
        <v>51</v>
      </c>
      <c r="H7" s="2">
        <v>44782</v>
      </c>
      <c r="I7" s="1" t="s">
        <v>58</v>
      </c>
      <c r="J7" s="2" t="s">
        <v>33</v>
      </c>
      <c r="K7" s="43">
        <v>2021</v>
      </c>
      <c r="L7" s="2" t="s">
        <v>64</v>
      </c>
      <c r="M7" s="1" t="s">
        <v>34</v>
      </c>
      <c r="N7" s="14">
        <v>3000000</v>
      </c>
      <c r="O7" s="11">
        <v>14.2</v>
      </c>
      <c r="P7" s="10">
        <f t="shared" si="0"/>
        <v>12.909090909090908</v>
      </c>
      <c r="Q7" s="1">
        <f t="shared" si="5"/>
        <v>38727272.727272727</v>
      </c>
      <c r="R7" s="2"/>
      <c r="S7" s="1"/>
      <c r="T7" s="2"/>
      <c r="U7" s="1"/>
      <c r="V7" s="2"/>
      <c r="W7" s="1" t="s">
        <v>65</v>
      </c>
      <c r="X7" s="1">
        <f t="shared" si="1"/>
        <v>0</v>
      </c>
      <c r="Y7" s="14">
        <f t="shared" si="2"/>
        <v>38727272.727272727</v>
      </c>
      <c r="Z7" s="15">
        <f t="shared" si="3"/>
        <v>0</v>
      </c>
      <c r="AA7" s="14">
        <f t="shared" si="6"/>
        <v>42600000</v>
      </c>
      <c r="AB7" s="1" t="s">
        <v>67</v>
      </c>
      <c r="AC7" s="2" t="s">
        <v>67</v>
      </c>
    </row>
    <row r="8" spans="1:29" x14ac:dyDescent="0.25">
      <c r="A8" s="1">
        <f t="shared" si="4"/>
        <v>7</v>
      </c>
      <c r="B8" s="2">
        <f>Контракты[[#This Row],[Дата]]-4</f>
        <v>44728</v>
      </c>
      <c r="C8" s="1" t="s">
        <v>38</v>
      </c>
      <c r="D8" s="2" t="s">
        <v>28</v>
      </c>
      <c r="E8" s="1" t="s">
        <v>41</v>
      </c>
      <c r="F8" s="2" t="s">
        <v>44</v>
      </c>
      <c r="G8" s="1" t="s">
        <v>52</v>
      </c>
      <c r="H8" s="2">
        <v>44732</v>
      </c>
      <c r="I8" s="1" t="s">
        <v>29</v>
      </c>
      <c r="J8" s="2" t="s">
        <v>30</v>
      </c>
      <c r="K8" s="43">
        <v>2021</v>
      </c>
      <c r="L8" s="2" t="s">
        <v>64</v>
      </c>
      <c r="M8" s="1" t="s">
        <v>34</v>
      </c>
      <c r="N8" s="14">
        <v>24752724</v>
      </c>
      <c r="O8" s="11">
        <v>12</v>
      </c>
      <c r="P8" s="10">
        <f t="shared" si="0"/>
        <v>10.909090909090908</v>
      </c>
      <c r="Q8" s="1">
        <f t="shared" si="5"/>
        <v>270029716.36363631</v>
      </c>
      <c r="R8" s="2"/>
      <c r="S8" s="1"/>
      <c r="T8" s="2"/>
      <c r="U8" s="1" t="s">
        <v>65</v>
      </c>
      <c r="V8" s="2"/>
      <c r="W8" s="2"/>
      <c r="X8" s="1">
        <f t="shared" si="1"/>
        <v>0</v>
      </c>
      <c r="Y8" s="14">
        <f t="shared" si="2"/>
        <v>270029716.36363631</v>
      </c>
      <c r="Z8" s="15">
        <f t="shared" si="3"/>
        <v>0</v>
      </c>
      <c r="AA8" s="14">
        <f t="shared" si="6"/>
        <v>297032688</v>
      </c>
      <c r="AB8" s="1" t="s">
        <v>66</v>
      </c>
      <c r="AC8" s="2" t="s">
        <v>67</v>
      </c>
    </row>
    <row r="9" spans="1:29" x14ac:dyDescent="0.25">
      <c r="A9" s="1">
        <f t="shared" si="4"/>
        <v>8</v>
      </c>
      <c r="B9" s="2">
        <f>Контракты[[#This Row],[Дата]]-4</f>
        <v>44732</v>
      </c>
      <c r="C9" s="1" t="s">
        <v>38</v>
      </c>
      <c r="D9" s="2" t="s">
        <v>28</v>
      </c>
      <c r="E9" s="1" t="s">
        <v>42</v>
      </c>
      <c r="F9" s="2" t="s">
        <v>44</v>
      </c>
      <c r="G9" s="1" t="s">
        <v>53</v>
      </c>
      <c r="H9" s="2">
        <v>44736</v>
      </c>
      <c r="I9" s="1" t="s">
        <v>59</v>
      </c>
      <c r="J9" s="2" t="s">
        <v>33</v>
      </c>
      <c r="K9" s="43">
        <v>2021</v>
      </c>
      <c r="L9" s="2" t="s">
        <v>64</v>
      </c>
      <c r="M9" s="1" t="s">
        <v>34</v>
      </c>
      <c r="N9" s="14">
        <v>2457457</v>
      </c>
      <c r="O9" s="11">
        <v>16.3</v>
      </c>
      <c r="P9" s="10">
        <f t="shared" si="0"/>
        <v>14.818181818181818</v>
      </c>
      <c r="Q9" s="1">
        <f t="shared" si="5"/>
        <v>36415044.63636364</v>
      </c>
      <c r="R9" s="2"/>
      <c r="S9" s="1"/>
      <c r="T9" s="2"/>
      <c r="U9" s="1"/>
      <c r="V9" s="1" t="s">
        <v>65</v>
      </c>
      <c r="W9" s="2"/>
      <c r="X9" s="1">
        <f t="shared" si="1"/>
        <v>0</v>
      </c>
      <c r="Y9" s="14">
        <f t="shared" si="2"/>
        <v>36415044.63636364</v>
      </c>
      <c r="Z9" s="15">
        <f t="shared" si="3"/>
        <v>0</v>
      </c>
      <c r="AA9" s="14">
        <f t="shared" si="6"/>
        <v>40056549.100000009</v>
      </c>
      <c r="AB9" s="1" t="s">
        <v>67</v>
      </c>
      <c r="AC9" s="2" t="s">
        <v>87</v>
      </c>
    </row>
    <row r="10" spans="1:29" x14ac:dyDescent="0.25">
      <c r="A10" s="1">
        <f t="shared" si="4"/>
        <v>9</v>
      </c>
      <c r="B10" s="2">
        <f>Контракты[[#This Row],[Дата]]-4</f>
        <v>44758</v>
      </c>
      <c r="C10" s="1" t="s">
        <v>40</v>
      </c>
      <c r="D10" s="2" t="s">
        <v>28</v>
      </c>
      <c r="E10" s="1" t="s">
        <v>41</v>
      </c>
      <c r="F10" s="2" t="s">
        <v>44</v>
      </c>
      <c r="G10" s="1" t="s">
        <v>54</v>
      </c>
      <c r="H10" s="2">
        <v>44762</v>
      </c>
      <c r="I10" s="1" t="s">
        <v>29</v>
      </c>
      <c r="J10" s="2" t="s">
        <v>37</v>
      </c>
      <c r="K10" s="43" t="s">
        <v>85</v>
      </c>
      <c r="L10" s="2" t="s">
        <v>63</v>
      </c>
      <c r="M10" s="1" t="s">
        <v>34</v>
      </c>
      <c r="N10" s="14">
        <v>7777914</v>
      </c>
      <c r="O10" s="11">
        <v>13.5</v>
      </c>
      <c r="P10" s="10">
        <f t="shared" si="0"/>
        <v>12.272727272727272</v>
      </c>
      <c r="Q10" s="1">
        <f t="shared" si="5"/>
        <v>95456217.272727266</v>
      </c>
      <c r="R10" s="2"/>
      <c r="S10" s="1"/>
      <c r="T10" s="2"/>
      <c r="U10" s="1"/>
      <c r="V10" s="2"/>
      <c r="W10" s="1" t="s">
        <v>65</v>
      </c>
      <c r="X10" s="1">
        <f t="shared" si="1"/>
        <v>0</v>
      </c>
      <c r="Y10" s="14">
        <f t="shared" si="2"/>
        <v>95456217.272727266</v>
      </c>
      <c r="Z10" s="15">
        <f t="shared" si="3"/>
        <v>0</v>
      </c>
      <c r="AA10" s="14">
        <f t="shared" si="6"/>
        <v>105001839</v>
      </c>
      <c r="AB10" s="1" t="s">
        <v>66</v>
      </c>
      <c r="AC10" s="2" t="s">
        <v>67</v>
      </c>
    </row>
    <row r="11" spans="1:29" x14ac:dyDescent="0.25">
      <c r="A11" s="1">
        <f t="shared" si="4"/>
        <v>10</v>
      </c>
      <c r="B11" s="2">
        <f>Контракты[[#This Row],[Дата]]-4</f>
        <v>44789</v>
      </c>
      <c r="C11" s="1" t="s">
        <v>38</v>
      </c>
      <c r="D11" s="2" t="s">
        <v>28</v>
      </c>
      <c r="E11" s="1" t="s">
        <v>41</v>
      </c>
      <c r="F11" s="2" t="s">
        <v>44</v>
      </c>
      <c r="G11" s="1" t="s">
        <v>55</v>
      </c>
      <c r="H11" s="2">
        <v>44793</v>
      </c>
      <c r="I11" s="1" t="s">
        <v>29</v>
      </c>
      <c r="J11" s="2" t="s">
        <v>30</v>
      </c>
      <c r="K11" s="43">
        <v>2021</v>
      </c>
      <c r="L11" s="2" t="s">
        <v>63</v>
      </c>
      <c r="M11" s="1" t="s">
        <v>34</v>
      </c>
      <c r="N11" s="14">
        <v>11604907</v>
      </c>
      <c r="O11" s="11">
        <v>12.2</v>
      </c>
      <c r="P11" s="10">
        <f t="shared" si="0"/>
        <v>11.09090909090909</v>
      </c>
      <c r="Q11" s="1">
        <f t="shared" si="5"/>
        <v>128708968.54545453</v>
      </c>
      <c r="R11" s="2"/>
      <c r="S11" s="1"/>
      <c r="T11" s="2"/>
      <c r="U11" s="1"/>
      <c r="V11" s="2"/>
      <c r="W11" s="2" t="s">
        <v>65</v>
      </c>
      <c r="X11" s="1">
        <f t="shared" si="1"/>
        <v>0</v>
      </c>
      <c r="Y11" s="14">
        <f t="shared" si="2"/>
        <v>128708968.54545453</v>
      </c>
      <c r="Z11" s="15">
        <f t="shared" si="3"/>
        <v>0</v>
      </c>
      <c r="AA11" s="14">
        <f t="shared" si="6"/>
        <v>141579865.40000001</v>
      </c>
      <c r="AB11" s="1" t="s">
        <v>66</v>
      </c>
      <c r="AC11" s="2" t="s">
        <v>87</v>
      </c>
    </row>
    <row r="12" spans="1:29" x14ac:dyDescent="0.25">
      <c r="A12" s="1">
        <f t="shared" si="4"/>
        <v>11</v>
      </c>
      <c r="B12" s="6">
        <f>Контракты[[#This Row],[Дата]]-4</f>
        <v>44667</v>
      </c>
      <c r="C12" s="1" t="s">
        <v>38</v>
      </c>
      <c r="D12" s="6" t="s">
        <v>28</v>
      </c>
      <c r="E12" s="1" t="s">
        <v>41</v>
      </c>
      <c r="F12" s="6" t="s">
        <v>44</v>
      </c>
      <c r="G12" s="1" t="s">
        <v>56</v>
      </c>
      <c r="H12" s="6">
        <v>44671</v>
      </c>
      <c r="I12" s="1" t="s">
        <v>60</v>
      </c>
      <c r="J12" s="6" t="s">
        <v>33</v>
      </c>
      <c r="K12" s="43">
        <v>2021</v>
      </c>
      <c r="L12" s="6" t="s">
        <v>62</v>
      </c>
      <c r="M12" s="1" t="s">
        <v>34</v>
      </c>
      <c r="N12" s="16">
        <v>24742768</v>
      </c>
      <c r="O12" s="11">
        <v>12.1</v>
      </c>
      <c r="P12" s="12">
        <f t="shared" si="0"/>
        <v>10.999999999999998</v>
      </c>
      <c r="Q12" s="1">
        <f t="shared" si="5"/>
        <v>272170447.99999994</v>
      </c>
      <c r="R12" s="6"/>
      <c r="S12" s="1" t="s">
        <v>65</v>
      </c>
      <c r="T12" s="6"/>
      <c r="U12" s="1"/>
      <c r="V12" s="6"/>
      <c r="W12" s="6"/>
      <c r="X12" s="1">
        <f t="shared" si="1"/>
        <v>0</v>
      </c>
      <c r="Y12" s="16">
        <f t="shared" si="2"/>
        <v>272170447.99999994</v>
      </c>
      <c r="Z12" s="15">
        <f t="shared" si="3"/>
        <v>0</v>
      </c>
      <c r="AA12" s="16">
        <f t="shared" si="6"/>
        <v>299387492.79999995</v>
      </c>
      <c r="AB12" s="1" t="s">
        <v>67</v>
      </c>
      <c r="AC12" s="2" t="s">
        <v>87</v>
      </c>
    </row>
  </sheetData>
  <conditionalFormatting sqref="A2:V7 A10:V12 A8:T8 V8 A9:U9 AB2:AC12">
    <cfRule type="expression" dxfId="181" priority="63">
      <formula>$Q2=0</formula>
    </cfRule>
    <cfRule type="expression" dxfId="180" priority="64">
      <formula>$O2=0</formula>
    </cfRule>
  </conditionalFormatting>
  <conditionalFormatting sqref="W2:AA9 W11:AA12 X10:AA10">
    <cfRule type="expression" dxfId="179" priority="29">
      <formula>$Q2=0</formula>
    </cfRule>
    <cfRule type="expression" dxfId="178" priority="30">
      <formula>$O2=0</formula>
    </cfRule>
  </conditionalFormatting>
  <conditionalFormatting sqref="W11">
    <cfRule type="expression" dxfId="177" priority="26">
      <formula>$Q11=0</formula>
    </cfRule>
    <cfRule type="expression" dxfId="176" priority="27">
      <formula>$O11=0</formula>
    </cfRule>
  </conditionalFormatting>
  <conditionalFormatting sqref="W4">
    <cfRule type="expression" dxfId="175" priority="24">
      <formula>$Q4=0</formula>
    </cfRule>
    <cfRule type="expression" dxfId="174" priority="25">
      <formula>$O4=0</formula>
    </cfRule>
  </conditionalFormatting>
  <conditionalFormatting sqref="W5">
    <cfRule type="expression" dxfId="173" priority="22">
      <formula>$Q5=0</formula>
    </cfRule>
    <cfRule type="expression" dxfId="172" priority="23">
      <formula>$O5=0</formula>
    </cfRule>
  </conditionalFormatting>
  <conditionalFormatting sqref="V6">
    <cfRule type="expression" dxfId="171" priority="20">
      <formula>$Q6=0</formula>
    </cfRule>
    <cfRule type="expression" dxfId="170" priority="21">
      <formula>$O6=0</formula>
    </cfRule>
  </conditionalFormatting>
  <conditionalFormatting sqref="V6">
    <cfRule type="expression" dxfId="169" priority="18">
      <formula>$Q6=0</formula>
    </cfRule>
    <cfRule type="expression" dxfId="168" priority="19">
      <formula>$O6=0</formula>
    </cfRule>
  </conditionalFormatting>
  <conditionalFormatting sqref="W7">
    <cfRule type="expression" dxfId="167" priority="16">
      <formula>$Q7=0</formula>
    </cfRule>
    <cfRule type="expression" dxfId="166" priority="17">
      <formula>$O7=0</formula>
    </cfRule>
  </conditionalFormatting>
  <conditionalFormatting sqref="U8">
    <cfRule type="expression" dxfId="165" priority="13">
      <formula>$Q8=0</formula>
    </cfRule>
    <cfRule type="expression" dxfId="164" priority="14">
      <formula>$O8=0</formula>
    </cfRule>
  </conditionalFormatting>
  <conditionalFormatting sqref="U8">
    <cfRule type="expression" dxfId="163" priority="11">
      <formula>$Q8=0</formula>
    </cfRule>
    <cfRule type="expression" dxfId="162" priority="12">
      <formula>$O8=0</formula>
    </cfRule>
  </conditionalFormatting>
  <conditionalFormatting sqref="V9">
    <cfRule type="expression" dxfId="161" priority="8">
      <formula>$Q9=0</formula>
    </cfRule>
    <cfRule type="expression" dxfId="160" priority="9">
      <formula>$O9=0</formula>
    </cfRule>
  </conditionalFormatting>
  <conditionalFormatting sqref="V9">
    <cfRule type="expression" dxfId="159" priority="6">
      <formula>$Q9=0</formula>
    </cfRule>
    <cfRule type="expression" dxfId="158" priority="7">
      <formula>$O9=0</formula>
    </cfRule>
  </conditionalFormatting>
  <conditionalFormatting sqref="W10">
    <cfRule type="expression" dxfId="157" priority="3">
      <formula>$Q10=0</formula>
    </cfRule>
    <cfRule type="expression" dxfId="156" priority="4">
      <formula>$O10=0</formula>
    </cfRule>
  </conditionalFormatting>
  <conditionalFormatting sqref="W10">
    <cfRule type="expression" dxfId="155" priority="1">
      <formula>$Q10=0</formula>
    </cfRule>
    <cfRule type="expression" dxfId="154" priority="2">
      <formula>$O10=0</formula>
    </cfRule>
  </conditionalFormatting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G48"/>
  <sheetViews>
    <sheetView workbookViewId="0">
      <selection sqref="A1:G48"/>
    </sheetView>
  </sheetViews>
  <sheetFormatPr defaultRowHeight="15" x14ac:dyDescent="0.25"/>
  <cols>
    <col min="1" max="1" width="22.85546875" customWidth="1"/>
    <col min="2" max="2" width="14.42578125" customWidth="1"/>
    <col min="3" max="3" width="16.42578125" customWidth="1"/>
    <col min="4" max="4" width="11.140625" customWidth="1"/>
    <col min="5" max="5" width="17.5703125" customWidth="1"/>
    <col min="6" max="6" width="11.140625" customWidth="1"/>
    <col min="7" max="7" width="12.5703125" customWidth="1"/>
  </cols>
  <sheetData>
    <row r="1" spans="1:7" x14ac:dyDescent="0.25">
      <c r="A1" t="s">
        <v>88</v>
      </c>
      <c r="B1" t="s">
        <v>90</v>
      </c>
      <c r="C1" t="s">
        <v>91</v>
      </c>
      <c r="D1" t="s">
        <v>92</v>
      </c>
      <c r="E1" t="s">
        <v>89</v>
      </c>
      <c r="F1" t="s">
        <v>9</v>
      </c>
      <c r="G1" t="s">
        <v>99</v>
      </c>
    </row>
    <row r="2" spans="1:7" x14ac:dyDescent="0.25">
      <c r="A2" t="s">
        <v>61</v>
      </c>
      <c r="B2" t="s">
        <v>93</v>
      </c>
      <c r="C2" t="s">
        <v>95</v>
      </c>
      <c r="D2">
        <v>2021</v>
      </c>
      <c r="E2" t="s">
        <v>29</v>
      </c>
      <c r="F2" t="s">
        <v>30</v>
      </c>
      <c r="G2" s="44">
        <v>1395.36</v>
      </c>
    </row>
    <row r="3" spans="1:7" x14ac:dyDescent="0.25">
      <c r="A3" t="s">
        <v>62</v>
      </c>
      <c r="B3" t="s">
        <v>94</v>
      </c>
      <c r="C3" t="s">
        <v>96</v>
      </c>
      <c r="D3">
        <v>2021</v>
      </c>
      <c r="E3" t="s">
        <v>29</v>
      </c>
      <c r="F3" t="s">
        <v>33</v>
      </c>
      <c r="G3" s="44">
        <v>11.3</v>
      </c>
    </row>
    <row r="4" spans="1:7" x14ac:dyDescent="0.25">
      <c r="A4" t="s">
        <v>63</v>
      </c>
      <c r="B4" t="s">
        <v>93</v>
      </c>
      <c r="C4" t="s">
        <v>97</v>
      </c>
      <c r="D4">
        <v>2021</v>
      </c>
      <c r="E4" t="s">
        <v>29</v>
      </c>
      <c r="F4" t="s">
        <v>98</v>
      </c>
      <c r="G4" s="44">
        <v>230.71</v>
      </c>
    </row>
    <row r="5" spans="1:7" x14ac:dyDescent="0.25">
      <c r="A5" t="s">
        <v>61</v>
      </c>
      <c r="B5" t="s">
        <v>93</v>
      </c>
      <c r="C5" t="s">
        <v>100</v>
      </c>
      <c r="D5">
        <v>2021</v>
      </c>
      <c r="E5" t="s">
        <v>29</v>
      </c>
      <c r="F5" t="s">
        <v>30</v>
      </c>
      <c r="G5" s="44">
        <v>1400.61</v>
      </c>
    </row>
    <row r="6" spans="1:7" x14ac:dyDescent="0.25">
      <c r="A6" t="s">
        <v>62</v>
      </c>
      <c r="B6" t="s">
        <v>94</v>
      </c>
      <c r="C6" t="s">
        <v>97</v>
      </c>
      <c r="D6">
        <v>2021</v>
      </c>
      <c r="E6" t="s">
        <v>29</v>
      </c>
      <c r="F6" t="s">
        <v>33</v>
      </c>
      <c r="G6" s="44">
        <v>283.05</v>
      </c>
    </row>
    <row r="7" spans="1:7" x14ac:dyDescent="0.25">
      <c r="A7" t="s">
        <v>63</v>
      </c>
      <c r="B7" t="s">
        <v>93</v>
      </c>
      <c r="C7" t="s">
        <v>97</v>
      </c>
      <c r="D7">
        <v>2021</v>
      </c>
      <c r="E7" t="s">
        <v>29</v>
      </c>
      <c r="F7" t="s">
        <v>98</v>
      </c>
      <c r="G7" s="44">
        <v>28.459</v>
      </c>
    </row>
    <row r="8" spans="1:7" x14ac:dyDescent="0.25">
      <c r="A8" t="s">
        <v>61</v>
      </c>
      <c r="B8" t="s">
        <v>93</v>
      </c>
      <c r="C8" t="s">
        <v>100</v>
      </c>
      <c r="D8">
        <v>2021</v>
      </c>
      <c r="E8" t="s">
        <v>29</v>
      </c>
      <c r="F8" t="s">
        <v>30</v>
      </c>
      <c r="G8" s="44">
        <v>33.1</v>
      </c>
    </row>
    <row r="9" spans="1:7" x14ac:dyDescent="0.25">
      <c r="A9" t="s">
        <v>62</v>
      </c>
      <c r="B9" t="s">
        <v>94</v>
      </c>
      <c r="C9" t="s">
        <v>101</v>
      </c>
      <c r="D9">
        <v>2021</v>
      </c>
      <c r="E9" t="s">
        <v>29</v>
      </c>
      <c r="F9" t="s">
        <v>33</v>
      </c>
      <c r="G9" s="44">
        <v>573.25</v>
      </c>
    </row>
    <row r="10" spans="1:7" x14ac:dyDescent="0.25">
      <c r="A10" t="s">
        <v>63</v>
      </c>
      <c r="B10" t="s">
        <v>93</v>
      </c>
      <c r="C10" t="s">
        <v>97</v>
      </c>
      <c r="D10">
        <v>2021</v>
      </c>
      <c r="E10" t="s">
        <v>29</v>
      </c>
      <c r="F10" t="s">
        <v>98</v>
      </c>
      <c r="G10" s="44">
        <v>3401</v>
      </c>
    </row>
    <row r="11" spans="1:7" x14ac:dyDescent="0.25">
      <c r="A11" t="s">
        <v>62</v>
      </c>
      <c r="B11" t="s">
        <v>93</v>
      </c>
      <c r="C11" t="s">
        <v>95</v>
      </c>
      <c r="D11">
        <v>2021</v>
      </c>
      <c r="E11" t="s">
        <v>32</v>
      </c>
      <c r="F11" t="s">
        <v>33</v>
      </c>
      <c r="G11" s="44">
        <v>2487.1999999999998</v>
      </c>
    </row>
    <row r="12" spans="1:7" x14ac:dyDescent="0.25">
      <c r="A12" t="s">
        <v>63</v>
      </c>
      <c r="B12" t="s">
        <v>94</v>
      </c>
      <c r="C12" t="s">
        <v>96</v>
      </c>
      <c r="D12">
        <v>2020</v>
      </c>
      <c r="E12" t="s">
        <v>35</v>
      </c>
      <c r="F12" t="s">
        <v>36</v>
      </c>
      <c r="G12" s="44">
        <v>3153.1</v>
      </c>
    </row>
    <row r="13" spans="1:7" x14ac:dyDescent="0.25">
      <c r="A13" t="s">
        <v>61</v>
      </c>
      <c r="B13" t="s">
        <v>93</v>
      </c>
      <c r="C13" t="s">
        <v>97</v>
      </c>
      <c r="D13">
        <v>2021</v>
      </c>
      <c r="E13" t="s">
        <v>57</v>
      </c>
      <c r="F13" t="s">
        <v>36</v>
      </c>
      <c r="G13" s="44">
        <v>659.36</v>
      </c>
    </row>
    <row r="14" spans="1:7" x14ac:dyDescent="0.25">
      <c r="A14" t="s">
        <v>62</v>
      </c>
      <c r="B14" t="s">
        <v>93</v>
      </c>
      <c r="C14" t="s">
        <v>100</v>
      </c>
      <c r="D14">
        <v>2021</v>
      </c>
      <c r="E14" t="s">
        <v>58</v>
      </c>
      <c r="F14" t="s">
        <v>33</v>
      </c>
      <c r="G14" s="44">
        <v>160.35</v>
      </c>
    </row>
    <row r="15" spans="1:7" x14ac:dyDescent="0.25">
      <c r="A15" t="s">
        <v>63</v>
      </c>
      <c r="B15" t="s">
        <v>94</v>
      </c>
      <c r="C15" t="s">
        <v>97</v>
      </c>
      <c r="D15">
        <v>2021</v>
      </c>
      <c r="E15" t="s">
        <v>29</v>
      </c>
      <c r="F15" t="s">
        <v>30</v>
      </c>
      <c r="G15" s="44">
        <v>358.85</v>
      </c>
    </row>
    <row r="16" spans="1:7" x14ac:dyDescent="0.25">
      <c r="A16" t="s">
        <v>61</v>
      </c>
      <c r="B16" t="s">
        <v>93</v>
      </c>
      <c r="C16" t="s">
        <v>97</v>
      </c>
      <c r="D16">
        <v>2021</v>
      </c>
      <c r="E16" t="s">
        <v>59</v>
      </c>
      <c r="F16" t="s">
        <v>33</v>
      </c>
      <c r="G16" s="44">
        <v>4504.4799999999996</v>
      </c>
    </row>
    <row r="17" spans="1:7" x14ac:dyDescent="0.25">
      <c r="A17" t="s">
        <v>62</v>
      </c>
      <c r="B17" t="s">
        <v>93</v>
      </c>
      <c r="C17" t="s">
        <v>100</v>
      </c>
      <c r="D17">
        <v>2021</v>
      </c>
      <c r="E17" t="s">
        <v>29</v>
      </c>
      <c r="F17" t="s">
        <v>37</v>
      </c>
      <c r="G17" s="44">
        <v>76.831000000000003</v>
      </c>
    </row>
    <row r="18" spans="1:7" x14ac:dyDescent="0.25">
      <c r="A18" t="s">
        <v>63</v>
      </c>
      <c r="B18" t="s">
        <v>94</v>
      </c>
      <c r="C18" t="s">
        <v>101</v>
      </c>
      <c r="D18">
        <v>2021</v>
      </c>
      <c r="E18" t="s">
        <v>29</v>
      </c>
      <c r="F18" t="s">
        <v>30</v>
      </c>
      <c r="G18" s="44">
        <v>110.85</v>
      </c>
    </row>
    <row r="19" spans="1:7" x14ac:dyDescent="0.25">
      <c r="A19" t="s">
        <v>62</v>
      </c>
      <c r="B19" t="s">
        <v>93</v>
      </c>
      <c r="C19" t="s">
        <v>97</v>
      </c>
      <c r="D19">
        <v>2021</v>
      </c>
      <c r="E19" t="s">
        <v>60</v>
      </c>
      <c r="F19" t="s">
        <v>33</v>
      </c>
      <c r="G19" s="44">
        <v>39.85</v>
      </c>
    </row>
    <row r="20" spans="1:7" x14ac:dyDescent="0.25">
      <c r="A20" t="s">
        <v>63</v>
      </c>
      <c r="B20" t="s">
        <v>93</v>
      </c>
      <c r="C20" t="s">
        <v>95</v>
      </c>
      <c r="D20">
        <v>2021</v>
      </c>
      <c r="E20" t="s">
        <v>29</v>
      </c>
      <c r="F20" t="s">
        <v>37</v>
      </c>
      <c r="G20" s="44">
        <v>2170.7600000000002</v>
      </c>
    </row>
    <row r="21" spans="1:7" x14ac:dyDescent="0.25">
      <c r="A21" t="s">
        <v>61</v>
      </c>
      <c r="B21" t="s">
        <v>94</v>
      </c>
      <c r="C21" t="s">
        <v>96</v>
      </c>
      <c r="D21">
        <v>2020</v>
      </c>
      <c r="E21" t="s">
        <v>29</v>
      </c>
      <c r="F21" t="s">
        <v>37</v>
      </c>
      <c r="G21" s="44">
        <v>1752.72</v>
      </c>
    </row>
    <row r="22" spans="1:7" x14ac:dyDescent="0.25">
      <c r="A22" t="s">
        <v>62</v>
      </c>
      <c r="B22" t="s">
        <v>93</v>
      </c>
      <c r="C22" t="s">
        <v>102</v>
      </c>
      <c r="D22">
        <v>2021</v>
      </c>
      <c r="E22" t="s">
        <v>29</v>
      </c>
      <c r="F22" t="s">
        <v>37</v>
      </c>
      <c r="G22" s="44">
        <v>2541.8200000000002</v>
      </c>
    </row>
    <row r="23" spans="1:7" x14ac:dyDescent="0.25">
      <c r="A23" t="s">
        <v>63</v>
      </c>
      <c r="B23" t="s">
        <v>93</v>
      </c>
      <c r="C23" t="s">
        <v>100</v>
      </c>
      <c r="D23">
        <v>2020</v>
      </c>
      <c r="E23" t="s">
        <v>29</v>
      </c>
      <c r="F23" t="s">
        <v>37</v>
      </c>
      <c r="G23" s="44">
        <v>2278.04</v>
      </c>
    </row>
    <row r="24" spans="1:7" x14ac:dyDescent="0.25">
      <c r="A24" t="s">
        <v>61</v>
      </c>
      <c r="B24" t="s">
        <v>94</v>
      </c>
      <c r="C24" t="s">
        <v>97</v>
      </c>
      <c r="D24">
        <v>2021</v>
      </c>
      <c r="E24" t="s">
        <v>29</v>
      </c>
      <c r="F24" t="s">
        <v>37</v>
      </c>
      <c r="G24" s="44">
        <v>2162.96</v>
      </c>
    </row>
    <row r="25" spans="1:7" x14ac:dyDescent="0.25">
      <c r="A25" t="s">
        <v>62</v>
      </c>
      <c r="B25" t="s">
        <v>93</v>
      </c>
      <c r="C25" t="s">
        <v>97</v>
      </c>
      <c r="D25">
        <v>2021</v>
      </c>
      <c r="E25" t="s">
        <v>29</v>
      </c>
      <c r="F25" t="s">
        <v>37</v>
      </c>
      <c r="G25" s="44">
        <v>2628.98</v>
      </c>
    </row>
    <row r="26" spans="1:7" x14ac:dyDescent="0.25">
      <c r="A26" t="s">
        <v>63</v>
      </c>
      <c r="B26" t="s">
        <v>93</v>
      </c>
      <c r="C26" t="s">
        <v>100</v>
      </c>
      <c r="D26">
        <v>2021</v>
      </c>
      <c r="E26" t="s">
        <v>29</v>
      </c>
      <c r="F26" t="s">
        <v>37</v>
      </c>
      <c r="G26" s="44">
        <v>30.05</v>
      </c>
    </row>
    <row r="27" spans="1:7" x14ac:dyDescent="0.25">
      <c r="A27" t="s">
        <v>62</v>
      </c>
      <c r="B27" t="s">
        <v>94</v>
      </c>
      <c r="C27" t="s">
        <v>101</v>
      </c>
      <c r="D27">
        <v>2021</v>
      </c>
      <c r="E27" t="s">
        <v>29</v>
      </c>
      <c r="F27" t="s">
        <v>37</v>
      </c>
      <c r="G27" s="44">
        <v>236.56</v>
      </c>
    </row>
    <row r="28" spans="1:7" x14ac:dyDescent="0.25">
      <c r="A28" t="s">
        <v>63</v>
      </c>
      <c r="B28" t="s">
        <v>93</v>
      </c>
      <c r="C28" t="s">
        <v>97</v>
      </c>
      <c r="D28">
        <v>2021</v>
      </c>
      <c r="E28" t="s">
        <v>29</v>
      </c>
      <c r="F28" t="s">
        <v>30</v>
      </c>
      <c r="G28" s="44">
        <v>208.52</v>
      </c>
    </row>
    <row r="29" spans="1:7" x14ac:dyDescent="0.25">
      <c r="A29" t="s">
        <v>61</v>
      </c>
      <c r="B29" t="s">
        <v>93</v>
      </c>
      <c r="C29" t="s">
        <v>103</v>
      </c>
      <c r="D29">
        <v>2020</v>
      </c>
      <c r="E29" t="s">
        <v>29</v>
      </c>
      <c r="F29" t="s">
        <v>33</v>
      </c>
      <c r="G29" s="44">
        <v>3413.62</v>
      </c>
    </row>
    <row r="30" spans="1:7" x14ac:dyDescent="0.25">
      <c r="A30" t="s">
        <v>62</v>
      </c>
      <c r="B30" t="s">
        <v>94</v>
      </c>
      <c r="C30" t="s">
        <v>96</v>
      </c>
      <c r="D30">
        <v>2021</v>
      </c>
      <c r="E30" t="s">
        <v>29</v>
      </c>
      <c r="F30" t="s">
        <v>98</v>
      </c>
      <c r="G30" s="44">
        <v>69.986999999999995</v>
      </c>
    </row>
    <row r="31" spans="1:7" x14ac:dyDescent="0.25">
      <c r="A31" t="s">
        <v>63</v>
      </c>
      <c r="B31" t="s">
        <v>93</v>
      </c>
      <c r="C31" t="s">
        <v>97</v>
      </c>
      <c r="D31">
        <v>2020</v>
      </c>
      <c r="E31" t="s">
        <v>29</v>
      </c>
      <c r="F31" t="s">
        <v>30</v>
      </c>
      <c r="G31" s="44">
        <v>721.38</v>
      </c>
    </row>
    <row r="32" spans="1:7" x14ac:dyDescent="0.25">
      <c r="A32" t="s">
        <v>61</v>
      </c>
      <c r="B32" t="s">
        <v>93</v>
      </c>
      <c r="C32" t="s">
        <v>100</v>
      </c>
      <c r="D32">
        <v>2021</v>
      </c>
      <c r="E32" t="s">
        <v>29</v>
      </c>
      <c r="F32" t="s">
        <v>33</v>
      </c>
      <c r="G32" s="44">
        <v>2515.14</v>
      </c>
    </row>
    <row r="33" spans="1:7" x14ac:dyDescent="0.25">
      <c r="A33" t="s">
        <v>62</v>
      </c>
      <c r="B33" t="s">
        <v>94</v>
      </c>
      <c r="C33" t="s">
        <v>97</v>
      </c>
      <c r="D33">
        <v>2020</v>
      </c>
      <c r="E33" t="s">
        <v>29</v>
      </c>
      <c r="F33" t="s">
        <v>98</v>
      </c>
      <c r="G33" s="44">
        <v>2615.8820000000001</v>
      </c>
    </row>
    <row r="34" spans="1:7" x14ac:dyDescent="0.25">
      <c r="A34" t="s">
        <v>63</v>
      </c>
      <c r="B34" t="s">
        <v>93</v>
      </c>
      <c r="C34" t="s">
        <v>97</v>
      </c>
      <c r="D34">
        <v>2020</v>
      </c>
      <c r="E34" t="s">
        <v>29</v>
      </c>
      <c r="F34" t="s">
        <v>30</v>
      </c>
      <c r="G34" s="44">
        <v>49.87</v>
      </c>
    </row>
    <row r="35" spans="1:7" x14ac:dyDescent="0.25">
      <c r="A35" t="s">
        <v>62</v>
      </c>
      <c r="B35" t="s">
        <v>93</v>
      </c>
      <c r="C35" t="s">
        <v>100</v>
      </c>
      <c r="D35">
        <v>2021</v>
      </c>
      <c r="E35" t="s">
        <v>29</v>
      </c>
      <c r="F35" t="s">
        <v>33</v>
      </c>
      <c r="G35" s="44">
        <v>665.61</v>
      </c>
    </row>
    <row r="36" spans="1:7" x14ac:dyDescent="0.25">
      <c r="A36" t="s">
        <v>63</v>
      </c>
      <c r="B36" t="s">
        <v>94</v>
      </c>
      <c r="C36" t="s">
        <v>101</v>
      </c>
      <c r="D36">
        <v>2020</v>
      </c>
      <c r="E36" t="s">
        <v>29</v>
      </c>
      <c r="F36" t="s">
        <v>98</v>
      </c>
      <c r="G36" s="44">
        <v>252.09</v>
      </c>
    </row>
    <row r="37" spans="1:7" x14ac:dyDescent="0.25">
      <c r="A37" t="s">
        <v>61</v>
      </c>
      <c r="B37" t="s">
        <v>93</v>
      </c>
      <c r="C37" t="s">
        <v>102</v>
      </c>
      <c r="D37">
        <v>2021</v>
      </c>
      <c r="E37" t="s">
        <v>32</v>
      </c>
      <c r="F37" t="s">
        <v>33</v>
      </c>
      <c r="G37" s="44">
        <v>6954.4889999999996</v>
      </c>
    </row>
    <row r="38" spans="1:7" x14ac:dyDescent="0.25">
      <c r="A38" t="s">
        <v>62</v>
      </c>
      <c r="B38" t="s">
        <v>94</v>
      </c>
      <c r="C38" t="s">
        <v>101</v>
      </c>
      <c r="D38">
        <v>2020</v>
      </c>
      <c r="E38" t="s">
        <v>35</v>
      </c>
      <c r="F38" t="s">
        <v>36</v>
      </c>
      <c r="G38" s="44">
        <v>1270.1199999999999</v>
      </c>
    </row>
    <row r="39" spans="1:7" x14ac:dyDescent="0.25">
      <c r="A39" t="s">
        <v>63</v>
      </c>
      <c r="B39" t="s">
        <v>93</v>
      </c>
      <c r="C39" t="s">
        <v>97</v>
      </c>
      <c r="D39">
        <v>2021</v>
      </c>
      <c r="E39" t="s">
        <v>57</v>
      </c>
      <c r="F39" t="s">
        <v>36</v>
      </c>
      <c r="G39" s="44">
        <v>552.16</v>
      </c>
    </row>
    <row r="40" spans="1:7" x14ac:dyDescent="0.25">
      <c r="A40" t="s">
        <v>61</v>
      </c>
      <c r="B40" t="s">
        <v>93</v>
      </c>
      <c r="C40" t="s">
        <v>95</v>
      </c>
      <c r="D40">
        <v>2020</v>
      </c>
      <c r="E40" t="s">
        <v>58</v>
      </c>
      <c r="F40" t="s">
        <v>33</v>
      </c>
      <c r="G40" s="44">
        <v>1419.7</v>
      </c>
    </row>
    <row r="41" spans="1:7" x14ac:dyDescent="0.25">
      <c r="A41" t="s">
        <v>62</v>
      </c>
      <c r="B41" t="s">
        <v>94</v>
      </c>
      <c r="C41" t="s">
        <v>96</v>
      </c>
      <c r="D41">
        <v>2021</v>
      </c>
      <c r="E41" t="s">
        <v>29</v>
      </c>
      <c r="F41" t="s">
        <v>30</v>
      </c>
      <c r="G41" s="44">
        <v>539.28</v>
      </c>
    </row>
    <row r="42" spans="1:7" x14ac:dyDescent="0.25">
      <c r="A42" t="s">
        <v>63</v>
      </c>
      <c r="B42" t="s">
        <v>93</v>
      </c>
      <c r="C42" t="s">
        <v>97</v>
      </c>
      <c r="D42">
        <v>2020</v>
      </c>
      <c r="E42" t="s">
        <v>59</v>
      </c>
      <c r="F42" t="s">
        <v>33</v>
      </c>
      <c r="G42" s="44">
        <v>144.19</v>
      </c>
    </row>
    <row r="43" spans="1:7" x14ac:dyDescent="0.25">
      <c r="A43" t="s">
        <v>61</v>
      </c>
      <c r="B43" t="s">
        <v>93</v>
      </c>
      <c r="C43" t="s">
        <v>100</v>
      </c>
      <c r="D43">
        <v>2021</v>
      </c>
      <c r="E43" t="s">
        <v>29</v>
      </c>
      <c r="F43" t="s">
        <v>37</v>
      </c>
      <c r="G43" s="44">
        <v>215.52</v>
      </c>
    </row>
    <row r="44" spans="1:7" x14ac:dyDescent="0.25">
      <c r="A44" t="s">
        <v>62</v>
      </c>
      <c r="B44" t="s">
        <v>94</v>
      </c>
      <c r="C44" t="s">
        <v>97</v>
      </c>
      <c r="D44">
        <v>2021</v>
      </c>
      <c r="E44" t="s">
        <v>29</v>
      </c>
      <c r="F44" t="s">
        <v>30</v>
      </c>
      <c r="G44" s="44">
        <v>3553.0949999999998</v>
      </c>
    </row>
    <row r="45" spans="1:7" x14ac:dyDescent="0.25">
      <c r="A45" t="s">
        <v>63</v>
      </c>
      <c r="B45" t="s">
        <v>93</v>
      </c>
      <c r="C45" t="s">
        <v>97</v>
      </c>
      <c r="D45">
        <v>2021</v>
      </c>
      <c r="E45" t="s">
        <v>60</v>
      </c>
      <c r="F45" t="s">
        <v>33</v>
      </c>
      <c r="G45" s="44">
        <v>357.26</v>
      </c>
    </row>
    <row r="46" spans="1:7" x14ac:dyDescent="0.25">
      <c r="A46" t="s">
        <v>61</v>
      </c>
      <c r="B46" t="s">
        <v>93</v>
      </c>
      <c r="C46" t="s">
        <v>97</v>
      </c>
      <c r="D46">
        <v>2021</v>
      </c>
      <c r="E46" t="s">
        <v>29</v>
      </c>
      <c r="F46" t="s">
        <v>37</v>
      </c>
      <c r="G46" s="44">
        <v>1068.1400000000001</v>
      </c>
    </row>
    <row r="47" spans="1:7" x14ac:dyDescent="0.25">
      <c r="A47" t="s">
        <v>62</v>
      </c>
      <c r="B47" t="s">
        <v>94</v>
      </c>
      <c r="C47" t="s">
        <v>97</v>
      </c>
      <c r="D47">
        <v>2021</v>
      </c>
      <c r="E47" t="s">
        <v>29</v>
      </c>
      <c r="F47" t="s">
        <v>37</v>
      </c>
      <c r="G47" s="44">
        <v>51.52</v>
      </c>
    </row>
    <row r="48" spans="1:7" x14ac:dyDescent="0.25">
      <c r="A48" s="7" t="s">
        <v>63</v>
      </c>
      <c r="B48" s="7" t="s">
        <v>93</v>
      </c>
      <c r="C48" s="7" t="s">
        <v>97</v>
      </c>
      <c r="D48" s="7">
        <v>2021</v>
      </c>
      <c r="E48" t="s">
        <v>29</v>
      </c>
      <c r="F48" t="s">
        <v>37</v>
      </c>
      <c r="G48" s="44">
        <v>179.68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V19"/>
  <sheetViews>
    <sheetView workbookViewId="0">
      <selection activeCell="I32" sqref="I32"/>
    </sheetView>
  </sheetViews>
  <sheetFormatPr defaultRowHeight="15" x14ac:dyDescent="0.25"/>
  <cols>
    <col min="1" max="1" width="18.5703125" customWidth="1"/>
    <col min="2" max="2" width="17.85546875" customWidth="1"/>
    <col min="3" max="5" width="21.85546875" customWidth="1"/>
    <col min="12" max="12" width="9.28515625" customWidth="1"/>
    <col min="13" max="13" width="9.42578125" customWidth="1"/>
    <col min="15" max="15" width="9.42578125" customWidth="1"/>
    <col min="16" max="17" width="9.5703125" customWidth="1"/>
  </cols>
  <sheetData>
    <row r="1" spans="1:22" x14ac:dyDescent="0.25">
      <c r="A1" t="s">
        <v>68</v>
      </c>
    </row>
    <row r="2" spans="1:22" x14ac:dyDescent="0.25">
      <c r="B2" t="s">
        <v>105</v>
      </c>
    </row>
    <row r="3" spans="1:22" x14ac:dyDescent="0.25">
      <c r="A3" s="18"/>
      <c r="B3" s="19"/>
      <c r="C3" s="70" t="s">
        <v>89</v>
      </c>
      <c r="D3" s="70" t="s">
        <v>9</v>
      </c>
      <c r="E3" s="49" t="s">
        <v>120</v>
      </c>
      <c r="F3" s="50" t="s">
        <v>121</v>
      </c>
      <c r="G3" s="50" t="s">
        <v>122</v>
      </c>
      <c r="H3" s="50" t="s">
        <v>123</v>
      </c>
      <c r="I3" s="50" t="s">
        <v>124</v>
      </c>
      <c r="J3" s="50" t="s">
        <v>125</v>
      </c>
      <c r="K3" s="50" t="s">
        <v>126</v>
      </c>
      <c r="L3" s="50" t="s">
        <v>127</v>
      </c>
      <c r="M3" s="50" t="s">
        <v>128</v>
      </c>
      <c r="N3" s="50" t="s">
        <v>129</v>
      </c>
      <c r="O3" s="50" t="s">
        <v>130</v>
      </c>
      <c r="P3" s="51" t="s">
        <v>131</v>
      </c>
      <c r="Q3" s="51" t="s">
        <v>26</v>
      </c>
      <c r="R3" s="51" t="s">
        <v>132</v>
      </c>
      <c r="S3" s="51" t="s">
        <v>133</v>
      </c>
      <c r="T3" s="51" t="s">
        <v>134</v>
      </c>
      <c r="U3" s="51" t="s">
        <v>135</v>
      </c>
      <c r="V3" s="51" t="s">
        <v>136</v>
      </c>
    </row>
    <row r="4" spans="1:22" x14ac:dyDescent="0.25">
      <c r="A4" s="20" t="s">
        <v>69</v>
      </c>
      <c r="B4" s="21" t="s">
        <v>83</v>
      </c>
      <c r="C4" t="s">
        <v>29</v>
      </c>
      <c r="D4" t="s">
        <v>37</v>
      </c>
      <c r="E4" s="22">
        <v>12816.108686868687</v>
      </c>
      <c r="F4" s="22">
        <v>14498.741582491581</v>
      </c>
      <c r="G4" s="22">
        <v>13590</v>
      </c>
      <c r="H4" s="22">
        <v>13708</v>
      </c>
      <c r="I4" s="22">
        <v>13826</v>
      </c>
      <c r="J4" s="22">
        <v>13944</v>
      </c>
      <c r="K4" s="22">
        <v>14062</v>
      </c>
      <c r="L4" s="22">
        <v>14180</v>
      </c>
      <c r="M4" s="22">
        <v>14298</v>
      </c>
      <c r="N4" s="22">
        <v>14416</v>
      </c>
      <c r="O4" s="22">
        <v>14534</v>
      </c>
      <c r="P4" s="22">
        <v>14652</v>
      </c>
      <c r="Q4" s="22">
        <v>14770</v>
      </c>
      <c r="R4" s="22">
        <v>14888</v>
      </c>
      <c r="S4" s="22">
        <v>15006</v>
      </c>
      <c r="T4" s="22">
        <v>15124</v>
      </c>
      <c r="U4" s="22">
        <v>15242</v>
      </c>
      <c r="V4" s="22">
        <v>15360</v>
      </c>
    </row>
    <row r="5" spans="1:22" x14ac:dyDescent="0.25">
      <c r="A5" s="20" t="s">
        <v>69</v>
      </c>
      <c r="B5" s="21" t="s">
        <v>84</v>
      </c>
      <c r="C5" t="s">
        <v>29</v>
      </c>
      <c r="D5" t="s">
        <v>30</v>
      </c>
      <c r="E5" s="22">
        <v>12093.338383838382</v>
      </c>
      <c r="F5" s="22">
        <v>12700</v>
      </c>
      <c r="G5" s="22">
        <v>12555</v>
      </c>
      <c r="H5" s="22">
        <v>12350</v>
      </c>
      <c r="I5" s="22">
        <v>12580.8308080808</v>
      </c>
      <c r="J5" s="22">
        <v>12643.3292929293</v>
      </c>
      <c r="K5" s="22">
        <v>12705.8277777778</v>
      </c>
      <c r="L5" s="22">
        <v>12768.3262626263</v>
      </c>
      <c r="M5" s="22">
        <v>12830.8247474748</v>
      </c>
      <c r="N5" s="22">
        <v>12893.323232323201</v>
      </c>
      <c r="O5" s="22">
        <v>12955.821717171701</v>
      </c>
      <c r="P5" s="22">
        <v>13018.320202020201</v>
      </c>
      <c r="Q5" s="22">
        <v>13080.818686868701</v>
      </c>
      <c r="R5" s="22">
        <v>13143.317171717201</v>
      </c>
      <c r="S5" s="22">
        <v>13205.815656565699</v>
      </c>
      <c r="T5" s="22">
        <v>13268.314141414199</v>
      </c>
      <c r="U5" s="22">
        <v>13330.812626262599</v>
      </c>
      <c r="V5" s="22">
        <v>13393.311111111099</v>
      </c>
    </row>
    <row r="6" spans="1:22" x14ac:dyDescent="0.25">
      <c r="A6" s="20" t="s">
        <v>69</v>
      </c>
      <c r="B6" s="23" t="s">
        <v>70</v>
      </c>
      <c r="C6" t="s">
        <v>29</v>
      </c>
      <c r="D6" t="s">
        <v>33</v>
      </c>
      <c r="E6" s="22">
        <v>11584.107878787876</v>
      </c>
      <c r="F6" s="22">
        <v>11030</v>
      </c>
      <c r="G6" s="22">
        <v>11111</v>
      </c>
      <c r="H6" s="22">
        <v>11234</v>
      </c>
      <c r="I6" s="22">
        <v>11357</v>
      </c>
      <c r="J6" s="22">
        <v>11480</v>
      </c>
      <c r="K6" s="22">
        <v>11117</v>
      </c>
      <c r="L6" s="22">
        <v>10754</v>
      </c>
      <c r="M6" s="22">
        <v>10900</v>
      </c>
      <c r="N6" s="22">
        <v>11046</v>
      </c>
      <c r="O6" s="22">
        <v>11192</v>
      </c>
      <c r="P6" s="22">
        <v>11338</v>
      </c>
      <c r="Q6" s="22">
        <v>11484</v>
      </c>
      <c r="R6" s="22">
        <v>11630</v>
      </c>
      <c r="S6" s="22">
        <v>11776</v>
      </c>
      <c r="T6" s="22">
        <v>11922</v>
      </c>
      <c r="U6" s="22">
        <v>12068</v>
      </c>
      <c r="V6" s="22">
        <v>12214</v>
      </c>
    </row>
    <row r="7" spans="1:22" x14ac:dyDescent="0.25">
      <c r="A7" s="24" t="s">
        <v>69</v>
      </c>
      <c r="B7" s="25" t="s">
        <v>71</v>
      </c>
      <c r="C7" t="s">
        <v>58</v>
      </c>
      <c r="D7" t="s">
        <v>33</v>
      </c>
      <c r="E7" s="22">
        <v>11027.233333333334</v>
      </c>
      <c r="F7" s="22">
        <v>12384.709595959595</v>
      </c>
      <c r="G7" s="22">
        <v>13379.599999999999</v>
      </c>
      <c r="H7" s="22">
        <v>13634.600404040402</v>
      </c>
      <c r="I7" s="22">
        <v>13953.220454545453</v>
      </c>
      <c r="J7" s="22">
        <v>13934.760909090906</v>
      </c>
      <c r="K7" s="22">
        <v>13611.623737373735</v>
      </c>
      <c r="L7" s="22">
        <v>13858.271590909091</v>
      </c>
      <c r="M7" s="22">
        <v>14423.865151515152</v>
      </c>
      <c r="N7" s="22">
        <v>14727.954545454544</v>
      </c>
      <c r="O7" s="22">
        <v>14545.350378787876</v>
      </c>
      <c r="P7" s="22">
        <v>13560.416666666666</v>
      </c>
      <c r="Q7" s="22">
        <v>10423.485352398837</v>
      </c>
      <c r="R7" s="22">
        <v>10438.597758349146</v>
      </c>
      <c r="S7" s="22">
        <v>10621.622089923449</v>
      </c>
      <c r="T7" s="22">
        <v>10768.074062927788</v>
      </c>
      <c r="U7" s="22">
        <v>11044.803756270054</v>
      </c>
      <c r="V7" s="22">
        <v>11194.533091222758</v>
      </c>
    </row>
    <row r="8" spans="1:22" x14ac:dyDescent="0.25">
      <c r="A8" s="26" t="s">
        <v>69</v>
      </c>
      <c r="B8" s="27" t="s">
        <v>72</v>
      </c>
      <c r="C8" t="s">
        <v>117</v>
      </c>
      <c r="E8" s="22">
        <v>13571.590909090908</v>
      </c>
      <c r="F8" s="22">
        <v>13309.659090909088</v>
      </c>
      <c r="G8" s="22">
        <v>13435.772727272726</v>
      </c>
      <c r="H8" s="22">
        <v>13334.086666666664</v>
      </c>
      <c r="I8" s="22">
        <v>13467.877272727274</v>
      </c>
      <c r="J8" s="22">
        <v>13421.082424242424</v>
      </c>
      <c r="K8" s="22">
        <v>13307.084090909088</v>
      </c>
      <c r="L8" s="22">
        <v>13340.382575757574</v>
      </c>
      <c r="M8" s="22">
        <v>13879.670454545454</v>
      </c>
      <c r="N8" s="22">
        <v>14152.219696969696</v>
      </c>
      <c r="O8" s="22">
        <v>13542.616792929291</v>
      </c>
      <c r="P8" s="22">
        <v>13295.631313131313</v>
      </c>
      <c r="Q8" s="22">
        <v>13969.556821971921</v>
      </c>
      <c r="R8" s="22">
        <v>14959.664104521007</v>
      </c>
      <c r="S8" s="22">
        <v>14891.941353530245</v>
      </c>
      <c r="T8" s="22">
        <v>14788.500229086259</v>
      </c>
      <c r="U8" s="22">
        <v>14259.764694028812</v>
      </c>
      <c r="V8" s="22">
        <v>14393.534819626077</v>
      </c>
    </row>
    <row r="9" spans="1:22" x14ac:dyDescent="0.25">
      <c r="A9" s="28" t="s">
        <v>69</v>
      </c>
      <c r="B9" s="29" t="s">
        <v>73</v>
      </c>
      <c r="C9" t="s">
        <v>35</v>
      </c>
      <c r="D9" t="s">
        <v>36</v>
      </c>
      <c r="E9" s="22">
        <v>35912.954545454544</v>
      </c>
      <c r="F9" s="22">
        <v>34699.999999999993</v>
      </c>
      <c r="G9" s="22">
        <v>34487.878787878784</v>
      </c>
      <c r="H9" s="22">
        <v>36563.863636363632</v>
      </c>
      <c r="I9" s="22">
        <v>35173.863636363632</v>
      </c>
      <c r="J9" s="22">
        <v>35688.409090909096</v>
      </c>
      <c r="K9" s="22">
        <v>35632.670454545449</v>
      </c>
      <c r="L9" s="22">
        <v>36803.219696969696</v>
      </c>
      <c r="M9" s="22">
        <v>41193.181818181809</v>
      </c>
      <c r="N9" s="22">
        <v>40027.727272727265</v>
      </c>
      <c r="O9" s="22">
        <v>38355.618686868685</v>
      </c>
      <c r="P9" s="22">
        <v>30340.702479338841</v>
      </c>
      <c r="Q9" s="22">
        <v>30924.628913461165</v>
      </c>
      <c r="R9" s="22">
        <v>30900.113410300331</v>
      </c>
      <c r="S9" s="22">
        <v>29903.458083705031</v>
      </c>
      <c r="T9" s="22">
        <v>29692.831827501326</v>
      </c>
      <c r="U9" s="22">
        <v>29929.390270898424</v>
      </c>
      <c r="V9" s="22">
        <v>30051.180169959796</v>
      </c>
    </row>
    <row r="10" spans="1:22" x14ac:dyDescent="0.25">
      <c r="A10" s="30" t="s">
        <v>69</v>
      </c>
      <c r="B10" s="30" t="s">
        <v>74</v>
      </c>
      <c r="C10" t="s">
        <v>73</v>
      </c>
      <c r="E10" s="22">
        <v>37412.954545454544</v>
      </c>
      <c r="F10" s="22">
        <v>36199.999999999993</v>
      </c>
      <c r="G10" s="22">
        <v>35987.878787878784</v>
      </c>
      <c r="H10" s="22">
        <v>38063.863636363632</v>
      </c>
      <c r="I10" s="22">
        <v>36673.863636363632</v>
      </c>
      <c r="J10" s="22">
        <v>37188.409090909096</v>
      </c>
      <c r="K10" s="22">
        <v>37132.670454545449</v>
      </c>
      <c r="L10" s="22">
        <v>38303.219696969696</v>
      </c>
      <c r="M10" s="22">
        <v>42693.181818181809</v>
      </c>
      <c r="N10" s="22">
        <v>41527.727272727265</v>
      </c>
      <c r="O10" s="22">
        <v>39855.618686868685</v>
      </c>
      <c r="P10" s="22">
        <v>31840.702479338841</v>
      </c>
      <c r="Q10" s="22">
        <v>32424.628913461165</v>
      </c>
      <c r="R10" s="22">
        <v>32400.113410300331</v>
      </c>
      <c r="S10" s="22">
        <v>31403.458083705031</v>
      </c>
      <c r="T10" s="22">
        <v>31192.831827501326</v>
      </c>
      <c r="U10" s="22">
        <v>31429.390270898424</v>
      </c>
      <c r="V10" s="22">
        <v>31551.180169959796</v>
      </c>
    </row>
    <row r="11" spans="1:22" x14ac:dyDescent="0.25">
      <c r="A11" s="31" t="s">
        <v>69</v>
      </c>
      <c r="B11" s="31" t="s">
        <v>75</v>
      </c>
      <c r="C11" t="s">
        <v>118</v>
      </c>
      <c r="E11" s="22">
        <v>44363.63636363636</v>
      </c>
      <c r="F11" s="22">
        <v>41818.181818181816</v>
      </c>
      <c r="G11" s="22">
        <v>35227.272727272728</v>
      </c>
      <c r="H11" s="22">
        <v>43363.63636363636</v>
      </c>
      <c r="I11" s="22">
        <v>45795.454545454544</v>
      </c>
      <c r="J11" s="22">
        <v>45909.090909090904</v>
      </c>
      <c r="K11" s="22">
        <v>46252.103945252718</v>
      </c>
      <c r="L11" s="22">
        <v>46943.802112191232</v>
      </c>
      <c r="M11" s="22">
        <v>48808.684107384077</v>
      </c>
      <c r="N11" s="22">
        <v>50159.2367100927</v>
      </c>
      <c r="O11" s="22">
        <v>49201.644891779586</v>
      </c>
      <c r="P11" s="22">
        <v>45470.382988441983</v>
      </c>
      <c r="Q11" s="22">
        <v>42958.362679798214</v>
      </c>
      <c r="R11" s="22">
        <v>41589.106429295876</v>
      </c>
      <c r="S11" s="22">
        <v>41165.024218839222</v>
      </c>
      <c r="T11" s="22">
        <v>42028.243055234299</v>
      </c>
      <c r="U11" s="22">
        <v>42478.315116674174</v>
      </c>
      <c r="V11" s="22">
        <v>42613.29061912511</v>
      </c>
    </row>
    <row r="12" spans="1:22" x14ac:dyDescent="0.25">
      <c r="A12" s="32" t="s">
        <v>69</v>
      </c>
      <c r="B12" s="33" t="s">
        <v>76</v>
      </c>
      <c r="C12" t="s">
        <v>76</v>
      </c>
      <c r="E12" s="34">
        <v>45617.272727272721</v>
      </c>
      <c r="F12" s="34">
        <v>45789.999999999993</v>
      </c>
      <c r="G12" s="34">
        <v>48264.999999999993</v>
      </c>
      <c r="H12" s="34">
        <v>50335.363636363632</v>
      </c>
      <c r="I12" s="34">
        <v>51867.181818181816</v>
      </c>
      <c r="J12" s="34">
        <v>51335.363636363632</v>
      </c>
      <c r="K12" s="34">
        <v>51938.669421487597</v>
      </c>
      <c r="L12" s="34">
        <v>52206.184056473823</v>
      </c>
      <c r="M12" s="34">
        <v>54201.970041322311</v>
      </c>
      <c r="N12" s="34">
        <v>54428.752066115696</v>
      </c>
      <c r="O12" s="34">
        <v>51433.626807851237</v>
      </c>
      <c r="P12" s="34">
        <v>40366.897727272721</v>
      </c>
      <c r="Q12" s="34">
        <v>34690.4780939419</v>
      </c>
      <c r="R12" s="34">
        <v>34679.871485433367</v>
      </c>
      <c r="S12" s="34">
        <v>33590.189672912595</v>
      </c>
      <c r="T12" s="34">
        <v>33373.000128526473</v>
      </c>
      <c r="U12" s="34">
        <v>33618.974400697261</v>
      </c>
      <c r="V12" s="34">
        <v>33737.555588655378</v>
      </c>
    </row>
    <row r="13" spans="1:22" x14ac:dyDescent="0.25">
      <c r="A13" s="35" t="s">
        <v>69</v>
      </c>
      <c r="B13" s="35" t="s">
        <v>59</v>
      </c>
      <c r="C13" t="s">
        <v>59</v>
      </c>
      <c r="D13" t="s">
        <v>33</v>
      </c>
      <c r="E13" s="22">
        <v>16982.388238147862</v>
      </c>
      <c r="F13" s="22">
        <v>16753.577148945202</v>
      </c>
      <c r="G13" s="22">
        <v>16524.766059742498</v>
      </c>
      <c r="H13" s="22">
        <v>16295.9549705399</v>
      </c>
      <c r="I13" s="22">
        <v>16067.143881337201</v>
      </c>
      <c r="J13" s="22">
        <v>15838.332792134601</v>
      </c>
      <c r="K13" s="22">
        <v>15609.521702931899</v>
      </c>
      <c r="L13" s="22">
        <v>15380.710613729199</v>
      </c>
      <c r="M13" s="22">
        <v>15151.8995245266</v>
      </c>
      <c r="N13" s="22">
        <v>15200</v>
      </c>
      <c r="O13" s="22">
        <v>15248.1004754734</v>
      </c>
      <c r="P13" s="22">
        <v>15296.200950946801</v>
      </c>
      <c r="Q13" s="22">
        <v>15344.301426420199</v>
      </c>
      <c r="R13" s="22">
        <v>15392.4019018936</v>
      </c>
      <c r="S13" s="22">
        <v>15440.502377367</v>
      </c>
      <c r="T13" s="22">
        <v>15488.6028528404</v>
      </c>
      <c r="U13" s="22">
        <v>15536.703328313801</v>
      </c>
      <c r="V13" s="22">
        <v>15584.803803787199</v>
      </c>
    </row>
    <row r="14" spans="1:22" x14ac:dyDescent="0.25">
      <c r="A14" s="36" t="s">
        <v>69</v>
      </c>
      <c r="B14" s="36" t="s">
        <v>77</v>
      </c>
      <c r="C14" t="s">
        <v>77</v>
      </c>
      <c r="E14" s="34">
        <v>71514.854372112692</v>
      </c>
      <c r="F14" s="34">
        <v>60627.359584038728</v>
      </c>
      <c r="G14" s="34">
        <v>47818.736090222279</v>
      </c>
      <c r="H14" s="34">
        <v>47514.485112621485</v>
      </c>
      <c r="I14" s="34">
        <v>47284.677661660353</v>
      </c>
      <c r="J14" s="34">
        <v>47817.295965070807</v>
      </c>
      <c r="K14" s="34">
        <v>46228.220188588464</v>
      </c>
      <c r="L14" s="34">
        <v>46551.863845403452</v>
      </c>
      <c r="M14" s="22">
        <v>45781.978725172448</v>
      </c>
      <c r="N14" s="22">
        <v>45781.978725172448</v>
      </c>
      <c r="O14" s="22">
        <v>45781.978725172448</v>
      </c>
      <c r="P14" s="22">
        <v>45781.978725172448</v>
      </c>
      <c r="Q14" s="22">
        <v>45781.978725172448</v>
      </c>
      <c r="R14" s="22">
        <v>45781.978725172448</v>
      </c>
      <c r="S14" s="22">
        <v>45781.978725172448</v>
      </c>
      <c r="T14" s="22">
        <v>45781.978725172448</v>
      </c>
      <c r="U14" s="22">
        <v>45781.978725172448</v>
      </c>
      <c r="V14" s="22">
        <v>45781.978725172448</v>
      </c>
    </row>
    <row r="15" spans="1:22" x14ac:dyDescent="0.25">
      <c r="A15" s="20" t="s">
        <v>69</v>
      </c>
      <c r="B15" s="37" t="s">
        <v>78</v>
      </c>
      <c r="C15" t="s">
        <v>78</v>
      </c>
      <c r="E15" s="22">
        <v>33818.181818181816</v>
      </c>
      <c r="F15" s="22">
        <v>29090.909090909088</v>
      </c>
      <c r="G15" s="22">
        <v>31363.63636363636</v>
      </c>
      <c r="H15" s="22">
        <v>36181.818181818177</v>
      </c>
      <c r="I15" s="22">
        <v>37727.272727272721</v>
      </c>
      <c r="J15" s="22">
        <v>39272.727272727272</v>
      </c>
      <c r="K15" s="22">
        <v>41834.725941164368</v>
      </c>
      <c r="L15" s="22">
        <v>43937.471039763179</v>
      </c>
      <c r="M15" s="22">
        <v>47312.455365486501</v>
      </c>
      <c r="N15" s="22">
        <v>47445.250623978667</v>
      </c>
      <c r="O15" s="22">
        <v>46264.820590328367</v>
      </c>
      <c r="P15" s="22">
        <v>42281.534116810981</v>
      </c>
      <c r="Q15" s="22">
        <v>36549.792900867527</v>
      </c>
      <c r="R15" s="22">
        <v>34854.203468842177</v>
      </c>
      <c r="S15" s="22">
        <v>32664.548589777791</v>
      </c>
      <c r="T15" s="22">
        <v>34340.985534305786</v>
      </c>
      <c r="U15" s="22">
        <v>34399.714579696883</v>
      </c>
      <c r="V15" s="22">
        <v>36188.097533026463</v>
      </c>
    </row>
    <row r="16" spans="1:22" x14ac:dyDescent="0.25">
      <c r="A16" s="38" t="s">
        <v>69</v>
      </c>
      <c r="B16" s="38" t="s">
        <v>79</v>
      </c>
      <c r="C16" t="s">
        <v>119</v>
      </c>
      <c r="E16" s="22">
        <v>10660</v>
      </c>
      <c r="F16" s="22">
        <v>10800</v>
      </c>
      <c r="G16" s="22">
        <v>11900</v>
      </c>
      <c r="H16" s="22">
        <v>13200</v>
      </c>
      <c r="I16" s="22">
        <v>13500</v>
      </c>
      <c r="J16" s="22">
        <v>14500</v>
      </c>
      <c r="K16" s="22">
        <v>14690.159667084488</v>
      </c>
      <c r="L16" s="22">
        <v>14930.133583992661</v>
      </c>
      <c r="M16" s="22">
        <v>15565.706089489482</v>
      </c>
      <c r="N16" s="22">
        <v>15880.421242178672</v>
      </c>
      <c r="O16" s="22">
        <v>15474.910258296059</v>
      </c>
      <c r="P16" s="22">
        <v>14398.297191313766</v>
      </c>
      <c r="Q16" s="22">
        <v>13568.284573486186</v>
      </c>
      <c r="R16" s="22">
        <v>13348.784123949159</v>
      </c>
      <c r="S16" s="22">
        <v>13320.566759288713</v>
      </c>
      <c r="T16" s="22">
        <v>13407.37926138989</v>
      </c>
      <c r="U16" s="22">
        <v>13457.416691662727</v>
      </c>
      <c r="V16" s="22">
        <v>13472.771330310823</v>
      </c>
    </row>
    <row r="17" spans="1:22" x14ac:dyDescent="0.25">
      <c r="A17" s="26" t="s">
        <v>69</v>
      </c>
      <c r="B17" s="39" t="s">
        <v>80</v>
      </c>
      <c r="C17" t="s">
        <v>60</v>
      </c>
      <c r="D17" t="s">
        <v>33</v>
      </c>
      <c r="E17" s="34">
        <v>9225.2196901528951</v>
      </c>
      <c r="F17" s="34">
        <v>9346.3764215432711</v>
      </c>
      <c r="G17" s="34">
        <v>10298.322168181938</v>
      </c>
      <c r="H17" s="34">
        <v>11423.348959663997</v>
      </c>
      <c r="I17" s="34">
        <v>11682.970526929088</v>
      </c>
      <c r="J17" s="34">
        <v>12548.375751146057</v>
      </c>
      <c r="K17" s="34">
        <v>12712.940920476332</v>
      </c>
      <c r="L17" s="34">
        <v>12920.615601844474</v>
      </c>
      <c r="M17" s="34">
        <v>13470.643368470091</v>
      </c>
      <c r="N17" s="34">
        <v>13742.999505747557</v>
      </c>
      <c r="O17" s="22">
        <v>13392.06818181818</v>
      </c>
      <c r="P17" s="22">
        <v>12459.545454545454</v>
      </c>
      <c r="Q17" s="22">
        <v>9498.0377344060016</v>
      </c>
      <c r="R17" s="22">
        <v>9270.7808128500947</v>
      </c>
      <c r="S17" s="22">
        <v>9294.3912625748799</v>
      </c>
      <c r="T17" s="22">
        <v>9432.6230569841719</v>
      </c>
      <c r="U17" s="22">
        <v>9625.6753320293756</v>
      </c>
      <c r="V17" s="22">
        <v>9723.6147101492061</v>
      </c>
    </row>
    <row r="18" spans="1:22" x14ac:dyDescent="0.25">
      <c r="A18" s="30" t="s">
        <v>69</v>
      </c>
      <c r="B18" s="40" t="s">
        <v>81</v>
      </c>
      <c r="C18" t="s">
        <v>57</v>
      </c>
      <c r="D18" t="s">
        <v>36</v>
      </c>
      <c r="E18" s="34">
        <v>8657.8211313025258</v>
      </c>
      <c r="F18" s="34">
        <v>8771.5260992558433</v>
      </c>
      <c r="G18" s="34">
        <v>9664.9222760319026</v>
      </c>
      <c r="H18" s="34">
        <v>10720.754121312699</v>
      </c>
      <c r="I18" s="34">
        <v>10964.407624069805</v>
      </c>
      <c r="J18" s="34">
        <v>11776.585966593495</v>
      </c>
      <c r="K18" s="34">
        <v>11931.029529821029</v>
      </c>
      <c r="L18" s="34">
        <v>12125.931147904426</v>
      </c>
      <c r="M18" s="34">
        <v>12642.129371972462</v>
      </c>
      <c r="N18" s="34">
        <v>12897.734203050655</v>
      </c>
      <c r="O18" s="22">
        <v>12568.386964285724</v>
      </c>
      <c r="P18" s="22">
        <v>12353.103214285726</v>
      </c>
      <c r="Q18" s="22">
        <v>11864.481018907572</v>
      </c>
      <c r="R18" s="22">
        <v>12578.57549369749</v>
      </c>
      <c r="S18" s="22">
        <v>12637.801843487405</v>
      </c>
      <c r="T18" s="22">
        <v>12963.199443277314</v>
      </c>
      <c r="U18" s="22">
        <v>13030.779130777315</v>
      </c>
      <c r="V18" s="22">
        <v>13066.1939684874</v>
      </c>
    </row>
    <row r="19" spans="1:22" x14ac:dyDescent="0.25">
      <c r="A19" s="41" t="s">
        <v>69</v>
      </c>
      <c r="B19" s="42" t="s">
        <v>82</v>
      </c>
      <c r="C19" t="s">
        <v>32</v>
      </c>
      <c r="D19" t="s">
        <v>33</v>
      </c>
      <c r="E19" s="22">
        <v>48464.863636363632</v>
      </c>
      <c r="F19" s="22">
        <v>50165.454545454537</v>
      </c>
      <c r="G19" s="22">
        <v>50530.170454545449</v>
      </c>
      <c r="H19" s="22">
        <v>50339.637999999999</v>
      </c>
      <c r="I19" s="22">
        <v>47945.231363636361</v>
      </c>
      <c r="J19" s="22">
        <v>45798.043818181817</v>
      </c>
      <c r="K19" s="22">
        <v>45354.052727272727</v>
      </c>
      <c r="L19" s="22">
        <v>46815.077499999992</v>
      </c>
      <c r="M19" s="22">
        <v>51335.155075757568</v>
      </c>
      <c r="N19" s="22">
        <v>53863.763636363641</v>
      </c>
      <c r="O19" s="22">
        <v>49026.75</v>
      </c>
      <c r="P19" s="22">
        <v>40491.401515151512</v>
      </c>
      <c r="Q19" s="22">
        <v>34049.01474020008</v>
      </c>
      <c r="R19" s="22">
        <v>39745.278454919666</v>
      </c>
      <c r="S19" s="22">
        <v>35105.403795370956</v>
      </c>
      <c r="T19" s="22">
        <v>34176.372257075956</v>
      </c>
      <c r="U19" s="22">
        <v>33367.383338058411</v>
      </c>
      <c r="V19" s="22">
        <v>33507.285810776964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G12"/>
  <sheetViews>
    <sheetView workbookViewId="0">
      <selection sqref="A1:AG12"/>
    </sheetView>
  </sheetViews>
  <sheetFormatPr defaultRowHeight="15" x14ac:dyDescent="0.25"/>
  <cols>
    <col min="1" max="1" width="9.140625" bestFit="1" customWidth="1"/>
    <col min="2" max="2" width="28.85546875" bestFit="1" customWidth="1"/>
    <col min="3" max="3" width="28.5703125" bestFit="1" customWidth="1"/>
    <col min="4" max="4" width="15" bestFit="1" customWidth="1"/>
    <col min="5" max="5" width="13.5703125" bestFit="1" customWidth="1"/>
    <col min="6" max="6" width="9.42578125" bestFit="1" customWidth="1"/>
    <col min="7" max="7" width="30.5703125" bestFit="1" customWidth="1"/>
    <col min="8" max="8" width="10.140625" bestFit="1" customWidth="1"/>
    <col min="9" max="9" width="12.5703125" bestFit="1" customWidth="1"/>
    <col min="10" max="10" width="8.28515625" bestFit="1" customWidth="1"/>
    <col min="11" max="11" width="14.5703125" bestFit="1" customWidth="1"/>
    <col min="12" max="12" width="18.42578125" bestFit="1" customWidth="1"/>
    <col min="13" max="13" width="8.28515625" bestFit="1" customWidth="1"/>
    <col min="14" max="14" width="12.42578125" bestFit="1" customWidth="1"/>
    <col min="15" max="15" width="27.140625" bestFit="1" customWidth="1"/>
    <col min="16" max="16" width="26" bestFit="1" customWidth="1"/>
    <col min="17" max="17" width="22.5703125" bestFit="1" customWidth="1"/>
    <col min="18" max="18" width="20.28515625" bestFit="1" customWidth="1"/>
    <col min="19" max="19" width="14.5703125" bestFit="1" customWidth="1"/>
    <col min="20" max="20" width="11.7109375" bestFit="1" customWidth="1"/>
    <col min="21" max="21" width="12.85546875" bestFit="1" customWidth="1"/>
    <col min="22" max="22" width="9.85546875" bestFit="1" customWidth="1"/>
    <col min="23" max="23" width="13.42578125" bestFit="1" customWidth="1"/>
    <col min="24" max="24" width="28.5703125" bestFit="1" customWidth="1"/>
    <col min="25" max="25" width="28.42578125" bestFit="1" customWidth="1"/>
    <col min="26" max="26" width="26.140625" bestFit="1" customWidth="1"/>
    <col min="27" max="27" width="26" bestFit="1" customWidth="1"/>
    <col min="28" max="28" width="33.42578125" bestFit="1" customWidth="1"/>
    <col min="29" max="29" width="28.5703125" bestFit="1" customWidth="1"/>
    <col min="30" max="30" width="9.28515625" bestFit="1" customWidth="1"/>
    <col min="31" max="31" width="7.28515625" bestFit="1" customWidth="1"/>
    <col min="32" max="32" width="17.42578125" bestFit="1" customWidth="1"/>
    <col min="33" max="33" width="19.140625" bestFit="1" customWidth="1"/>
  </cols>
  <sheetData>
    <row r="1" spans="1:33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89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20</v>
      </c>
      <c r="V1" s="48" t="s">
        <v>26</v>
      </c>
      <c r="W1" s="48" t="s">
        <v>21</v>
      </c>
      <c r="X1" s="48" t="s">
        <v>22</v>
      </c>
      <c r="Y1" s="48" t="s">
        <v>23</v>
      </c>
      <c r="Z1" s="48" t="s">
        <v>24</v>
      </c>
      <c r="AA1" s="48" t="s">
        <v>25</v>
      </c>
      <c r="AB1" s="48" t="s">
        <v>27</v>
      </c>
      <c r="AC1" s="48" t="s">
        <v>86</v>
      </c>
      <c r="AD1" s="48" t="s">
        <v>138</v>
      </c>
      <c r="AE1" s="48" t="s">
        <v>139</v>
      </c>
      <c r="AF1" s="48" t="s">
        <v>137</v>
      </c>
      <c r="AG1" s="48" t="s">
        <v>140</v>
      </c>
    </row>
    <row r="2" spans="1:33" x14ac:dyDescent="0.25">
      <c r="A2" s="48">
        <v>9</v>
      </c>
      <c r="B2" s="52">
        <v>44758</v>
      </c>
      <c r="C2" s="48" t="s">
        <v>40</v>
      </c>
      <c r="D2" s="48" t="s">
        <v>28</v>
      </c>
      <c r="E2" s="48" t="s">
        <v>41</v>
      </c>
      <c r="F2" s="48" t="s">
        <v>44</v>
      </c>
      <c r="G2" s="48" t="s">
        <v>54</v>
      </c>
      <c r="H2" s="52">
        <v>44762</v>
      </c>
      <c r="I2" s="48" t="s">
        <v>29</v>
      </c>
      <c r="J2" s="48" t="s">
        <v>37</v>
      </c>
      <c r="K2" s="48">
        <v>2020</v>
      </c>
      <c r="L2" s="48" t="s">
        <v>63</v>
      </c>
      <c r="M2" s="48" t="s">
        <v>34</v>
      </c>
      <c r="N2" s="48">
        <v>7777914</v>
      </c>
      <c r="O2" s="48">
        <v>13.5</v>
      </c>
      <c r="P2" s="48">
        <v>12.272727272727272</v>
      </c>
      <c r="Q2" s="48">
        <v>95456217.272727266</v>
      </c>
      <c r="R2" s="48"/>
      <c r="S2" s="48"/>
      <c r="T2" s="48"/>
      <c r="U2" s="48"/>
      <c r="V2" s="48"/>
      <c r="W2" s="48" t="s">
        <v>65</v>
      </c>
      <c r="X2" s="48">
        <v>0</v>
      </c>
      <c r="Y2" s="48">
        <v>95456217.272727266</v>
      </c>
      <c r="Z2" s="48">
        <v>0</v>
      </c>
      <c r="AA2" s="48">
        <v>105001839</v>
      </c>
      <c r="AB2" s="48" t="s">
        <v>66</v>
      </c>
      <c r="AC2" s="48" t="s">
        <v>67</v>
      </c>
      <c r="AD2" s="48">
        <v>7</v>
      </c>
      <c r="AE2" s="48">
        <v>2022</v>
      </c>
      <c r="AF2" s="48">
        <v>14770</v>
      </c>
      <c r="AG2" s="48">
        <v>12272.727272727272</v>
      </c>
    </row>
    <row r="3" spans="1:33" x14ac:dyDescent="0.25">
      <c r="A3" s="48">
        <v>7</v>
      </c>
      <c r="B3" s="52">
        <v>44728</v>
      </c>
      <c r="C3" s="48" t="s">
        <v>38</v>
      </c>
      <c r="D3" s="48" t="s">
        <v>28</v>
      </c>
      <c r="E3" s="48" t="s">
        <v>41</v>
      </c>
      <c r="F3" s="48" t="s">
        <v>44</v>
      </c>
      <c r="G3" s="48" t="s">
        <v>52</v>
      </c>
      <c r="H3" s="52">
        <v>44732</v>
      </c>
      <c r="I3" s="48" t="s">
        <v>29</v>
      </c>
      <c r="J3" s="48" t="s">
        <v>30</v>
      </c>
      <c r="K3" s="48">
        <v>2021</v>
      </c>
      <c r="L3" s="48" t="s">
        <v>64</v>
      </c>
      <c r="M3" s="48" t="s">
        <v>34</v>
      </c>
      <c r="N3" s="48">
        <v>24752724</v>
      </c>
      <c r="O3" s="48">
        <v>12</v>
      </c>
      <c r="P3" s="48">
        <v>10.909090909090908</v>
      </c>
      <c r="Q3" s="48">
        <v>270029716.36363631</v>
      </c>
      <c r="R3" s="48"/>
      <c r="S3" s="48"/>
      <c r="T3" s="48"/>
      <c r="U3" s="48" t="s">
        <v>65</v>
      </c>
      <c r="V3" s="48"/>
      <c r="W3" s="48"/>
      <c r="X3" s="48">
        <v>0</v>
      </c>
      <c r="Y3" s="48">
        <v>270029716.36363631</v>
      </c>
      <c r="Z3" s="48">
        <v>0</v>
      </c>
      <c r="AA3" s="48">
        <v>297032688</v>
      </c>
      <c r="AB3" s="48" t="s">
        <v>66</v>
      </c>
      <c r="AC3" s="48" t="s">
        <v>67</v>
      </c>
      <c r="AD3" s="48">
        <v>6</v>
      </c>
      <c r="AE3" s="48">
        <v>2022</v>
      </c>
      <c r="AF3" s="48">
        <v>13018.320202020201</v>
      </c>
      <c r="AG3" s="48">
        <v>10909.090909090908</v>
      </c>
    </row>
    <row r="4" spans="1:33" x14ac:dyDescent="0.25">
      <c r="A4" s="48">
        <v>1</v>
      </c>
      <c r="B4" s="52">
        <v>44743</v>
      </c>
      <c r="C4" s="48" t="s">
        <v>38</v>
      </c>
      <c r="D4" s="48" t="s">
        <v>28</v>
      </c>
      <c r="E4" s="48" t="s">
        <v>41</v>
      </c>
      <c r="F4" s="48" t="s">
        <v>45</v>
      </c>
      <c r="G4" s="48" t="s">
        <v>46</v>
      </c>
      <c r="H4" s="52">
        <v>44747</v>
      </c>
      <c r="I4" s="48" t="s">
        <v>29</v>
      </c>
      <c r="J4" s="48" t="s">
        <v>30</v>
      </c>
      <c r="K4" s="48">
        <v>2021</v>
      </c>
      <c r="L4" s="48" t="s">
        <v>61</v>
      </c>
      <c r="M4" s="48" t="s">
        <v>31</v>
      </c>
      <c r="N4" s="48">
        <v>26454275</v>
      </c>
      <c r="O4" s="48">
        <v>12</v>
      </c>
      <c r="P4" s="48">
        <v>10.909090909090908</v>
      </c>
      <c r="Q4" s="48">
        <v>288592090.90909088</v>
      </c>
      <c r="R4" s="48"/>
      <c r="S4" s="48"/>
      <c r="T4" s="48"/>
      <c r="U4" s="48"/>
      <c r="V4" s="48" t="s">
        <v>65</v>
      </c>
      <c r="W4" s="48"/>
      <c r="X4" s="48">
        <v>0</v>
      </c>
      <c r="Y4" s="48">
        <v>288592090.90909088</v>
      </c>
      <c r="Z4" s="48">
        <v>0</v>
      </c>
      <c r="AA4" s="48">
        <v>317451300</v>
      </c>
      <c r="AB4" s="48" t="s">
        <v>66</v>
      </c>
      <c r="AC4" s="48" t="s">
        <v>87</v>
      </c>
      <c r="AD4" s="48">
        <v>7</v>
      </c>
      <c r="AE4" s="48">
        <v>2022</v>
      </c>
      <c r="AF4" s="48">
        <v>13080.818686868701</v>
      </c>
      <c r="AG4" s="48">
        <v>10909.090909090908</v>
      </c>
    </row>
    <row r="5" spans="1:33" x14ac:dyDescent="0.25">
      <c r="A5" s="48">
        <v>10</v>
      </c>
      <c r="B5" s="52">
        <v>44789</v>
      </c>
      <c r="C5" s="48" t="s">
        <v>38</v>
      </c>
      <c r="D5" s="48" t="s">
        <v>28</v>
      </c>
      <c r="E5" s="48" t="s">
        <v>41</v>
      </c>
      <c r="F5" s="48" t="s">
        <v>44</v>
      </c>
      <c r="G5" s="48" t="s">
        <v>55</v>
      </c>
      <c r="H5" s="52">
        <v>44793</v>
      </c>
      <c r="I5" s="48" t="s">
        <v>29</v>
      </c>
      <c r="J5" s="48" t="s">
        <v>30</v>
      </c>
      <c r="K5" s="48">
        <v>2021</v>
      </c>
      <c r="L5" s="48" t="s">
        <v>63</v>
      </c>
      <c r="M5" s="48" t="s">
        <v>34</v>
      </c>
      <c r="N5" s="48">
        <v>11604907</v>
      </c>
      <c r="O5" s="48">
        <v>12.2</v>
      </c>
      <c r="P5" s="48">
        <v>11.09090909090909</v>
      </c>
      <c r="Q5" s="48">
        <v>128708968.54545453</v>
      </c>
      <c r="R5" s="48"/>
      <c r="S5" s="48"/>
      <c r="T5" s="48"/>
      <c r="U5" s="48"/>
      <c r="V5" s="48"/>
      <c r="W5" s="48" t="s">
        <v>65</v>
      </c>
      <c r="X5" s="48">
        <v>0</v>
      </c>
      <c r="Y5" s="48">
        <v>128708968.54545453</v>
      </c>
      <c r="Z5" s="48">
        <v>0</v>
      </c>
      <c r="AA5" s="48">
        <v>141579865.40000001</v>
      </c>
      <c r="AB5" s="48" t="s">
        <v>66</v>
      </c>
      <c r="AC5" s="48" t="s">
        <v>87</v>
      </c>
      <c r="AD5" s="48">
        <v>8</v>
      </c>
      <c r="AE5" s="48">
        <v>2022</v>
      </c>
      <c r="AF5" s="48">
        <v>13143.317171717201</v>
      </c>
      <c r="AG5" s="48">
        <v>11090.90909090909</v>
      </c>
    </row>
    <row r="6" spans="1:33" x14ac:dyDescent="0.25">
      <c r="A6" s="48">
        <v>2</v>
      </c>
      <c r="B6" s="52">
        <v>44743</v>
      </c>
      <c r="C6" s="48" t="s">
        <v>39</v>
      </c>
      <c r="D6" s="48" t="s">
        <v>28</v>
      </c>
      <c r="E6" s="48" t="s">
        <v>41</v>
      </c>
      <c r="F6" s="48" t="s">
        <v>44</v>
      </c>
      <c r="G6" s="48" t="s">
        <v>47</v>
      </c>
      <c r="H6" s="52">
        <v>44747</v>
      </c>
      <c r="I6" s="48" t="s">
        <v>29</v>
      </c>
      <c r="J6" s="48" t="s">
        <v>33</v>
      </c>
      <c r="K6" s="48">
        <v>2021</v>
      </c>
      <c r="L6" s="48" t="s">
        <v>62</v>
      </c>
      <c r="M6" s="48" t="s">
        <v>31</v>
      </c>
      <c r="N6" s="48">
        <v>26547574</v>
      </c>
      <c r="O6" s="48">
        <v>11</v>
      </c>
      <c r="P6" s="48">
        <v>10</v>
      </c>
      <c r="Q6" s="48">
        <v>265475740</v>
      </c>
      <c r="R6" s="48"/>
      <c r="S6" s="48"/>
      <c r="T6" s="48"/>
      <c r="U6" s="48"/>
      <c r="V6" s="48" t="s">
        <v>65</v>
      </c>
      <c r="W6" s="48"/>
      <c r="X6" s="48">
        <v>0</v>
      </c>
      <c r="Y6" s="48">
        <v>265475740</v>
      </c>
      <c r="Z6" s="48">
        <v>0</v>
      </c>
      <c r="AA6" s="48">
        <v>292023314</v>
      </c>
      <c r="AB6" s="48" t="s">
        <v>67</v>
      </c>
      <c r="AC6" s="48" t="s">
        <v>67</v>
      </c>
      <c r="AD6" s="48">
        <v>7</v>
      </c>
      <c r="AE6" s="48">
        <v>2022</v>
      </c>
      <c r="AF6" s="48">
        <v>11484</v>
      </c>
      <c r="AG6" s="48">
        <v>10000</v>
      </c>
    </row>
    <row r="7" spans="1:33" x14ac:dyDescent="0.25">
      <c r="A7" s="48">
        <v>6</v>
      </c>
      <c r="B7" s="52">
        <v>44778</v>
      </c>
      <c r="C7" s="48" t="s">
        <v>38</v>
      </c>
      <c r="D7" s="48" t="s">
        <v>28</v>
      </c>
      <c r="E7" s="48" t="s">
        <v>43</v>
      </c>
      <c r="F7" s="48" t="s">
        <v>45</v>
      </c>
      <c r="G7" s="48" t="s">
        <v>51</v>
      </c>
      <c r="H7" s="52">
        <v>44782</v>
      </c>
      <c r="I7" s="48" t="s">
        <v>58</v>
      </c>
      <c r="J7" s="48" t="s">
        <v>33</v>
      </c>
      <c r="K7" s="48">
        <v>2021</v>
      </c>
      <c r="L7" s="48" t="s">
        <v>64</v>
      </c>
      <c r="M7" s="48" t="s">
        <v>34</v>
      </c>
      <c r="N7" s="48">
        <v>3000000</v>
      </c>
      <c r="O7" s="48">
        <v>14.2</v>
      </c>
      <c r="P7" s="48">
        <v>12.909090909090908</v>
      </c>
      <c r="Q7" s="48">
        <v>38727272.727272727</v>
      </c>
      <c r="R7" s="48"/>
      <c r="S7" s="48"/>
      <c r="T7" s="48"/>
      <c r="U7" s="48"/>
      <c r="V7" s="48"/>
      <c r="W7" s="48" t="s">
        <v>65</v>
      </c>
      <c r="X7" s="48">
        <v>0</v>
      </c>
      <c r="Y7" s="48">
        <v>38727272.727272727</v>
      </c>
      <c r="Z7" s="48">
        <v>0</v>
      </c>
      <c r="AA7" s="48">
        <v>42600000</v>
      </c>
      <c r="AB7" s="48" t="s">
        <v>67</v>
      </c>
      <c r="AC7" s="48" t="s">
        <v>67</v>
      </c>
      <c r="AD7" s="48">
        <v>8</v>
      </c>
      <c r="AE7" s="48">
        <v>2022</v>
      </c>
      <c r="AF7" s="48">
        <v>10438.597758349146</v>
      </c>
      <c r="AG7" s="48">
        <v>12909.090909090908</v>
      </c>
    </row>
    <row r="8" spans="1:33" x14ac:dyDescent="0.25">
      <c r="A8" s="48">
        <v>4</v>
      </c>
      <c r="B8" s="52">
        <v>44757</v>
      </c>
      <c r="C8" s="48" t="s">
        <v>39</v>
      </c>
      <c r="D8" s="48" t="s">
        <v>28</v>
      </c>
      <c r="E8" s="48" t="s">
        <v>43</v>
      </c>
      <c r="F8" s="48" t="s">
        <v>44</v>
      </c>
      <c r="G8" s="48" t="s">
        <v>49</v>
      </c>
      <c r="H8" s="52">
        <v>44761</v>
      </c>
      <c r="I8" s="48" t="s">
        <v>35</v>
      </c>
      <c r="J8" s="48" t="s">
        <v>36</v>
      </c>
      <c r="K8" s="48">
        <v>2021</v>
      </c>
      <c r="L8" s="48" t="s">
        <v>62</v>
      </c>
      <c r="M8" s="48" t="s">
        <v>31</v>
      </c>
      <c r="N8" s="48">
        <v>111480</v>
      </c>
      <c r="O8" s="48">
        <v>38.5</v>
      </c>
      <c r="P8" s="48">
        <v>35</v>
      </c>
      <c r="Q8" s="48">
        <v>3901800</v>
      </c>
      <c r="R8" s="48"/>
      <c r="S8" s="48"/>
      <c r="T8" s="48"/>
      <c r="U8" s="48"/>
      <c r="V8" s="48"/>
      <c r="W8" s="48" t="s">
        <v>65</v>
      </c>
      <c r="X8" s="48">
        <v>0</v>
      </c>
      <c r="Y8" s="48">
        <v>3901800</v>
      </c>
      <c r="Z8" s="48">
        <v>0</v>
      </c>
      <c r="AA8" s="48">
        <v>4291980</v>
      </c>
      <c r="AB8" s="48" t="s">
        <v>67</v>
      </c>
      <c r="AC8" s="48" t="s">
        <v>87</v>
      </c>
      <c r="AD8" s="48">
        <v>7</v>
      </c>
      <c r="AE8" s="48">
        <v>2022</v>
      </c>
      <c r="AF8" s="48">
        <v>30924.628913461165</v>
      </c>
      <c r="AG8" s="48">
        <v>35000</v>
      </c>
    </row>
    <row r="9" spans="1:33" x14ac:dyDescent="0.25">
      <c r="A9" s="48">
        <v>8</v>
      </c>
      <c r="B9" s="52">
        <v>44732</v>
      </c>
      <c r="C9" s="48" t="s">
        <v>38</v>
      </c>
      <c r="D9" s="48" t="s">
        <v>28</v>
      </c>
      <c r="E9" s="48" t="s">
        <v>42</v>
      </c>
      <c r="F9" s="48" t="s">
        <v>44</v>
      </c>
      <c r="G9" s="48" t="s">
        <v>53</v>
      </c>
      <c r="H9" s="52">
        <v>44736</v>
      </c>
      <c r="I9" s="48" t="s">
        <v>59</v>
      </c>
      <c r="J9" s="48" t="s">
        <v>33</v>
      </c>
      <c r="K9" s="48">
        <v>2021</v>
      </c>
      <c r="L9" s="48" t="s">
        <v>64</v>
      </c>
      <c r="M9" s="48" t="s">
        <v>34</v>
      </c>
      <c r="N9" s="48">
        <v>2457457</v>
      </c>
      <c r="O9" s="48">
        <v>16.3</v>
      </c>
      <c r="P9" s="48">
        <v>14.818181818181818</v>
      </c>
      <c r="Q9" s="48">
        <v>36415044.63636364</v>
      </c>
      <c r="R9" s="48"/>
      <c r="S9" s="48"/>
      <c r="T9" s="48"/>
      <c r="U9" s="48"/>
      <c r="V9" s="48" t="s">
        <v>65</v>
      </c>
      <c r="W9" s="48"/>
      <c r="X9" s="48">
        <v>0</v>
      </c>
      <c r="Y9" s="48">
        <v>36415044.63636364</v>
      </c>
      <c r="Z9" s="48">
        <v>0</v>
      </c>
      <c r="AA9" s="48">
        <v>40056549.100000009</v>
      </c>
      <c r="AB9" s="48" t="s">
        <v>67</v>
      </c>
      <c r="AC9" s="48" t="s">
        <v>87</v>
      </c>
      <c r="AD9" s="48">
        <v>6</v>
      </c>
      <c r="AE9" s="48">
        <v>2022</v>
      </c>
      <c r="AF9" s="48">
        <v>15296.200950946801</v>
      </c>
      <c r="AG9" s="48">
        <v>14818.181818181818</v>
      </c>
    </row>
    <row r="10" spans="1:33" x14ac:dyDescent="0.25">
      <c r="A10" s="48">
        <v>11</v>
      </c>
      <c r="B10" s="52">
        <v>44667</v>
      </c>
      <c r="C10" s="48" t="s">
        <v>38</v>
      </c>
      <c r="D10" s="48" t="s">
        <v>28</v>
      </c>
      <c r="E10" s="48" t="s">
        <v>41</v>
      </c>
      <c r="F10" s="48" t="s">
        <v>44</v>
      </c>
      <c r="G10" s="48" t="s">
        <v>56</v>
      </c>
      <c r="H10" s="52">
        <v>44671</v>
      </c>
      <c r="I10" s="48" t="s">
        <v>60</v>
      </c>
      <c r="J10" s="48" t="s">
        <v>33</v>
      </c>
      <c r="K10" s="48">
        <v>2021</v>
      </c>
      <c r="L10" s="48" t="s">
        <v>62</v>
      </c>
      <c r="M10" s="48" t="s">
        <v>34</v>
      </c>
      <c r="N10" s="48">
        <v>24742768</v>
      </c>
      <c r="O10" s="48">
        <v>12.1</v>
      </c>
      <c r="P10" s="48">
        <v>10.999999999999998</v>
      </c>
      <c r="Q10" s="48">
        <v>272170447.99999994</v>
      </c>
      <c r="R10" s="48"/>
      <c r="S10" s="48" t="s">
        <v>65</v>
      </c>
      <c r="T10" s="48"/>
      <c r="U10" s="48"/>
      <c r="V10" s="48"/>
      <c r="W10" s="48"/>
      <c r="X10" s="48">
        <v>0</v>
      </c>
      <c r="Y10" s="48">
        <v>272170447.99999994</v>
      </c>
      <c r="Z10" s="48">
        <v>0</v>
      </c>
      <c r="AA10" s="48">
        <v>299387492.79999995</v>
      </c>
      <c r="AB10" s="48" t="s">
        <v>67</v>
      </c>
      <c r="AC10" s="48" t="s">
        <v>87</v>
      </c>
      <c r="AD10" s="48">
        <v>4</v>
      </c>
      <c r="AE10" s="48">
        <v>2022</v>
      </c>
      <c r="AF10" s="48">
        <v>13742.999505747557</v>
      </c>
      <c r="AG10" s="48">
        <v>10999.999999999998</v>
      </c>
    </row>
    <row r="11" spans="1:33" x14ac:dyDescent="0.25">
      <c r="A11" s="48">
        <v>5</v>
      </c>
      <c r="B11" s="52">
        <v>44761</v>
      </c>
      <c r="C11" s="48" t="s">
        <v>39</v>
      </c>
      <c r="D11" s="48" t="s">
        <v>28</v>
      </c>
      <c r="E11" s="48" t="s">
        <v>41</v>
      </c>
      <c r="F11" s="48" t="s">
        <v>45</v>
      </c>
      <c r="G11" s="48" t="s">
        <v>50</v>
      </c>
      <c r="H11" s="52">
        <v>44765</v>
      </c>
      <c r="I11" s="48" t="s">
        <v>57</v>
      </c>
      <c r="J11" s="48" t="s">
        <v>36</v>
      </c>
      <c r="K11" s="48">
        <v>2021</v>
      </c>
      <c r="L11" s="48" t="s">
        <v>63</v>
      </c>
      <c r="M11" s="48" t="s">
        <v>31</v>
      </c>
      <c r="N11" s="48">
        <v>4500000</v>
      </c>
      <c r="O11" s="48">
        <v>10.199999999999999</v>
      </c>
      <c r="P11" s="48">
        <v>9.2727272727272716</v>
      </c>
      <c r="Q11" s="48">
        <v>41727272.727272719</v>
      </c>
      <c r="R11" s="48"/>
      <c r="S11" s="48"/>
      <c r="T11" s="48"/>
      <c r="U11" s="48"/>
      <c r="V11" s="48" t="s">
        <v>65</v>
      </c>
      <c r="W11" s="48"/>
      <c r="X11" s="48">
        <v>0</v>
      </c>
      <c r="Y11" s="48">
        <v>41727272.727272719</v>
      </c>
      <c r="Z11" s="48">
        <v>0</v>
      </c>
      <c r="AA11" s="48">
        <v>45899999.999999993</v>
      </c>
      <c r="AB11" s="48" t="s">
        <v>67</v>
      </c>
      <c r="AC11" s="48" t="s">
        <v>87</v>
      </c>
      <c r="AD11" s="48">
        <v>7</v>
      </c>
      <c r="AE11" s="48">
        <v>2022</v>
      </c>
      <c r="AF11" s="48">
        <v>11864.481018907572</v>
      </c>
      <c r="AG11" s="48">
        <v>9272.7272727272721</v>
      </c>
    </row>
    <row r="12" spans="1:33" x14ac:dyDescent="0.25">
      <c r="A12" s="48">
        <v>3</v>
      </c>
      <c r="B12" s="52">
        <v>44781</v>
      </c>
      <c r="C12" s="48" t="s">
        <v>40</v>
      </c>
      <c r="D12" s="48" t="s">
        <v>28</v>
      </c>
      <c r="E12" s="48" t="s">
        <v>42</v>
      </c>
      <c r="F12" s="48" t="s">
        <v>44</v>
      </c>
      <c r="G12" s="48" t="s">
        <v>48</v>
      </c>
      <c r="H12" s="52">
        <v>44785</v>
      </c>
      <c r="I12" s="48" t="s">
        <v>32</v>
      </c>
      <c r="J12" s="48" t="s">
        <v>33</v>
      </c>
      <c r="K12" s="48">
        <v>2021</v>
      </c>
      <c r="L12" s="48" t="s">
        <v>63</v>
      </c>
      <c r="M12" s="48" t="s">
        <v>34</v>
      </c>
      <c r="N12" s="48">
        <v>56445625</v>
      </c>
      <c r="O12" s="48">
        <v>50</v>
      </c>
      <c r="P12" s="48">
        <v>45.454545454545453</v>
      </c>
      <c r="Q12" s="48">
        <v>2565710227.272727</v>
      </c>
      <c r="R12" s="48"/>
      <c r="S12" s="48"/>
      <c r="T12" s="48"/>
      <c r="U12" s="48"/>
      <c r="V12" s="48"/>
      <c r="W12" s="48" t="s">
        <v>65</v>
      </c>
      <c r="X12" s="48">
        <v>0</v>
      </c>
      <c r="Y12" s="48">
        <v>2565710227.272727</v>
      </c>
      <c r="Z12" s="48">
        <v>0</v>
      </c>
      <c r="AA12" s="48">
        <v>2822281250</v>
      </c>
      <c r="AB12" s="48" t="s">
        <v>67</v>
      </c>
      <c r="AC12" s="48" t="s">
        <v>87</v>
      </c>
      <c r="AD12" s="48">
        <v>8</v>
      </c>
      <c r="AE12" s="48">
        <v>2022</v>
      </c>
      <c r="AF12" s="48">
        <v>39745.278454919666</v>
      </c>
      <c r="AG12" s="48">
        <v>45454.545454545456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L38"/>
  <sheetViews>
    <sheetView showGridLines="0" workbookViewId="0">
      <selection activeCell="B1" sqref="B1"/>
    </sheetView>
  </sheetViews>
  <sheetFormatPr defaultRowHeight="15" x14ac:dyDescent="0.25"/>
  <cols>
    <col min="1" max="2" width="25.5703125" style="54" customWidth="1"/>
    <col min="3" max="3" width="10.7109375" style="54" customWidth="1"/>
    <col min="4" max="4" width="11.85546875" style="54" bestFit="1" customWidth="1"/>
    <col min="5" max="5" width="9" style="54" customWidth="1"/>
    <col min="6" max="6" width="17.28515625" style="54" customWidth="1"/>
    <col min="7" max="7" width="25.5703125" style="54" customWidth="1"/>
    <col min="8" max="8" width="12" style="54" customWidth="1"/>
    <col min="9" max="9" width="8.42578125" style="54" customWidth="1"/>
    <col min="10" max="10" width="9.140625" style="54"/>
    <col min="11" max="11" width="17.28515625" style="54" bestFit="1" customWidth="1"/>
    <col min="12" max="12" width="35.7109375" style="54" customWidth="1"/>
    <col min="13" max="16384" width="9.140625" style="54"/>
  </cols>
  <sheetData>
    <row r="3" spans="1:12" x14ac:dyDescent="0.25">
      <c r="A3" s="54" t="s">
        <v>111</v>
      </c>
      <c r="F3" s="53" t="s">
        <v>109</v>
      </c>
      <c r="G3" s="54" t="s">
        <v>113</v>
      </c>
      <c r="J3" s="53" t="s">
        <v>109</v>
      </c>
      <c r="K3" s="54" t="s">
        <v>141</v>
      </c>
      <c r="L3" s="54" t="s">
        <v>142</v>
      </c>
    </row>
    <row r="4" spans="1:12" x14ac:dyDescent="0.25">
      <c r="A4" s="56">
        <v>188394724</v>
      </c>
      <c r="F4" s="55" t="s">
        <v>42</v>
      </c>
      <c r="G4" s="56">
        <v>2602125271.9090905</v>
      </c>
      <c r="J4" s="55" t="s">
        <v>46</v>
      </c>
      <c r="K4" s="56">
        <v>10909.090909090908</v>
      </c>
      <c r="L4" s="56">
        <v>13080.818686868701</v>
      </c>
    </row>
    <row r="5" spans="1:12" x14ac:dyDescent="0.25">
      <c r="A5" s="54" t="s">
        <v>114</v>
      </c>
      <c r="B5" s="57">
        <f>GETPIVOTDATA("Остатки, тн",$A$10)</f>
        <v>59526.852999999996</v>
      </c>
      <c r="F5" s="55" t="s">
        <v>41</v>
      </c>
      <c r="G5" s="56">
        <v>1362160453.8181818</v>
      </c>
      <c r="J5" s="55" t="s">
        <v>47</v>
      </c>
      <c r="K5" s="56">
        <v>10000</v>
      </c>
      <c r="L5" s="56">
        <v>11484</v>
      </c>
    </row>
    <row r="6" spans="1:12" x14ac:dyDescent="0.25">
      <c r="A6" s="54" t="s">
        <v>115</v>
      </c>
      <c r="B6" s="57">
        <f>GETPIVOTDATA("Объем, кг",$A$3)/1000</f>
        <v>188394.72399999999</v>
      </c>
      <c r="F6" s="55" t="s">
        <v>43</v>
      </c>
      <c r="G6" s="56">
        <v>42629072.727272727</v>
      </c>
      <c r="I6" s="56"/>
      <c r="J6" s="55" t="s">
        <v>48</v>
      </c>
      <c r="K6" s="56">
        <v>45454.545454545456</v>
      </c>
      <c r="L6" s="56">
        <v>39745.278454919666</v>
      </c>
    </row>
    <row r="7" spans="1:12" x14ac:dyDescent="0.25">
      <c r="A7" s="54" t="s">
        <v>116</v>
      </c>
      <c r="B7" s="57">
        <f>B5+B6</f>
        <v>247921.57699999999</v>
      </c>
      <c r="F7" s="55" t="s">
        <v>110</v>
      </c>
      <c r="G7" s="56">
        <v>4006914798.4545445</v>
      </c>
      <c r="I7" s="56"/>
      <c r="J7" s="55" t="s">
        <v>49</v>
      </c>
      <c r="K7" s="56">
        <v>35000</v>
      </c>
      <c r="L7" s="56">
        <v>30924.628913461165</v>
      </c>
    </row>
    <row r="8" spans="1:12" x14ac:dyDescent="0.25">
      <c r="B8" s="57"/>
      <c r="I8" s="56"/>
      <c r="J8" s="55" t="s">
        <v>50</v>
      </c>
      <c r="K8" s="56">
        <v>9272.7272727272721</v>
      </c>
      <c r="L8" s="56">
        <v>11864.481018907572</v>
      </c>
    </row>
    <row r="9" spans="1:12" x14ac:dyDescent="0.25">
      <c r="F9" s="53" t="s">
        <v>109</v>
      </c>
      <c r="G9" s="54" t="s">
        <v>111</v>
      </c>
      <c r="I9" s="56"/>
      <c r="J9" s="55" t="s">
        <v>51</v>
      </c>
      <c r="K9" s="56">
        <v>12909.090909090908</v>
      </c>
      <c r="L9" s="56">
        <v>10438.597758349146</v>
      </c>
    </row>
    <row r="10" spans="1:12" x14ac:dyDescent="0.25">
      <c r="A10" s="53" t="s">
        <v>112</v>
      </c>
      <c r="B10" s="53" t="s">
        <v>146</v>
      </c>
      <c r="F10" s="55" t="s">
        <v>41</v>
      </c>
      <c r="G10" s="56">
        <v>126380162</v>
      </c>
      <c r="I10" s="56"/>
      <c r="J10" s="55" t="s">
        <v>52</v>
      </c>
      <c r="K10" s="56">
        <v>10909.090909090908</v>
      </c>
      <c r="L10" s="56">
        <v>13018.320202020201</v>
      </c>
    </row>
    <row r="11" spans="1:12" x14ac:dyDescent="0.25">
      <c r="A11" s="53" t="s">
        <v>109</v>
      </c>
      <c r="B11" s="54" t="s">
        <v>93</v>
      </c>
      <c r="C11" s="54" t="s">
        <v>94</v>
      </c>
      <c r="D11" s="54" t="s">
        <v>110</v>
      </c>
      <c r="F11" s="55" t="s">
        <v>42</v>
      </c>
      <c r="G11" s="56">
        <v>58903082</v>
      </c>
      <c r="I11" s="56"/>
      <c r="J11" s="55" t="s">
        <v>53</v>
      </c>
      <c r="K11" s="56">
        <v>14818.181818181818</v>
      </c>
      <c r="L11" s="56">
        <v>15296.200950946801</v>
      </c>
    </row>
    <row r="12" spans="1:12" x14ac:dyDescent="0.25">
      <c r="A12" s="55" t="s">
        <v>29</v>
      </c>
      <c r="B12" s="56">
        <v>25253.199999999997</v>
      </c>
      <c r="C12" s="56">
        <v>12571.394</v>
      </c>
      <c r="D12" s="56">
        <v>37824.593999999997</v>
      </c>
      <c r="F12" s="55" t="s">
        <v>43</v>
      </c>
      <c r="G12" s="56">
        <v>3111480</v>
      </c>
      <c r="I12" s="56"/>
      <c r="J12" s="55" t="s">
        <v>54</v>
      </c>
      <c r="K12" s="56">
        <v>12272.727272727272</v>
      </c>
      <c r="L12" s="56">
        <v>14770</v>
      </c>
    </row>
    <row r="13" spans="1:12" x14ac:dyDescent="0.25">
      <c r="A13" s="55" t="s">
        <v>32</v>
      </c>
      <c r="B13" s="56">
        <v>9441.6889999999985</v>
      </c>
      <c r="C13" s="56"/>
      <c r="D13" s="56">
        <v>9441.6889999999985</v>
      </c>
      <c r="F13" s="55" t="s">
        <v>110</v>
      </c>
      <c r="G13" s="56">
        <v>188394724</v>
      </c>
      <c r="I13" s="56"/>
      <c r="J13" s="55" t="s">
        <v>55</v>
      </c>
      <c r="K13" s="56">
        <v>11090.90909090909</v>
      </c>
      <c r="L13" s="56">
        <v>13143.317171717201</v>
      </c>
    </row>
    <row r="14" spans="1:12" x14ac:dyDescent="0.25">
      <c r="A14" s="55" t="s">
        <v>59</v>
      </c>
      <c r="B14" s="56">
        <v>4648.6699999999992</v>
      </c>
      <c r="C14" s="56"/>
      <c r="D14" s="56">
        <v>4648.6699999999992</v>
      </c>
      <c r="J14" s="55" t="s">
        <v>56</v>
      </c>
      <c r="K14" s="56">
        <v>10999.999999999998</v>
      </c>
      <c r="L14" s="56">
        <v>13742.999505747557</v>
      </c>
    </row>
    <row r="15" spans="1:12" x14ac:dyDescent="0.25">
      <c r="A15" s="55" t="s">
        <v>35</v>
      </c>
      <c r="B15" s="56"/>
      <c r="C15" s="56">
        <v>4423.2199999999993</v>
      </c>
      <c r="D15" s="56">
        <v>4423.2199999999993</v>
      </c>
    </row>
    <row r="16" spans="1:12" x14ac:dyDescent="0.25">
      <c r="A16" s="55" t="s">
        <v>58</v>
      </c>
      <c r="B16" s="56">
        <v>1580.05</v>
      </c>
      <c r="C16" s="56"/>
      <c r="D16" s="56">
        <v>1580.05</v>
      </c>
    </row>
    <row r="17" spans="1:4" x14ac:dyDescent="0.25">
      <c r="A17" s="55" t="s">
        <v>57</v>
      </c>
      <c r="B17" s="56">
        <v>1211.52</v>
      </c>
      <c r="C17" s="56"/>
      <c r="D17" s="56">
        <v>1211.52</v>
      </c>
    </row>
    <row r="18" spans="1:4" x14ac:dyDescent="0.25">
      <c r="A18" s="55" t="s">
        <v>60</v>
      </c>
      <c r="B18" s="56">
        <v>397.11</v>
      </c>
      <c r="C18" s="56"/>
      <c r="D18" s="56">
        <v>397.11</v>
      </c>
    </row>
    <row r="19" spans="1:4" x14ac:dyDescent="0.25">
      <c r="A19" s="55" t="s">
        <v>110</v>
      </c>
      <c r="B19" s="56">
        <v>42532.238999999994</v>
      </c>
      <c r="C19" s="56">
        <v>16994.614000000001</v>
      </c>
      <c r="D19" s="56">
        <v>59526.852999999996</v>
      </c>
    </row>
    <row r="21" spans="1:4" x14ac:dyDescent="0.25">
      <c r="B21"/>
    </row>
    <row r="22" spans="1:4" x14ac:dyDescent="0.25">
      <c r="B22"/>
    </row>
    <row r="23" spans="1:4" x14ac:dyDescent="0.25">
      <c r="A23"/>
      <c r="B23"/>
    </row>
    <row r="24" spans="1:4" x14ac:dyDescent="0.25">
      <c r="A24"/>
      <c r="B24"/>
    </row>
    <row r="25" spans="1:4" x14ac:dyDescent="0.25">
      <c r="A25"/>
      <c r="B25"/>
    </row>
    <row r="31" spans="1:4" x14ac:dyDescent="0.25">
      <c r="A31" s="55"/>
      <c r="B31" s="56"/>
    </row>
    <row r="32" spans="1:4" x14ac:dyDescent="0.25">
      <c r="A32" s="55"/>
      <c r="B32" s="56"/>
    </row>
    <row r="33" spans="1:2" x14ac:dyDescent="0.25">
      <c r="A33" s="55"/>
      <c r="B33" s="56"/>
    </row>
    <row r="34" spans="1:2" x14ac:dyDescent="0.25">
      <c r="A34" s="55"/>
      <c r="B34" s="56"/>
    </row>
    <row r="35" spans="1:2" x14ac:dyDescent="0.25">
      <c r="A35" s="55"/>
      <c r="B35" s="56"/>
    </row>
    <row r="36" spans="1:2" x14ac:dyDescent="0.25">
      <c r="A36" s="55"/>
      <c r="B36" s="56"/>
    </row>
    <row r="37" spans="1:2" x14ac:dyDescent="0.25">
      <c r="A37" s="55"/>
      <c r="B37" s="56"/>
    </row>
    <row r="38" spans="1:2" x14ac:dyDescent="0.25">
      <c r="A38" s="55"/>
      <c r="B38" s="56"/>
    </row>
  </sheetData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J12"/>
  <sheetViews>
    <sheetView showGridLines="0" workbookViewId="0">
      <selection activeCell="A11" sqref="A11"/>
    </sheetView>
  </sheetViews>
  <sheetFormatPr defaultRowHeight="26.25" x14ac:dyDescent="0.25"/>
  <cols>
    <col min="1" max="9" width="22.85546875" style="58" customWidth="1"/>
    <col min="10" max="19" width="31.5703125" style="58" customWidth="1"/>
    <col min="20" max="16384" width="9.140625" style="58"/>
  </cols>
  <sheetData>
    <row r="1" spans="1:10" ht="42.75" customHeight="1" x14ac:dyDescent="0.25">
      <c r="A1" s="59"/>
      <c r="B1" s="60"/>
      <c r="C1" s="60"/>
      <c r="D1" s="60"/>
      <c r="E1" s="60"/>
      <c r="F1" s="60"/>
      <c r="G1" s="60"/>
      <c r="H1" s="60"/>
      <c r="I1" s="60"/>
      <c r="J1" s="61"/>
    </row>
    <row r="2" spans="1:10" ht="42.75" customHeight="1" x14ac:dyDescent="0.25">
      <c r="A2" s="66"/>
      <c r="B2" s="64" t="s">
        <v>144</v>
      </c>
      <c r="C2" s="62">
        <f>Свод!B7</f>
        <v>247921.57699999999</v>
      </c>
      <c r="E2" s="63" t="s">
        <v>143</v>
      </c>
      <c r="F2" s="62">
        <f>Свод!B6</f>
        <v>188394.72399999999</v>
      </c>
      <c r="G2" s="63"/>
      <c r="H2" s="64" t="s">
        <v>145</v>
      </c>
      <c r="I2" s="62">
        <f>Свод!B5</f>
        <v>59526.852999999996</v>
      </c>
      <c r="J2" s="65"/>
    </row>
    <row r="3" spans="1:10" ht="63" customHeight="1" x14ac:dyDescent="0.25">
      <c r="A3" s="66"/>
      <c r="B3" s="63"/>
      <c r="C3" s="63"/>
      <c r="D3" s="63"/>
      <c r="E3" s="63"/>
      <c r="F3" s="63"/>
      <c r="G3" s="63"/>
      <c r="H3" s="63"/>
      <c r="I3" s="63"/>
      <c r="J3" s="65"/>
    </row>
    <row r="4" spans="1:10" ht="63" customHeight="1" x14ac:dyDescent="0.25">
      <c r="A4" s="66"/>
      <c r="B4" s="63"/>
      <c r="C4" s="63"/>
      <c r="D4" s="63"/>
      <c r="E4" s="63"/>
      <c r="F4" s="63"/>
      <c r="G4" s="63"/>
      <c r="H4" s="63"/>
      <c r="I4" s="63"/>
      <c r="J4" s="65"/>
    </row>
    <row r="5" spans="1:10" ht="63" customHeight="1" x14ac:dyDescent="0.25">
      <c r="A5" s="66"/>
      <c r="B5" s="63"/>
      <c r="C5" s="63"/>
      <c r="D5" s="63"/>
      <c r="E5" s="63"/>
      <c r="F5" s="63"/>
      <c r="G5" s="63"/>
      <c r="H5" s="63"/>
      <c r="I5" s="63"/>
      <c r="J5" s="65"/>
    </row>
    <row r="6" spans="1:10" ht="63" customHeight="1" x14ac:dyDescent="0.25">
      <c r="A6" s="66"/>
      <c r="B6" s="63"/>
      <c r="C6" s="63"/>
      <c r="D6" s="63"/>
      <c r="E6" s="63"/>
      <c r="F6" s="63"/>
      <c r="G6" s="63"/>
      <c r="H6" s="63"/>
      <c r="I6" s="63"/>
      <c r="J6" s="65"/>
    </row>
    <row r="7" spans="1:10" ht="63" customHeight="1" x14ac:dyDescent="0.25">
      <c r="A7" s="66"/>
      <c r="B7" s="63"/>
      <c r="C7" s="63"/>
      <c r="D7" s="63"/>
      <c r="E7" s="63"/>
      <c r="F7" s="63"/>
      <c r="G7" s="63"/>
      <c r="H7" s="63"/>
      <c r="I7" s="63"/>
      <c r="J7" s="65"/>
    </row>
    <row r="8" spans="1:10" ht="63" customHeight="1" x14ac:dyDescent="0.25">
      <c r="A8" s="66"/>
      <c r="B8" s="63"/>
      <c r="C8" s="63"/>
      <c r="D8" s="63"/>
      <c r="E8" s="63"/>
      <c r="F8" s="63"/>
      <c r="G8" s="63"/>
      <c r="H8" s="63"/>
      <c r="I8" s="63"/>
      <c r="J8" s="65"/>
    </row>
    <row r="9" spans="1:10" ht="63" customHeight="1" x14ac:dyDescent="0.25">
      <c r="A9" s="67"/>
      <c r="B9" s="68"/>
      <c r="C9" s="68"/>
      <c r="D9" s="68"/>
      <c r="E9" s="68"/>
      <c r="F9" s="68"/>
      <c r="G9" s="68"/>
      <c r="H9" s="68"/>
      <c r="I9" s="68"/>
      <c r="J9" s="69"/>
    </row>
    <row r="10" spans="1:10" ht="63" customHeight="1" x14ac:dyDescent="0.25"/>
    <row r="11" spans="1:10" ht="63" customHeight="1" x14ac:dyDescent="0.25"/>
    <row r="12" spans="1:10" ht="63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11"/>
  <sheetViews>
    <sheetView workbookViewId="0">
      <selection activeCell="K1" sqref="K1"/>
    </sheetView>
  </sheetViews>
  <sheetFormatPr defaultRowHeight="15" x14ac:dyDescent="0.25"/>
  <cols>
    <col min="1" max="1" width="5.85546875" customWidth="1"/>
    <col min="2" max="2" width="23.85546875" style="71" customWidth="1"/>
    <col min="3" max="5" width="37" style="71" customWidth="1"/>
  </cols>
  <sheetData>
    <row r="1" spans="1:5" ht="145.5" customHeight="1" x14ac:dyDescent="0.25">
      <c r="A1" s="76" t="s">
        <v>182</v>
      </c>
      <c r="B1" s="77"/>
      <c r="C1" s="77"/>
      <c r="D1" s="77"/>
      <c r="E1" s="77"/>
    </row>
    <row r="2" spans="1:5" x14ac:dyDescent="0.25">
      <c r="A2" s="72" t="s">
        <v>147</v>
      </c>
      <c r="B2" s="73" t="s">
        <v>148</v>
      </c>
      <c r="C2" s="73" t="s">
        <v>149</v>
      </c>
      <c r="D2" s="73" t="s">
        <v>150</v>
      </c>
      <c r="E2" s="73" t="s">
        <v>151</v>
      </c>
    </row>
    <row r="3" spans="1:5" ht="30" x14ac:dyDescent="0.25">
      <c r="A3" s="74">
        <v>1</v>
      </c>
      <c r="B3" s="75" t="s">
        <v>152</v>
      </c>
      <c r="C3" s="75" t="s">
        <v>170</v>
      </c>
      <c r="D3" s="75" t="s">
        <v>164</v>
      </c>
      <c r="E3" s="75"/>
    </row>
    <row r="4" spans="1:5" ht="30" x14ac:dyDescent="0.25">
      <c r="A4" s="74">
        <v>2</v>
      </c>
      <c r="B4" s="75" t="s">
        <v>153</v>
      </c>
      <c r="C4" s="75" t="s">
        <v>162</v>
      </c>
      <c r="D4" s="75" t="s">
        <v>165</v>
      </c>
      <c r="E4" s="75" t="s">
        <v>163</v>
      </c>
    </row>
    <row r="5" spans="1:5" ht="30" x14ac:dyDescent="0.25">
      <c r="A5" s="74">
        <v>3</v>
      </c>
      <c r="B5" s="75" t="s">
        <v>154</v>
      </c>
      <c r="C5" s="75" t="s">
        <v>161</v>
      </c>
      <c r="D5" s="75" t="s">
        <v>166</v>
      </c>
      <c r="E5" s="75"/>
    </row>
    <row r="6" spans="1:5" ht="60" x14ac:dyDescent="0.25">
      <c r="A6" s="74">
        <v>4</v>
      </c>
      <c r="B6" s="75" t="s">
        <v>155</v>
      </c>
      <c r="C6" s="75" t="s">
        <v>167</v>
      </c>
      <c r="D6" s="75" t="s">
        <v>179</v>
      </c>
      <c r="E6" s="75"/>
    </row>
    <row r="7" spans="1:5" ht="45" x14ac:dyDescent="0.25">
      <c r="A7" s="74">
        <v>5</v>
      </c>
      <c r="B7" s="75" t="s">
        <v>156</v>
      </c>
      <c r="C7" s="75" t="s">
        <v>168</v>
      </c>
      <c r="D7" s="75" t="s">
        <v>177</v>
      </c>
      <c r="E7" s="75" t="s">
        <v>178</v>
      </c>
    </row>
    <row r="8" spans="1:5" ht="45" x14ac:dyDescent="0.25">
      <c r="A8" s="74">
        <v>6</v>
      </c>
      <c r="B8" s="75" t="s">
        <v>157</v>
      </c>
      <c r="C8" s="75" t="s">
        <v>169</v>
      </c>
      <c r="D8" s="75" t="s">
        <v>176</v>
      </c>
      <c r="E8" s="75" t="s">
        <v>178</v>
      </c>
    </row>
    <row r="9" spans="1:5" ht="90" x14ac:dyDescent="0.25">
      <c r="A9" s="74">
        <v>7</v>
      </c>
      <c r="B9" s="75" t="s">
        <v>158</v>
      </c>
      <c r="C9" s="75" t="s">
        <v>171</v>
      </c>
      <c r="D9" s="75" t="s">
        <v>173</v>
      </c>
      <c r="E9" s="75" t="s">
        <v>181</v>
      </c>
    </row>
    <row r="10" spans="1:5" ht="30" x14ac:dyDescent="0.25">
      <c r="A10" s="74">
        <v>8</v>
      </c>
      <c r="B10" s="75" t="s">
        <v>159</v>
      </c>
      <c r="C10" s="75" t="s">
        <v>172</v>
      </c>
      <c r="D10" s="75" t="s">
        <v>174</v>
      </c>
      <c r="E10" s="75" t="s">
        <v>180</v>
      </c>
    </row>
    <row r="11" spans="1:5" ht="30" x14ac:dyDescent="0.25">
      <c r="A11" s="74">
        <v>9</v>
      </c>
      <c r="B11" s="75" t="s">
        <v>160</v>
      </c>
      <c r="C11" s="75" t="s">
        <v>172</v>
      </c>
      <c r="D11" s="75" t="s">
        <v>175</v>
      </c>
      <c r="E11" s="75" t="s">
        <v>180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9 1 d c a 8 2 - 0 4 d 0 - 4 9 9 e - b 5 e b - 5 0 5 3 f d 6 1 8 f 7 7 "   x m l n s = " h t t p : / / s c h e m a s . m i c r o s o f t . c o m / D a t a M a s h u p " > A A A A A K c I A A B Q S w M E F A A C A A g A A W b i V j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A W b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m 4 l Y 2 u R u y n g U A A A 8 V A A A T A B w A R m 9 y b X V s Y X M v U 2 V j d G l v b j E u b S C i G A A o o B Q A A A A A A A A A A A A A A A A A A A A A A A A A A A D N W G 9 P 2 2 Y Q f 4 / E d 3 j k v k k k y w O 0 7 U U r X l S 0 l d g 6 W m 1 0 0 0 Z Q F Y g n o i Y 2 c p y W K o o E a Q f S 2 A r b u g 6 h k v F H 2 s s p k K Q E Q s J X O H + F f Z L d 3 e M Q J 7 a T 8 E f T Q B b G 9 9 x z d 7 / n 7 n d n Z / R 5 O 2 k a 4 i v 5 d / T O 8 N D w U G Y h b u k J c U u B b W h C w y k 4 y 1 C C U / y 7 L q A m n G V n H R r Q d N Z Q t g 5 V 4 a x C l W 4 V M S 5 S u j 0 8 J P A H t p w V p y B X Q Q 1 O U X Z / a V 5 P a d + Y 1 r M 5 0 3 w W e Z B M 6 d q E a d i 6 Y W c i y s T t 2 J O M b m V i j + 9 + P f l w 8 t F U 7 J 4 5 n 0 2 T M A b 7 U K X t B O w 6 r 5 w V 2 I Q y + t S M o Y N V O H F W B F S g 7 m w I d L O B V x 1 q a B q N Q k l b S m W W l K g q j G w q p Q r b y u p R 1 f X Q F 9 3 T 6 f h c S k d P u 5 3 P z U z a e n o 8 A B B F / T x p J M Y V 1 l R m 8 z P 3 4 n Z 8 1 r W A C G 7 B M Z w R P H w R X i e C f T s n t F h L m 7 b i R u Z 7 0 0 p P m K l s 2 p h + u a h n I m H e q b m c 8 s / r d w L O P 8 I 9 V D F p 2 J 9 + r J F O X h U 5 B d 5 C C f c v C U S p C W W E o s R 3 R w x N D T F C K b l S Q U R x a 9 z B R l 2 R i N v u B k V c c I T C A k N w 5 P H 7 I p A K f C D t l q 6 t L 9 k t 3 W W 0 y Z Y w 7 h I m B l r 0 L / O G V u b c K f g W u S D 5 d P 9 2 l j X B A F Q 4 Q A q t S T t h X u J W f P g t 2 1 D z 6 7 v 4 + O P e l y g F h b U t Y X R W / K I D y k O E o 0 T 4 / A Z F e B t w J u 9 l 9 k J T O D 9 w 0 D I b A r H 5 B c X H K A q w V Y R D 5 0 f U P F M F p n Y 5 w N B f v G 9 J j A o 6 J Q 3 X 0 b n X n T d 0 6 J q g Q t l B B P Z a e x v Z 9 J x u h e h i n b + C Q 0 3 A I T 4 4 7 q G 5 h + v O 8 L d 0 P R 2 f d 3 H j p V y 8 C e d 8 u H X n J z E 2 M j b m W / C e 8 Q 8 U b T l v M L 9 C 9 G o o r G t t Q R v r T U S u T F y D p B O o W o R z z o o 1 h q 3 Z C g O f V S k V u u L v P q g i 7 G H C b e J V h O 1 O X b U / e L 1 t e 3 G 8 l N 2 e 6 b G L a 8 q U l 7 J u Z W k L z h j c o Y b P k B N 8 R R m U x P t Y J 7 t w A O / g d z R X j O H G p w K X F 4 j U 0 Z 8 P M i r R o Z u P t j n 1 V y 6 m E t q o y 6 W 3 m Z r w 6 Y a z 2 q b V u 4 m E J N R I b x 5 W h f I F d q E F v N H j 8 w s C G V z X + E l k p k U X s 9 E O S P o 4 Q w B U Q h z p 7 T z 6 8 q 0 e t z p c o Q e D e P I n M 3 o V Y 5 K B t k j f b d J M Q G j 0 0 F m V r V o 6 9 6 V u x N O 6 9 C 8 T 5 q A M i F p P B 0 1 y 4 R G 1 o N 0 a E Y 3 S c U 4 t v q q g s I 0 7 J g n S M 1 d 0 E 0 1 5 X J n S M 7 a e + M x M M l C X C k f N + X 0 h / 7 z M f X H K E u K 8 i k Z 2 w 0 a Z K 2 2 o T O k v J J K K B 4 Z d Z v Q j 3 q i B l F K Q y f c z 4 3 s m 2 5 9 o a 1 7 A c X 9 p M W 4 k + L 6 d P g N i i j 6 1 d 5 T 1 2 4 4 U A 9 h w I 8 U K z f c R 9 8 5 1 p v E G t 0 B u a V A N y f t L o k B Y D 2 b O L Z W H y Y y t P b b M R H b e j u R m b g 3 c 0 G Z V M T o y M p K / k b o a v V x h B Y V D R T Z o 5 D T O e P m 2 + + z y 0 e G h p H H F S L r e B U J L Z a C p f y J r W T j K X w z / 0 d z M F M I z T o R S 4 h Z U w w 1 L n 9 A I 7 b 4 T 3 M g U 3 e U P o + u v 6 8 H n P X d i G A 1 q k X R e 5 W A Z z u D o e Y h e k + b 7 E B k h v h E i q 1 D n D L G 3 g Z p H n s n G K 3 u N e i E y m s h w w A 6 W M c G E 6 8 F J i I w w a / S Q 1 U P t M Z 6 B M b h 4 B u q 5 e A b K X D w D Z S 6 e 3 T I v A + 5 Q p + 5 i s f D e + s R Y T D 4 3 7 U f 2 g m 5 5 i K D n L N K 3 7 + T p 3 0 2 e w m p o 8 B W / O y n w B x f / 2 g U 5 e A m M 3 1 E u X o 3 5 9 W K 5 X f z M G R i 8 f C 8 K q y f 2 f K D w u c a 6 H W y P M w 8 s M x 2 h u + l k W v / O N N w n T 6 M t A u Z X s u v O e 5 e K u e c E 2 B H J / 2 A O H N C f A 4 r O 3 b v f B J g 2 n w 8 6 A X a f b P 7 m B 9 C + n n O C d e c 7 1 U D 4 E H O N R t j R B 6 E o s c H r F G r X 7 H w d e / 0 X j W / H n c H k B 5 q q c B d Q J P 0 / T O y T V f q s d E p U R G f k X 7 P X E g a J c O a i 7 z 6 B 3 0 e u 3 p A 7 Q F Q p p I a P v z v O v g e k d / 4 F U E s B A i 0 A F A A C A A g A A W b i V j r X j X y n A A A A + A A A A B I A A A A A A A A A A A A A A A A A A A A A A E N v b m Z p Z y 9 Q Y W N r Y W d l L n h t b F B L A Q I t A B Q A A g A I A A F m 4 l Y P y u m r p A A A A O k A A A A T A A A A A A A A A A A A A A A A A P M A A A B b Q 2 9 u d G V u d F 9 U e X B l c 1 0 u e G 1 s U E s B A i 0 A F A A C A A g A A W b i V j a 5 G 7 K e B Q A A D x U A A B M A A A A A A A A A A A A A A A A A 5 A E A A E Z v c m 1 1 b G F z L 1 N l Y 3 R p b 2 4 x L m 1 Q S w U G A A A A A A M A A w D C A A A A z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M A A A A A A A D 0 U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S U 4 Q i V E M C V C R C V E M C V C R S V E M S U 4 N y V E M C V C R C V E M S U 4 Q i V E M C V C N S U y M C V E M S U 4 N i V E M C V C N S V E M C V C R C V E M S U 4 Q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D g i I C 8 + P E V u d H J 5 I F R 5 c G U 9 I k Z p b G x F c n J v c k N v d W 5 0 I i B W Y W x 1 Z T 0 i b D A i I C 8 + P E V u d H J 5 I F R 5 c G U 9 I k Z p b G x D b 2 x 1 b W 5 U e X B l c y I g V m F s d W U 9 I n N C Z 1 l G Q l F V P S I g L z 4 8 R W 5 0 c n k g V H l w Z T 0 i R m l s b E N v b H V t b k 5 h b W V z I i B W Y W x 1 Z T 0 i c 1 s m c X V v d D v Q n N C w 0 Y L Q t d G A 0 L j Q s N C 7 J n F 1 b 3 Q 7 L C Z x d W 9 0 O 9 C a 0 L v Q s N G B 0 Y E m c X V v d D s s J n F 1 b 3 Q 7 0 K D R i 9 C 9 0 L 7 R h 9 C 9 0 L D R j y D R h t C 1 0 L 3 Q s C Z x d W 9 0 O y w m c X V v d D t N b 2 5 0 a C Z x d W 9 0 O y w m c X V v d D t Z Z W F y J n F 1 b 3 Q 7 X S I g L z 4 8 R W 5 0 c n k g V H l w Z T 0 i R m l s b E V y c m 9 y Q 2 9 k Z S I g V m F s d W U 9 I n N V b m t u b 3 d u I i A v P j x F b n R y e S B U e X B l P S J G a W x s T G F z d F V w Z G F 0 Z W Q i I F Z h b H V l P S J k M j A y M y 0 w N y 0 w M V Q x M D o z N z o 0 N C 4 w M T E 0 M z M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G L 0 L 3 Q v t G H 0 L 3 R i 9 C 1 I N G G 0 L X Q v d G L L 9 C d 0 L X R g d C y 0 L X R g N C 9 0 Y P R g t G L 0 L U g 0 Y H R g t C + 0 L v Q s d G G 0 Y s u e 9 C c 0 L D R g t C 1 0 Y D Q u N C w 0 L s s M H 0 m c X V v d D s s J n F 1 b 3 Q 7 U 2 V j d G l v b j E v 0 K D R i 9 C 9 0 L 7 R h 9 C 9 0 Y v Q t S D R h t C 1 0 L 3 R i y / Q n d C 1 0 Y H Q s t C 1 0 Y D Q v d G D 0 Y L R i 9 C 1 I N G B 0 Y L Q v t C 7 0 L H R h t G L L n v Q m t C 7 0 L D R g d G B L D F 9 J n F 1 b 3 Q 7 L C Z x d W 9 0 O 1 N l Y 3 R p b 2 4 x L 9 C g 0 Y v Q v d C + 0 Y f Q v d G L 0 L U g 0 Y b Q t d C 9 0 Y s v 0 J 3 Q t d G B 0 L L Q t d G A 0 L 3 R g 9 G C 0 Y v Q t S D R g d G C 0 L 7 Q u 9 C x 0 Y b R i y 5 7 0 J f Q v d C w 0 Y f Q t d C 9 0 L j Q t S w z f S Z x d W 9 0 O y w m c X V v d D t T Z W N 0 a W 9 u M S / Q o N G L 0 L 3 Q v t G H 0 L 3 R i 9 C 1 I N G G 0 L X Q v d G L L 9 C S 0 Y H R g t C w 0 L L Q u 9 C 1 0 L 3 Q v j o g 0 L z Q t d G B 0 Y / R h i 5 7 T W 9 u d G g s N H 0 m c X V v d D s s J n F 1 b 3 Q 7 U 2 V j d G l v b j E v 0 K D R i 9 C 9 0 L 7 R h 9 C 9 0 Y v Q t S D R h t C 1 0 L 3 R i y / Q k t G B 0 Y L Q s N C y 0 L v Q t d C 9 0 L 4 6 I N C z 0 L 7 Q t C 5 7 W W V h c i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o N G L 0 L 3 Q v t G H 0 L 3 R i 9 C 1 I N G G 0 L X Q v d G L L 9 C d 0 L X R g d C y 0 L X R g N C 9 0 Y P R g t G L 0 L U g 0 Y H R g t C + 0 L v Q s d G G 0 Y s u e 9 C c 0 L D R g t C 1 0 Y D Q u N C w 0 L s s M H 0 m c X V v d D s s J n F 1 b 3 Q 7 U 2 V j d G l v b j E v 0 K D R i 9 C 9 0 L 7 R h 9 C 9 0 Y v Q t S D R h t C 1 0 L 3 R i y / Q n d C 1 0 Y H Q s t C 1 0 Y D Q v d G D 0 Y L R i 9 C 1 I N G B 0 Y L Q v t C 7 0 L H R h t G L L n v Q m t C 7 0 L D R g d G B L D F 9 J n F 1 b 3 Q 7 L C Z x d W 9 0 O 1 N l Y 3 R p b 2 4 x L 9 C g 0 Y v Q v d C + 0 Y f Q v d G L 0 L U g 0 Y b Q t d C 9 0 Y s v 0 J 3 Q t d G B 0 L L Q t d G A 0 L 3 R g 9 G C 0 Y v Q t S D R g d G C 0 L 7 Q u 9 C x 0 Y b R i y 5 7 0 J f Q v d C w 0 Y f Q t d C 9 0 L j Q t S w z f S Z x d W 9 0 O y w m c X V v d D t T Z W N 0 a W 9 u M S / Q o N G L 0 L 3 Q v t G H 0 L 3 R i 9 C 1 I N G G 0 L X Q v d G L L 9 C S 0 Y H R g t C w 0 L L Q u 9 C 1 0 L 3 Q v j o g 0 L z Q t d G B 0 Y / R h i 5 7 T W 9 u d G g s N H 0 m c X V v d D s s J n F 1 b 3 Q 7 U 2 V j d G l v b j E v 0 K D R i 9 C 9 0 L 7 R h 9 C 9 0 Y v Q t S D R h t C 1 0 L 3 R i y / Q k t G B 0 Y L Q s N C y 0 L v Q t d C 9 0 L 4 6 I N C z 0 L 7 Q t C 5 7 W W V h c i w 1 f S Z x d W 9 0 O 1 0 s J n F 1 b 3 Q 7 U m V s Y X R p b 2 5 z a G l w S W 5 m b y Z x d W 9 0 O z p b X X 0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J U Q w J U E w J U Q x J T h C J U Q w J U J E J U Q w J U J F J U Q x J T g 3 J U Q w J U J E J U Q x J T h C J U Q w J U I 1 J T I w J U Q x J T g 2 J U Q w J U I 1 J U Q w J U J E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S U 4 Q i V E M C V C R C V E M C V C R S V E M S U 4 N y V E M C V C R C V E M S U 4 Q i V E M C V C N S U y M C V E M S U 4 N i V E M C V C N S V E M C V C R C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E I l R D A l Q k Q l R D A l Q k U l R D E l O D c l R D A l Q k Q l R D E l O E I l R D A l Q j U l M j A l R D E l O D Y l R D A l Q j U l R D A l Q k Q l R D E l O E I v J U Q w J T l E J U Q w J U I 1 J U Q x J T g x J U Q w J U I y J U Q w J U I 1 J U Q x J T g w J U Q w J U J E J U Q x J T g z J U Q x J T g y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x J T h C J U Q w J U J E J U Q w J U J F J U Q x J T g 3 J U Q w J U J E J U Q x J T h C J U Q w J U I 1 J T I w J U Q x J T g 2 J U Q w J U I 1 J U Q w J U J E J U Q x J T h C L y V E M C U 5 R i V E M S U 4 M C V E M C V C R S V E M C V C M C V E M C V C R C V E M C V C M C V E M C V C Q i V E M C V C O C V E M C V C N y V E M C V C O C V E M S U 4 M C V E M C V C R S V E M C V C M i V E M C V C M C V E M C V C R C V E M C V C R C V E M C V C M C V E M S U 4 R i U y M C V E M C V C N C V E M C V C M C V E M S U 4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S U 4 Q i V E M C V C R C V E M C V C R S V E M S U 4 N y V E M C V C R C V E M S U 4 Q i V E M C V C N S U y M C V E M S U 4 N i V E M C V C N S V E M C V C R C V E M S U 4 Q i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E I l R D A l Q k Q l R D A l Q k U l R D E l O D c l R D A l Q k Q l R D E l O E I l R D A l Q j U l M j A l R D E l O D Y l R D A l Q j U l R D A l Q k Q l R D E l O E I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x J T h C J U Q w J U J E J U Q w J U J F J U Q x J T g 3 J U Q w J U J E J U Q x J T h C J U Q w J U I 1 J T I w J U Q x J T g 2 J U Q w J U I 1 J U Q w J U J E J U Q x J T h C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S U 4 Q i V E M C V C R C V E M C V C R S V E M S U 4 N y V E M C V C R C V E M S U 4 Q i V E M C V C N S U y M C V E M S U 4 N i V E M C V C N S V E M C V C R C V E M S U 4 Q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Q l R D E l O D I l R D E l O D A l R D A l Q j A l R D A l Q k E l R D E l O D I l R D E l O E I l M j A l R D A l Q j g l M j A l R D E l O D A l R D E l O E I l R D A l Q k Q l R D A l Q k U l R D E l O D c l R D A l Q k Q l R D E l O E I l R D A l Q j U l M j A l R D E l O D Y l R D A l Q j U l R D A l Q k Q l R D E l O E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B Z G R l Z F R v R G F 0 Y U 1 v Z G V s I i B W Y W x 1 Z T 0 i b D A i I C 8 + P E V u d H J 5 I F R 5 c G U 9 I k Z p b G x D b 2 x 1 b W 5 U e X B l c y I g V m F s d W U 9 I n N B d 2 t H Q m d Z R 0 J n a 0 d C Z 0 1 H Q m d N R k J R V U F B Q U F B Q m d B R E J R T U Z C Z 1 l G Q l F V R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l Q x M D o 0 O D o w M i 4 5 M j U 0 O D E 0 W i I g L z 4 8 R W 5 0 c n k g V H l w Z T 0 i R m l s b E N v b H V t b k 5 h b W V z I i B W Y W x 1 Z T 0 i c 1 s m c X V v d D v i h J Y g 0 L 8 v 0 L 8 m c X V v d D s s J n F 1 b 3 Q 7 0 J T Q s N G C 0 L A g 0 Y H Q v t C z 0 L v Q s N G B 0 L 7 Q s t C w 0 L 3 Q u N G P I N G C 0 L X Q v d C 0 0 L X R g N C w J n F 1 b 3 Q 7 L C Z x d W 9 0 O 9 C e 0 Y L Q s t C 1 0 Y L R g d G C 0 L L Q t d C 9 0 L 3 R i 9 C 5 I N C 8 0 L X Q v d C 1 0 L T Q t t C 1 0 Y A m c X V v d D s s J n F 1 b 3 Q 7 0 J 7 R g N C z 0 L D Q v d C 4 0 L f Q s N G G 0 L j R j y Z x d W 9 0 O y w m c X V v d D v Q m t C + 0 L 3 R g t G A 0 L D Q s 9 C 1 0 L 3 R g i Z x d W 9 0 O y w m c X V v d D v R g t C 4 0 L 8 m c X V v d D s s J n F 1 b 3 Q 7 0 K 7 R g C 4 g 4 o S W I N C 0 0 L 7 Q s 9 C + 0 L L Q v t G A 0 L A g 0 Y D Q t d C w 0 L v Q u N C 3 0 L D R h t C 4 0 L g m c X V v d D s s J n F 1 b 3 Q 7 0 J T Q s N G C 0 L A m c X V v d D s s J n F 1 b 3 Q 7 0 J z Q s N G C 0 L X R g N C 4 0 L D Q u y Z x d W 9 0 O y w m c X V v d D v Q m t C 7 0 L D R g d G B J n F 1 b 3 Q 7 L C Z x d W 9 0 O 9 C j 0 Y D Q v t C 2 0 L D Q u S D Q k 9 C e 0 J Q m c X V v d D s s J n F 1 b 3 Q 7 0 J z Q t d G B 0 Y L Q v i D R h d G A 0 L D Q v d C 1 0 L 3 Q u N G P J n F 1 b 3 Q 7 L C Z x d W 9 0 O 9 C R 0 L D Q t 9 C 4 0 Y E m c X V v d D s s J n F 1 b 3 Q 7 0 J 7 Q s d G K 0 L X Q v C w g 0 L r Q s y Z x d W 9 0 O y w m c X V v d D v Q p t C 1 0 L 3 Q s C A x I N C 1 0 L Q u L C D Q s t C w 0 L v R j t G C 0 L U u I N G B I N C d 0 J T Q o S Z x d W 9 0 O y w m c X V v d D v Q p t C 1 0 L 3 Q s C A x I N C 1 0 L Q u L C D R g N G D 0 L E u I N C x 0 L X Q t y D Q n d C U 0 K E m c X V v d D s s J n F 1 b 3 Q 7 0 K H R g 9 C 8 0 L z Q s C w g 0 Y D R g 9 C x L i D Q s d C 1 0 L c g 0 J 3 Q l N C h J n F 1 b 3 Q 7 L C Z x d W 9 0 O 9 C h 0 Y P Q v N C 8 0 L A s I N G A 0 Y P Q s S 4 g 0 Y E g 0 J 3 Q l N C h J n F 1 b 3 Q 7 L C Z x d W 9 0 O 9 C Q 0 L / R g N C 1 0 L v R j C A y M D I y J n F 1 b 3 Q 7 L C Z x d W 9 0 O 9 C c 0 L D Q u S A y M D I y J n F 1 b 3 Q 7 L C Z x d W 9 0 O 9 C Y 0 Y 7 Q v d G M I D I w M j I m c X V v d D s s J n F 1 b 3 Q 7 0 L j R j t C 7 L j I y J n F 1 b 3 Q 7 L C Z x d W 9 0 O 9 C Q 0 L L Q s 9 G D 0 Y H R g i A y M D I y J n F 1 b 3 Q 7 L C Z x d W 9 0 O 9 C e 0 L / Q u 9 C w 0 Y f Q t d C 9 0 L 4 s I N G A 0 Y P Q s d C 7 0 L X Q u S D Q s d C 1 0 L c g 0 J 3 Q l N C h J n F 1 b 3 Q 7 L C Z x d W 9 0 O 9 C e 0 K H Q o t C Q 0 K L Q n t C a L C D R g N G D 0 L H Q u 9 C 1 0 L k s I N C x 0 L X Q t y D Q n d C U 0 K E m c X V v d D s s J n F 1 b 3 Q 7 0 J 7 Q v 9 C 7 0 L D R h 9 C 1 0 L 3 Q v i w g 0 Y D R g 9 C x 0 L v Q t d C 5 I N G B I N C d 0 J T Q o S Z x d W 9 0 O y w m c X V v d D v Q n t C h 0 K L Q k N C i 0 J 7 Q m i w g 0 Y D R g 9 C x 0 L v Q t d C 5 L C D R g S D Q n d C U 0 K E m c X V v d D s s J n F 1 b 3 Q 7 0 K D Q t d C z 0 L j R g d G C 0 Y D Q s N G G 0 L j R j y D Q v d C w I N C x 0 L j R g N C 2 0 L U g 0 L T Q v t C z 0 L 7 Q s t C + 0 Y D Q s C Z x d W 9 0 O y w m c X V v d D v Q n t C i 0 J P Q o N C j 0 J b Q l d C d 0 J 5 c X N C 1 0 L o g 0 L 7 R g t C z 0 Y D R g 9 C 2 0 L X Q v d C + I C Z x d W 9 0 O y w m c X V v d D t N b 2 5 0 a C Z x d W 9 0 O y w m c X V v d D t Z Z W F y J n F 1 b 3 Q 7 L C Z x d W 9 0 O 9 C g 0 Y v Q v d C + 0 Y f Q v d C w 0 Y 8 g 0 Y b Q t d C 9 0 L A m c X V v d D s s J n F 1 b 3 Q 7 0 J T Q v t C z 0 L 7 Q s t C + 0 Y D Q v d C w 0 Y 8 g 0 Y b Q t d C 9 0 L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Q 2 9 1 b n Q i I F Z h b H V l P S J s M T E i I C 8 + P E V u d H J 5 I F R 5 c G U 9 I k J 1 Z m Z l c k 5 l e H R S Z W Z y Z X N o I i B W Y W x 1 Z T 0 i b D E i I C 8 + P E V u d H J 5 I F R 5 c G U 9 I l F 1 Z X J 5 S U Q i I F Z h b H V l P S J z Y 2 M 3 Z G E 0 Y z Q t Z j h m N i 0 0 N z d h L W E 0 N j g t O W Q x M z U 2 N D A 1 Y z g 2 I i A v P j x F b n R y e S B U e X B l P S J G a W x s V G F y Z 2 V 0 T m F t Z U N 1 c 3 R v b W l 6 Z W Q i I F Z h b H V l P S J s M S I g L z 4 8 R W 5 0 c n k g V H l w Z T 0 i R m l s b F R h c m d l d C I g V m F s d W U 9 I n P Q m t C + 0 L 3 R g t G A 0 L D Q u t G C 0 Y t f 0 L h f 0 Y D R i 9 C 9 0 L 7 R h 9 C 9 0 Y v Q t V / R h t C 1 0 L 3 R i y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7 Q v d G C 0 Y D Q s N C 6 0 Y L R i y D Q u C D R g N G L 0 L 3 Q v t G H 0 L 3 R i 9 C 1 I N G G 0 L X Q v d G L L 9 C Y 0 L f Q v N C 1 0 L 3 Q t d C 9 0 L 3 R i 9 C 5 I N G C 0 L j Q v y 5 7 4 o S W I N C / L 9 C / L D B 9 J n F 1 b 3 Q 7 L C Z x d W 9 0 O 1 N l Y 3 R p b 2 4 x L 9 C a 0 L 7 Q v d G C 0 Y D Q s N C 6 0 Y L R i y D Q u C D R g N G L 0 L 3 Q v t G H 0 L 3 R i 9 C 1 I N G G 0 L X Q v d G L L 9 C Y 0 L f Q v N C 1 0 L 3 Q t d C 9 0 L 3 R i 9 C 5 I N G C 0 L j Q v y 5 7 0 J T Q s N G C 0 L A g 0 Y H Q v t C z 0 L v Q s N G B 0 L 7 Q s t C w 0 L 3 Q u N G P I N G C 0 L X Q v d C 0 0 L X R g N C w L D F 9 J n F 1 b 3 Q 7 L C Z x d W 9 0 O 1 N l Y 3 R p b 2 4 x L 9 C a 0 L 7 Q v d G C 0 Y D Q s N C 6 0 Y L R i y D Q u C D R g N G L 0 L 3 Q v t G H 0 L 3 R i 9 C 1 I N G G 0 L X Q v d G L L 9 C Y 0 L f Q v N C 1 0 L 3 Q t d C 9 0 L 3 R i 9 C 5 I N G C 0 L j Q v y 5 7 0 J 7 R g t C y 0 L X R g t G B 0 Y L Q s t C 1 0 L 3 Q v d G L 0 L k g 0 L z Q t d C 9 0 L X Q t N C 2 0 L X R g C w y f S Z x d W 9 0 O y w m c X V v d D t T Z W N 0 a W 9 u M S / Q m t C + 0 L 3 R g t G A 0 L D Q u t G C 0 Y s g 0 L g g 0 Y D R i 9 C 9 0 L 7 R h 9 C 9 0 Y v Q t S D R h t C 1 0 L 3 R i y / Q m N C 3 0 L z Q t d C 9 0 L X Q v d C 9 0 Y v Q u S D R g t C 4 0 L 8 u e 9 C e 0 Y D Q s 9 C w 0 L 3 Q u N C 3 0 L D R h t C 4 0 Y 8 s M 3 0 m c X V v d D s s J n F 1 b 3 Q 7 U 2 V j d G l v b j E v 0 J r Q v t C 9 0 Y L R g N C w 0 L r R g t G L I N C 4 I N G A 0 Y v Q v d C + 0 Y f Q v d G L 0 L U g 0 Y b Q t d C 9 0 Y s v 0 J j Q t 9 C 8 0 L X Q v d C 1 0 L 3 Q v d G L 0 L k g 0 Y L Q u N C / L n v Q m t C + 0 L 3 R g t G A 0 L D Q s 9 C 1 0 L 3 R g i w 0 f S Z x d W 9 0 O y w m c X V v d D t T Z W N 0 a W 9 u M S / Q m t C + 0 L 3 R g t G A 0 L D Q u t G C 0 Y s g 0 L g g 0 Y D R i 9 C 9 0 L 7 R h 9 C 9 0 Y v Q t S D R h t C 1 0 L 3 R i y / Q m N C 3 0 L z Q t d C 9 0 L X Q v d C 9 0 Y v Q u S D R g t C 4 0 L 8 u e 9 G C 0 L j Q v y w 1 f S Z x d W 9 0 O y w m c X V v d D t T Z W N 0 a W 9 u M S / Q m t C + 0 L 3 R g t G A 0 L D Q u t G C 0 Y s g 0 L g g 0 Y D R i 9 C 9 0 L 7 R h 9 C 9 0 Y v Q t S D R h t C 1 0 L 3 R i y / Q m N C 3 0 L z Q t d C 9 0 L X Q v d C 9 0 Y v Q u S D R g t C 4 0 L 8 u e 9 C u 0 Y A u I O K E l i D Q t N C + 0 L P Q v t C y 0 L 7 R g N C w I N G A 0 L X Q s N C 7 0 L j Q t 9 C w 0 Y b Q u N C 4 L D Z 9 J n F 1 b 3 Q 7 L C Z x d W 9 0 O 1 N l Y 3 R p b 2 4 x L 9 C a 0 L 7 Q v d G C 0 Y D Q s N C 6 0 Y L R i y D Q u C D R g N G L 0 L 3 Q v t G H 0 L 3 R i 9 C 1 I N G G 0 L X Q v d G L L 9 C Y 0 L f Q v N C 1 0 L 3 Q t d C 9 0 L 3 R i 9 C 5 I N G C 0 L j Q v y 5 7 0 J T Q s N G C 0 L A s N 3 0 m c X V v d D s s J n F 1 b 3 Q 7 U 2 V j d G l v b j E v 0 J r Q v t C 9 0 Y L R g N C w 0 L r R g t G L I N C 4 I N G A 0 Y v Q v d C + 0 Y f Q v d G L 0 L U g 0 Y b Q t d C 9 0 Y s v 0 J j Q t 9 C 8 0 L X Q v d C 1 0 L 3 Q v d G L 0 L k g 0 Y L Q u N C / L n v Q o t C + 0 L L Q s N G A L D h 9 J n F 1 b 3 Q 7 L C Z x d W 9 0 O 1 N l Y 3 R p b 2 4 x L 9 C a 0 L 7 Q v d G C 0 Y D Q s N C 6 0 Y L R i y D Q u C D R g N G L 0 L 3 Q v t G H 0 L 3 R i 9 C 1 I N G G 0 L X Q v d G L L 9 C Y 0 L f Q v N C 1 0 L 3 Q t d C 9 0 L 3 R i 9 C 5 I N G C 0 L j Q v y 5 7 0 J r Q u 9 C w 0 Y H R g S w 5 f S Z x d W 9 0 O y w m c X V v d D t T Z W N 0 a W 9 u M S / Q m t C + 0 L 3 R g t G A 0 L D Q u t G C 0 Y s g 0 L g g 0 Y D R i 9 C 9 0 L 7 R h 9 C 9 0 Y v Q t S D R h t C 1 0 L 3 R i y / Q m N C 3 0 L z Q t d C 9 0 L X Q v d C 9 0 Y v Q u S D R g t C 4 0 L 8 u e 9 C j 0 Y D Q v t C 2 0 L D Q u S D Q k 9 C e 0 J Q s M T B 9 J n F 1 b 3 Q 7 L C Z x d W 9 0 O 1 N l Y 3 R p b 2 4 x L 9 C a 0 L 7 Q v d G C 0 Y D Q s N C 6 0 Y L R i y D Q u C D R g N G L 0 L 3 Q v t G H 0 L 3 R i 9 C 1 I N G G 0 L X Q v d G L L 9 C Y 0 L f Q v N C 1 0 L 3 Q t d C 9 0 L 3 R i 9 C 5 I N G C 0 L j Q v y 5 7 0 J z Q t d G B 0 Y L Q v i D R h d G A 0 L D Q v d C 1 0 L 3 Q u N G P L D E x f S Z x d W 9 0 O y w m c X V v d D t T Z W N 0 a W 9 u M S / Q m t C + 0 L 3 R g t G A 0 L D Q u t G C 0 Y s g 0 L g g 0 Y D R i 9 C 9 0 L 7 R h 9 C 9 0 Y v Q t S D R h t C 1 0 L 3 R i y / Q m N C 3 0 L z Q t d C 9 0 L X Q v d C 9 0 Y v Q u S D R g t C 4 0 L 8 u e 9 C R 0 L D Q t 9 C 4 0 Y E s M T J 9 J n F 1 b 3 Q 7 L C Z x d W 9 0 O 1 N l Y 3 R p b 2 4 x L 9 C a 0 L 7 Q v d G C 0 Y D Q s N C 6 0 Y L R i y D Q u C D R g N G L 0 L 3 Q v t G H 0 L 3 R i 9 C 1 I N G G 0 L X Q v d G L L 9 C Y 0 L f Q v N C 1 0 L 3 Q t d C 9 0 L 3 R i 9 C 5 I N G C 0 L j Q v y 5 7 0 J 7 Q s d G K 0 L X Q v C w g 0 L r Q s y w x M 3 0 m c X V v d D s s J n F 1 b 3 Q 7 U 2 V j d G l v b j E v 0 J r Q v t C 9 0 Y L R g N C w 0 L r R g t G L I N C 4 I N G A 0 Y v Q v d C + 0 Y f Q v d G L 0 L U g 0 Y b Q t d C 9 0 Y s v 0 J j Q t 9 C 8 0 L X Q v d C 1 0 L 3 Q v d G L 0 L k g 0 Y L Q u N C / L n v Q p t C 1 0 L 3 Q s C A x I N C 1 0 L Q u L C D Q s t C w 0 L v R j t G C 0 L U u I N G B I N C d 0 J T Q o S w x N H 0 m c X V v d D s s J n F 1 b 3 Q 7 U 2 V j d G l v b j E v 0 J r Q v t C 9 0 Y L R g N C w 0 L r R g t G L I N C 4 I N G A 0 Y v Q v d C + 0 Y f Q v d G L 0 L U g 0 Y b Q t d C 9 0 Y s v 0 J j Q t 9 C 8 0 L X Q v d C 1 0 L 3 Q v d G L 0 L k g 0 Y L Q u N C / L n v Q p t C 1 0 L 3 Q s C A x I N C 1 0 L Q u L C D R g N G D 0 L E u I N C x 0 L X Q t y D Q n d C U 0 K E s M T V 9 J n F 1 b 3 Q 7 L C Z x d W 9 0 O 1 N l Y 3 R p b 2 4 x L 9 C a 0 L 7 Q v d G C 0 Y D Q s N C 6 0 Y L R i y D Q u C D R g N G L 0 L 3 Q v t G H 0 L 3 R i 9 C 1 I N G G 0 L X Q v d G L L 9 C Y 0 L f Q v N C 1 0 L 3 Q t d C 9 0 L 3 R i 9 C 5 I N G C 0 L j Q v y 5 7 0 K H R g 9 C 8 0 L z Q s C w g 0 Y D R g 9 C x L i D Q s d C 1 0 L c g 0 J 3 Q l N C h L D E 2 f S Z x d W 9 0 O y w m c X V v d D t T Z W N 0 a W 9 u M S / Q m t C + 0 L 3 R g t G A 0 L D Q u t G C 0 Y s g 0 L g g 0 Y D R i 9 C 9 0 L 7 R h 9 C 9 0 Y v Q t S D R h t C 1 0 L 3 R i y / Q m N C 3 0 L z Q t d C 9 0 L X Q v d C 9 0 Y v Q u S D R g t C 4 0 L 8 u e 9 C h 0 Y P Q v N C 8 0 L A s I N G A 0 Y P Q s S 4 g 0 Y E g 0 J 3 Q l N C h L D E 3 f S Z x d W 9 0 O y w m c X V v d D t T Z W N 0 a W 9 u M S / Q m t C + 0 L 3 R g t G A 0 L D Q u t G C 0 Y s g 0 L g g 0 Y D R i 9 C 9 0 L 7 R h 9 C 9 0 Y v Q t S D R h t C 1 0 L 3 R i y / Q m N C 3 0 L z Q t d C 9 0 L X Q v d C 9 0 Y v Q u S D R g t C 4 0 L 8 u e 9 C Q 0 L / R g N C 1 0 L v R j C A y M D I y L D E 4 f S Z x d W 9 0 O y w m c X V v d D t T Z W N 0 a W 9 u M S / Q m t C + 0 L 3 R g t G A 0 L D Q u t G C 0 Y s g 0 L g g 0 Y D R i 9 C 9 0 L 7 R h 9 C 9 0 Y v Q t S D R h t C 1 0 L 3 R i y / Q m N C 3 0 L z Q t d C 9 0 L X Q v d C 9 0 Y v Q u S D R g t C 4 0 L 8 u e 9 C c 0 L D Q u S A y M D I y L D E 5 f S Z x d W 9 0 O y w m c X V v d D t T Z W N 0 a W 9 u M S / Q m t C + 0 L 3 R g t G A 0 L D Q u t G C 0 Y s g 0 L g g 0 Y D R i 9 C 9 0 L 7 R h 9 C 9 0 Y v Q t S D R h t C 1 0 L 3 R i y / Q m N C 3 0 L z Q t d C 9 0 L X Q v d C 9 0 Y v Q u S D R g t C 4 0 L 8 u e 9 C Y 0 Y 7 Q v d G M I D I w M j I s M j B 9 J n F 1 b 3 Q 7 L C Z x d W 9 0 O 1 N l Y 3 R p b 2 4 x L 9 C a 0 L 7 Q v d G C 0 Y D Q s N C 6 0 Y L R i y D Q u C D R g N G L 0 L 3 Q v t G H 0 L 3 R i 9 C 1 I N G G 0 L X Q v d G L L 9 C Y 0 L f Q v N C 1 0 L 3 Q t d C 9 0 L 3 R i 9 C 5 I N G C 0 L j Q v y 5 7 0 L j R j t C 7 L j I y L D I x f S Z x d W 9 0 O y w m c X V v d D t T Z W N 0 a W 9 u M S / Q m t C + 0 L 3 R g t G A 0 L D Q u t G C 0 Y s g 0 L g g 0 Y D R i 9 C 9 0 L 7 R h 9 C 9 0 Y v Q t S D R h t C 1 0 L 3 R i y / Q m N C 3 0 L z Q t d C 9 0 L X Q v d C 9 0 Y v Q u S D R g t C 4 0 L 8 u e 9 C Q 0 L L Q s 9 G D 0 Y H R g i A y M D I y L D I y f S Z x d W 9 0 O y w m c X V v d D t T Z W N 0 a W 9 u M S / Q m t C + 0 L 3 R g t G A 0 L D Q u t G C 0 Y s g 0 L g g 0 Y D R i 9 C 9 0 L 7 R h 9 C 9 0 Y v Q t S D R h t C 1 0 L 3 R i y / Q m N C 3 0 L z Q t d C 9 0 L X Q v d C 9 0 Y v Q u S D R g t C 4 0 L 8 u e 9 C e 0 L / Q u 9 C w 0 Y f Q t d C 9 0 L 4 s I N G A 0 Y P Q s d C 7 0 L X Q u S D Q s d C 1 0 L c g 0 J 3 Q l N C h L D I z f S Z x d W 9 0 O y w m c X V v d D t T Z W N 0 a W 9 u M S / Q m t C + 0 L 3 R g t G A 0 L D Q u t G C 0 Y s g 0 L g g 0 Y D R i 9 C 9 0 L 7 R h 9 C 9 0 Y v Q t S D R h t C 1 0 L 3 R i y / Q m N C 3 0 L z Q t d C 9 0 L X Q v d C 9 0 Y v Q u S D R g t C 4 0 L 8 u e 9 C e 0 K H Q o t C Q 0 K L Q n t C a L C D R g N G D 0 L H Q u 9 C 1 0 L k s I N C x 0 L X Q t y D Q n d C U 0 K E s M j R 9 J n F 1 b 3 Q 7 L C Z x d W 9 0 O 1 N l Y 3 R p b 2 4 x L 9 C a 0 L 7 Q v d G C 0 Y D Q s N C 6 0 Y L R i y D Q u C D R g N G L 0 L 3 Q v t G H 0 L 3 R i 9 C 1 I N G G 0 L X Q v d G L L 9 C Y 0 L f Q v N C 1 0 L 3 Q t d C 9 0 L 3 R i 9 C 5 I N G C 0 L j Q v y 5 7 0 J 7 Q v 9 C 7 0 L D R h 9 C 1 0 L 3 Q v i w g 0 Y D R g 9 C x 0 L v Q t d C 5 I N G B I N C d 0 J T Q o S w y N X 0 m c X V v d D s s J n F 1 b 3 Q 7 U 2 V j d G l v b j E v 0 J r Q v t C 9 0 Y L R g N C w 0 L r R g t G L I N C 4 I N G A 0 Y v Q v d C + 0 Y f Q v d G L 0 L U g 0 Y b Q t d C 9 0 Y s v 0 J j Q t 9 C 8 0 L X Q v d C 1 0 L 3 Q v d G L 0 L k g 0 Y L Q u N C / L n v Q n t C h 0 K L Q k N C i 0 J 7 Q m i w g 0 Y D R g 9 C x 0 L v Q t d C 5 L C D R g S D Q n d C U 0 K E s M j Z 9 J n F 1 b 3 Q 7 L C Z x d W 9 0 O 1 N l Y 3 R p b 2 4 x L 9 C a 0 L 7 Q v d G C 0 Y D Q s N C 6 0 Y L R i y D Q u C D R g N G L 0 L 3 Q v t G H 0 L 3 R i 9 C 1 I N G G 0 L X Q v d G L L 9 C Y 0 L f Q v N C 1 0 L 3 Q t d C 9 0 L 3 R i 9 C 5 I N G C 0 L j Q v y 5 7 0 K D Q t d C z 0 L j R g d G C 0 Y D Q s N G G 0 L j R j y D Q v d C w I N C x 0 L j R g N C 2 0 L U g 0 L T Q v t C z 0 L 7 Q s t C + 0 Y D Q s C w y N 3 0 m c X V v d D s s J n F 1 b 3 Q 7 U 2 V j d G l v b j E v 0 J r Q v t C 9 0 Y L R g N C w 0 L r R g t G L I N C 4 I N G A 0 Y v Q v d C + 0 Y f Q v d G L 0 L U g 0 Y b Q t d C 9 0 Y s v 0 J j Q t 9 C 8 0 L X Q v d C 1 0 L 3 Q v d G L 0 L k g 0 Y L Q u N C / L n v Q n t C i 0 J P Q o N C j 0 J b Q l d C d 0 J 5 c X N C 1 0 L o g 0 L 7 R g t C z 0 Y D R g 9 C 2 0 L X Q v d C + I C w y O H 0 m c X V v d D s s J n F 1 b 3 Q 7 U 2 V j d G l v b j E v 0 J r Q v t C 9 0 Y L R g N C w 0 L r R g t G L I N C 4 I N G A 0 Y v Q v d C + 0 Y f Q v d G L 0 L U g 0 Y b Q t d C 9 0 Y s v 0 J L R g d G C 0 L D Q s t C 7 0 L X Q v d C + O i D Q v N C 1 0 Y H R j 9 G G L n t N b 2 5 0 a C w y O X 0 m c X V v d D s s J n F 1 b 3 Q 7 U 2 V j d G l v b j E v 0 J r Q v t C 9 0 Y L R g N C w 0 L r R g t G L I N C 4 I N G A 0 Y v Q v d C + 0 Y f Q v d G L 0 L U g 0 Y b Q t d C 9 0 Y s v 0 J L R g d G C 0 L D Q s t C 7 0 L X Q v d C + O i D Q s 9 C + 0 L Q u e 1 l l Y X I s M z B 9 J n F 1 b 3 Q 7 L C Z x d W 9 0 O 1 N l Y 3 R p b 2 4 x L 9 C g 0 Y v Q v d C + 0 Y f Q v d G L 0 L U g 0 Y b Q t d C 9 0 Y s v 0 J 3 Q t d G B 0 L L Q t d G A 0 L 3 R g 9 G C 0 Y v Q t S D R g d G C 0 L 7 Q u 9 C x 0 Y b R i y 5 7 0 J f Q v d C w 0 Y f Q t d C 9 0 L j Q t S w z f S Z x d W 9 0 O y w m c X V v d D t T Z W N 0 a W 9 u M S / Q m t C + 0 L 3 R g t G A 0 L D Q u t G C 0 Y s g 0 L g g 0 Y D R i 9 C 9 0 L 7 R h 9 C 9 0 Y v Q t S D R h t C 1 0 L 3 R i y / Q k t G B 0 Y L Q s N C y 0 L v Q t d C 9 0 L 4 6 I N G D 0 L z Q v d C + 0 L b Q t d C 9 0 L j Q t S 5 7 0 J L R g d G C 0 L D Q s t C 7 0 L X Q v d C + O i D R g 9 C 8 0 L 3 Q v t C 2 0 L X Q v d C 4 0 L U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/ Q m t C + 0 L 3 R g t G A 0 L D Q u t G C 0 Y s g 0 L g g 0 Y D R i 9 C 9 0 L 7 R h 9 C 9 0 Y v Q t S D R h t C 1 0 L 3 R i y / Q m N C 3 0 L z Q t d C 9 0 L X Q v d C 9 0 Y v Q u S D R g t C 4 0 L 8 u e + K E l i D Q v y / Q v y w w f S Z x d W 9 0 O y w m c X V v d D t T Z W N 0 a W 9 u M S / Q m t C + 0 L 3 R g t G A 0 L D Q u t G C 0 Y s g 0 L g g 0 Y D R i 9 C 9 0 L 7 R h 9 C 9 0 Y v Q t S D R h t C 1 0 L 3 R i y / Q m N C 3 0 L z Q t d C 9 0 L X Q v d C 9 0 Y v Q u S D R g t C 4 0 L 8 u e 9 C U 0 L D R g t C w I N G B 0 L 7 Q s 9 C 7 0 L D R g d C + 0 L L Q s N C 9 0 L j R j y D R g t C 1 0 L 3 Q t N C 1 0 Y D Q s C w x f S Z x d W 9 0 O y w m c X V v d D t T Z W N 0 a W 9 u M S / Q m t C + 0 L 3 R g t G A 0 L D Q u t G C 0 Y s g 0 L g g 0 Y D R i 9 C 9 0 L 7 R h 9 C 9 0 Y v Q t S D R h t C 1 0 L 3 R i y / Q m N C 3 0 L z Q t d C 9 0 L X Q v d C 9 0 Y v Q u S D R g t C 4 0 L 8 u e 9 C e 0 Y L Q s t C 1 0 Y L R g d G C 0 L L Q t d C 9 0 L 3 R i 9 C 5 I N C 8 0 L X Q v d C 1 0 L T Q t t C 1 0 Y A s M n 0 m c X V v d D s s J n F 1 b 3 Q 7 U 2 V j d G l v b j E v 0 J r Q v t C 9 0 Y L R g N C w 0 L r R g t G L I N C 4 I N G A 0 Y v Q v d C + 0 Y f Q v d G L 0 L U g 0 Y b Q t d C 9 0 Y s v 0 J j Q t 9 C 8 0 L X Q v d C 1 0 L 3 Q v d G L 0 L k g 0 Y L Q u N C / L n v Q n t G A 0 L P Q s N C 9 0 L j Q t 9 C w 0 Y b Q u N G P L D N 9 J n F 1 b 3 Q 7 L C Z x d W 9 0 O 1 N l Y 3 R p b 2 4 x L 9 C a 0 L 7 Q v d G C 0 Y D Q s N C 6 0 Y L R i y D Q u C D R g N G L 0 L 3 Q v t G H 0 L 3 R i 9 C 1 I N G G 0 L X Q v d G L L 9 C Y 0 L f Q v N C 1 0 L 3 Q t d C 9 0 L 3 R i 9 C 5 I N G C 0 L j Q v y 5 7 0 J r Q v t C 9 0 Y L R g N C w 0 L P Q t d C 9 0 Y I s N H 0 m c X V v d D s s J n F 1 b 3 Q 7 U 2 V j d G l v b j E v 0 J r Q v t C 9 0 Y L R g N C w 0 L r R g t G L I N C 4 I N G A 0 Y v Q v d C + 0 Y f Q v d G L 0 L U g 0 Y b Q t d C 9 0 Y s v 0 J j Q t 9 C 8 0 L X Q v d C 1 0 L 3 Q v d G L 0 L k g 0 Y L Q u N C / L n v R g t C 4 0 L 8 s N X 0 m c X V v d D s s J n F 1 b 3 Q 7 U 2 V j d G l v b j E v 0 J r Q v t C 9 0 Y L R g N C w 0 L r R g t G L I N C 4 I N G A 0 Y v Q v d C + 0 Y f Q v d G L 0 L U g 0 Y b Q t d C 9 0 Y s v 0 J j Q t 9 C 8 0 L X Q v d C 1 0 L 3 Q v d G L 0 L k g 0 Y L Q u N C / L n v Q r t G A L i D i h J Y g 0 L T Q v t C z 0 L 7 Q s t C + 0 Y D Q s C D R g N C 1 0 L D Q u 9 C 4 0 L f Q s N G G 0 L j Q u C w 2 f S Z x d W 9 0 O y w m c X V v d D t T Z W N 0 a W 9 u M S / Q m t C + 0 L 3 R g t G A 0 L D Q u t G C 0 Y s g 0 L g g 0 Y D R i 9 C 9 0 L 7 R h 9 C 9 0 Y v Q t S D R h t C 1 0 L 3 R i y / Q m N C 3 0 L z Q t d C 9 0 L X Q v d C 9 0 Y v Q u S D R g t C 4 0 L 8 u e 9 C U 0 L D R g t C w L D d 9 J n F 1 b 3 Q 7 L C Z x d W 9 0 O 1 N l Y 3 R p b 2 4 x L 9 C a 0 L 7 Q v d G C 0 Y D Q s N C 6 0 Y L R i y D Q u C D R g N G L 0 L 3 Q v t G H 0 L 3 R i 9 C 1 I N G G 0 L X Q v d G L L 9 C Y 0 L f Q v N C 1 0 L 3 Q t d C 9 0 L 3 R i 9 C 5 I N G C 0 L j Q v y 5 7 0 K L Q v t C y 0 L D R g C w 4 f S Z x d W 9 0 O y w m c X V v d D t T Z W N 0 a W 9 u M S / Q m t C + 0 L 3 R g t G A 0 L D Q u t G C 0 Y s g 0 L g g 0 Y D R i 9 C 9 0 L 7 R h 9 C 9 0 Y v Q t S D R h t C 1 0 L 3 R i y / Q m N C 3 0 L z Q t d C 9 0 L X Q v d C 9 0 Y v Q u S D R g t C 4 0 L 8 u e 9 C a 0 L v Q s N G B 0 Y E s O X 0 m c X V v d D s s J n F 1 b 3 Q 7 U 2 V j d G l v b j E v 0 J r Q v t C 9 0 Y L R g N C w 0 L r R g t G L I N C 4 I N G A 0 Y v Q v d C + 0 Y f Q v d G L 0 L U g 0 Y b Q t d C 9 0 Y s v 0 J j Q t 9 C 8 0 L X Q v d C 1 0 L 3 Q v d G L 0 L k g 0 Y L Q u N C / L n v Q o 9 G A 0 L 7 Q t t C w 0 L k g 0 J P Q n t C U L D E w f S Z x d W 9 0 O y w m c X V v d D t T Z W N 0 a W 9 u M S / Q m t C + 0 L 3 R g t G A 0 L D Q u t G C 0 Y s g 0 L g g 0 Y D R i 9 C 9 0 L 7 R h 9 C 9 0 Y v Q t S D R h t C 1 0 L 3 R i y / Q m N C 3 0 L z Q t d C 9 0 L X Q v d C 9 0 Y v Q u S D R g t C 4 0 L 8 u e 9 C c 0 L X R g d G C 0 L 4 g 0 Y X R g N C w 0 L 3 Q t d C 9 0 L j R j y w x M X 0 m c X V v d D s s J n F 1 b 3 Q 7 U 2 V j d G l v b j E v 0 J r Q v t C 9 0 Y L R g N C w 0 L r R g t G L I N C 4 I N G A 0 Y v Q v d C + 0 Y f Q v d G L 0 L U g 0 Y b Q t d C 9 0 Y s v 0 J j Q t 9 C 8 0 L X Q v d C 1 0 L 3 Q v d G L 0 L k g 0 Y L Q u N C / L n v Q k d C w 0 L f Q u N G B L D E y f S Z x d W 9 0 O y w m c X V v d D t T Z W N 0 a W 9 u M S / Q m t C + 0 L 3 R g t G A 0 L D Q u t G C 0 Y s g 0 L g g 0 Y D R i 9 C 9 0 L 7 R h 9 C 9 0 Y v Q t S D R h t C 1 0 L 3 R i y / Q m N C 3 0 L z Q t d C 9 0 L X Q v d C 9 0 Y v Q u S D R g t C 4 0 L 8 u e 9 C e 0 L H R i t C 1 0 L w s I N C 6 0 L M s M T N 9 J n F 1 b 3 Q 7 L C Z x d W 9 0 O 1 N l Y 3 R p b 2 4 x L 9 C a 0 L 7 Q v d G C 0 Y D Q s N C 6 0 Y L R i y D Q u C D R g N G L 0 L 3 Q v t G H 0 L 3 R i 9 C 1 I N G G 0 L X Q v d G L L 9 C Y 0 L f Q v N C 1 0 L 3 Q t d C 9 0 L 3 R i 9 C 5 I N G C 0 L j Q v y 5 7 0 K b Q t d C 9 0 L A g M S D Q t d C 0 L i w g 0 L L Q s N C 7 0 Y 7 R g t C 1 L i D R g S D Q n d C U 0 K E s M T R 9 J n F 1 b 3 Q 7 L C Z x d W 9 0 O 1 N l Y 3 R p b 2 4 x L 9 C a 0 L 7 Q v d G C 0 Y D Q s N C 6 0 Y L R i y D Q u C D R g N G L 0 L 3 Q v t G H 0 L 3 R i 9 C 1 I N G G 0 L X Q v d G L L 9 C Y 0 L f Q v N C 1 0 L 3 Q t d C 9 0 L 3 R i 9 C 5 I N G C 0 L j Q v y 5 7 0 K b Q t d C 9 0 L A g M S D Q t d C 0 L i w g 0 Y D R g 9 C x L i D Q s d C 1 0 L c g 0 J 3 Q l N C h L D E 1 f S Z x d W 9 0 O y w m c X V v d D t T Z W N 0 a W 9 u M S / Q m t C + 0 L 3 R g t G A 0 L D Q u t G C 0 Y s g 0 L g g 0 Y D R i 9 C 9 0 L 7 R h 9 C 9 0 Y v Q t S D R h t C 1 0 L 3 R i y / Q m N C 3 0 L z Q t d C 9 0 L X Q v d C 9 0 Y v Q u S D R g t C 4 0 L 8 u e 9 C h 0 Y P Q v N C 8 0 L A s I N G A 0 Y P Q s S 4 g 0 L H Q t d C 3 I N C d 0 J T Q o S w x N n 0 m c X V v d D s s J n F 1 b 3 Q 7 U 2 V j d G l v b j E v 0 J r Q v t C 9 0 Y L R g N C w 0 L r R g t G L I N C 4 I N G A 0 Y v Q v d C + 0 Y f Q v d G L 0 L U g 0 Y b Q t d C 9 0 Y s v 0 J j Q t 9 C 8 0 L X Q v d C 1 0 L 3 Q v d G L 0 L k g 0 Y L Q u N C / L n v Q o d G D 0 L z Q v N C w L C D R g N G D 0 L E u I N G B I N C d 0 J T Q o S w x N 3 0 m c X V v d D s s J n F 1 b 3 Q 7 U 2 V j d G l v b j E v 0 J r Q v t C 9 0 Y L R g N C w 0 L r R g t G L I N C 4 I N G A 0 Y v Q v d C + 0 Y f Q v d G L 0 L U g 0 Y b Q t d C 9 0 Y s v 0 J j Q t 9 C 8 0 L X Q v d C 1 0 L 3 Q v d G L 0 L k g 0 Y L Q u N C / L n v Q k N C / 0 Y D Q t d C 7 0 Y w g M j A y M i w x O H 0 m c X V v d D s s J n F 1 b 3 Q 7 U 2 V j d G l v b j E v 0 J r Q v t C 9 0 Y L R g N C w 0 L r R g t G L I N C 4 I N G A 0 Y v Q v d C + 0 Y f Q v d G L 0 L U g 0 Y b Q t d C 9 0 Y s v 0 J j Q t 9 C 8 0 L X Q v d C 1 0 L 3 Q v d G L 0 L k g 0 Y L Q u N C / L n v Q n N C w 0 L k g M j A y M i w x O X 0 m c X V v d D s s J n F 1 b 3 Q 7 U 2 V j d G l v b j E v 0 J r Q v t C 9 0 Y L R g N C w 0 L r R g t G L I N C 4 I N G A 0 Y v Q v d C + 0 Y f Q v d G L 0 L U g 0 Y b Q t d C 9 0 Y s v 0 J j Q t 9 C 8 0 L X Q v d C 1 0 L 3 Q v d G L 0 L k g 0 Y L Q u N C / L n v Q m N G O 0 L 3 R j C A y M D I y L D I w f S Z x d W 9 0 O y w m c X V v d D t T Z W N 0 a W 9 u M S / Q m t C + 0 L 3 R g t G A 0 L D Q u t G C 0 Y s g 0 L g g 0 Y D R i 9 C 9 0 L 7 R h 9 C 9 0 Y v Q t S D R h t C 1 0 L 3 R i y / Q m N C 3 0 L z Q t d C 9 0 L X Q v d C 9 0 Y v Q u S D R g t C 4 0 L 8 u e 9 C 4 0 Y 7 Q u y 4 y M i w y M X 0 m c X V v d D s s J n F 1 b 3 Q 7 U 2 V j d G l v b j E v 0 J r Q v t C 9 0 Y L R g N C w 0 L r R g t G L I N C 4 I N G A 0 Y v Q v d C + 0 Y f Q v d G L 0 L U g 0 Y b Q t d C 9 0 Y s v 0 J j Q t 9 C 8 0 L X Q v d C 1 0 L 3 Q v d G L 0 L k g 0 Y L Q u N C / L n v Q k N C y 0 L P R g 9 G B 0 Y I g M j A y M i w y M n 0 m c X V v d D s s J n F 1 b 3 Q 7 U 2 V j d G l v b j E v 0 J r Q v t C 9 0 Y L R g N C w 0 L r R g t G L I N C 4 I N G A 0 Y v Q v d C + 0 Y f Q v d G L 0 L U g 0 Y b Q t d C 9 0 Y s v 0 J j Q t 9 C 8 0 L X Q v d C 1 0 L 3 Q v d G L 0 L k g 0 Y L Q u N C / L n v Q n t C / 0 L v Q s N G H 0 L X Q v d C + L C D R g N G D 0 L H Q u 9 C 1 0 L k g 0 L H Q t d C 3 I N C d 0 J T Q o S w y M 3 0 m c X V v d D s s J n F 1 b 3 Q 7 U 2 V j d G l v b j E v 0 J r Q v t C 9 0 Y L R g N C w 0 L r R g t G L I N C 4 I N G A 0 Y v Q v d C + 0 Y f Q v d G L 0 L U g 0 Y b Q t d C 9 0 Y s v 0 J j Q t 9 C 8 0 L X Q v d C 1 0 L 3 Q v d G L 0 L k g 0 Y L Q u N C / L n v Q n t C h 0 K L Q k N C i 0 J 7 Q m i w g 0 Y D R g 9 C x 0 L v Q t d C 5 L C D Q s d C 1 0 L c g 0 J 3 Q l N C h L D I 0 f S Z x d W 9 0 O y w m c X V v d D t T Z W N 0 a W 9 u M S / Q m t C + 0 L 3 R g t G A 0 L D Q u t G C 0 Y s g 0 L g g 0 Y D R i 9 C 9 0 L 7 R h 9 C 9 0 Y v Q t S D R h t C 1 0 L 3 R i y / Q m N C 3 0 L z Q t d C 9 0 L X Q v d C 9 0 Y v Q u S D R g t C 4 0 L 8 u e 9 C e 0 L / Q u 9 C w 0 Y f Q t d C 9 0 L 4 s I N G A 0 Y P Q s d C 7 0 L X Q u S D R g S D Q n d C U 0 K E s M j V 9 J n F 1 b 3 Q 7 L C Z x d W 9 0 O 1 N l Y 3 R p b 2 4 x L 9 C a 0 L 7 Q v d G C 0 Y D Q s N C 6 0 Y L R i y D Q u C D R g N G L 0 L 3 Q v t G H 0 L 3 R i 9 C 1 I N G G 0 L X Q v d G L L 9 C Y 0 L f Q v N C 1 0 L 3 Q t d C 9 0 L 3 R i 9 C 5 I N G C 0 L j Q v y 5 7 0 J 7 Q o d C i 0 J D Q o t C e 0 J o s I N G A 0 Y P Q s d C 7 0 L X Q u S w g 0 Y E g 0 J 3 Q l N C h L D I 2 f S Z x d W 9 0 O y w m c X V v d D t T Z W N 0 a W 9 u M S / Q m t C + 0 L 3 R g t G A 0 L D Q u t G C 0 Y s g 0 L g g 0 Y D R i 9 C 9 0 L 7 R h 9 C 9 0 Y v Q t S D R h t C 1 0 L 3 R i y / Q m N C 3 0 L z Q t d C 9 0 L X Q v d C 9 0 Y v Q u S D R g t C 4 0 L 8 u e 9 C g 0 L X Q s 9 C 4 0 Y H R g t G A 0 L D R h t C 4 0 Y 8 g 0 L 3 Q s C D Q s d C 4 0 Y D Q t t C 1 I N C 0 0 L 7 Q s 9 C + 0 L L Q v t G A 0 L A s M j d 9 J n F 1 b 3 Q 7 L C Z x d W 9 0 O 1 N l Y 3 R p b 2 4 x L 9 C a 0 L 7 Q v d G C 0 Y D Q s N C 6 0 Y L R i y D Q u C D R g N G L 0 L 3 Q v t G H 0 L 3 R i 9 C 1 I N G G 0 L X Q v d G L L 9 C Y 0 L f Q v N C 1 0 L 3 Q t d C 9 0 L 3 R i 9 C 5 I N G C 0 L j Q v y 5 7 0 J 7 Q o t C T 0 K D Q o 9 C W 0 J X Q n d C e X F z Q t d C 6 I N C + 0 Y L Q s 9 G A 0 Y P Q t t C 1 0 L 3 Q v i A s M j h 9 J n F 1 b 3 Q 7 L C Z x d W 9 0 O 1 N l Y 3 R p b 2 4 x L 9 C a 0 L 7 Q v d G C 0 Y D Q s N C 6 0 Y L R i y D Q u C D R g N G L 0 L 3 Q v t G H 0 L 3 R i 9 C 1 I N G G 0 L X Q v d G L L 9 C S 0 Y H R g t C w 0 L L Q u 9 C 1 0 L 3 Q v j o g 0 L z Q t d G B 0 Y / R h i 5 7 T W 9 u d G g s M j l 9 J n F 1 b 3 Q 7 L C Z x d W 9 0 O 1 N l Y 3 R p b 2 4 x L 9 C a 0 L 7 Q v d G C 0 Y D Q s N C 6 0 Y L R i y D Q u C D R g N G L 0 L 3 Q v t G H 0 L 3 R i 9 C 1 I N G G 0 L X Q v d G L L 9 C S 0 Y H R g t C w 0 L L Q u 9 C 1 0 L 3 Q v j o g 0 L P Q v t C 0 L n t Z Z W F y L D M w f S Z x d W 9 0 O y w m c X V v d D t T Z W N 0 a W 9 u M S / Q o N G L 0 L 3 Q v t G H 0 L 3 R i 9 C 1 I N G G 0 L X Q v d G L L 9 C d 0 L X R g d C y 0 L X R g N C 9 0 Y P R g t G L 0 L U g 0 Y H R g t C + 0 L v Q s d G G 0 Y s u e 9 C X 0 L 3 Q s N G H 0 L X Q v d C 4 0 L U s M 3 0 m c X V v d D s s J n F 1 b 3 Q 7 U 2 V j d G l v b j E v 0 J r Q v t C 9 0 Y L R g N C w 0 L r R g t G L I N C 4 I N G A 0 Y v Q v d C + 0 Y f Q v d G L 0 L U g 0 Y b Q t d C 9 0 Y s v 0 J L R g d G C 0 L D Q s t C 7 0 L X Q v d C + O i D R g 9 C 8 0 L 3 Q v t C 2 0 L X Q v d C 4 0 L U u e 9 C S 0 Y H R g t C w 0 L L Q u 9 C 1 0 L 3 Q v j o g 0 Y P Q v N C 9 0 L 7 Q t t C 1 0 L 3 Q u N C 1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F J U Q w J U J E J U Q x J T g y J U Q x J T g w J U Q w J U I w J U Q w J U J B J U Q x J T g y J U Q x J T h C J T I w J U Q w J U I 4 J T I w J U Q x J T g w J U Q x J T h C J U Q w J U J E J U Q w J U J F J U Q x J T g 3 J U Q w J U J E J U Q x J T h C J U Q w J U I 1 J T I w J U Q x J T g 2 J U Q w J U I 1 J U Q w J U J E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C V E M S U 4 M i V E M S U 4 M C V E M C V C M C V E M C V C Q S V E M S U 4 M i V E M S U 4 Q i U y M C V E M C V C O C U y M C V E M S U 4 M C V E M S U 4 Q i V E M C V C R C V E M C V C R S V E M S U 4 N y V E M C V C R C V E M S U 4 Q i V E M C V C N S U y M C V E M S U 4 N i V E M C V C N S V E M C V C R C V E M S U 4 Q i 8 l R D A l O U E l R D A l Q k U l R D A l Q k Q l R D E l O D I l R D E l O D A l R D A l Q j A l R D A l Q k E l R D E l O D I l R D E l O E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Q l R D E l O D I l R D E l O D A l R D A l Q j A l R D A l Q k E l R D E l O D I l R D E l O E I l M j A l R D A l Q j g l M j A l R D E l O D A l R D E l O E I l R D A l Q k Q l R D A l Q k U l R D E l O D c l R D A l Q k Q l R D E l O E I l R D A l Q j U l M j A l R D E l O D Y l R D A l Q j U l R D A l Q k Q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E J U Q x J T g y J U Q x J T g w J U Q w J U I w J U Q w J U J B J U Q x J T g y J U Q x J T h C J T I w J U Q w J U I 4 J T I w J U Q x J T g w J U Q x J T h C J U Q w J U J E J U Q w J U J F J U Q x J T g 3 J U Q w J U J E J U Q x J T h C J U Q w J U I 1 J T I w J U Q x J T g 2 J U Q w J U I 1 J U Q w J U J E J U Q x J T h C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C V E M S U 4 M i V E M S U 4 M C V E M C V C M C V E M C V C Q S V E M S U 4 M i V E M S U 4 Q i U y M C V E M C V C O C U y M C V E M S U 4 M C V E M S U 4 Q i V E M C V C R C V E M C V C R S V E M S U 4 N y V E M C V C R C V E M S U 4 Q i V E M C V C N S U y M C V E M S U 4 N i V E M C V C N S V E M C V C R C V E M S U 4 Q i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Q l R D E l O D I l R D E l O D A l R D A l Q j A l R D A l Q k E l R D E l O D I l R D E l O E I l M j A l R D A l Q j g l M j A l R D E l O D A l R D E l O E I l R D A l Q k Q l R D A l Q k U l R D E l O D c l R D A l Q k Q l R D E l O E I l R D A l Q j U l M j A l R D E l O D Y l R D A l Q j U l R D A l Q k Q l R D E l O E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E J U Q x J T g y J U Q x J T g w J U Q w J U I w J U Q w J U J B J U Q x J T g y J U Q x J T h C J T I w J U Q w J U I 4 J T I w J U Q x J T g w J U Q x J T h C J U Q w J U J E J U Q w J U J F J U Q x J T g 3 J U Q w J U J E J U Q x J T h C J U Q w J U I 1 J T I w J U Q x J T g 2 J U Q w J U I 1 J U Q w J U J E J U Q x J T h C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C V E M S U 4 M i V E M S U 4 M C V E M C V C M C V E M C V C Q S V E M S U 4 M i V E M S U 4 Q i U y M C V E M C V C O C U y M C V E M S U 4 M C V E M S U 4 Q i V E M C V C R C V E M C V C R S V E M S U 4 N y V E M C V C R C V E M S U 4 Q i V E M C V C N S U y M C V E M S U 4 N i V E M C V C N S V E M C V C R C V E M S U 4 Q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Q l R D E l O D I l R D E l O D A l R D A l Q j A l R D A l Q k E l R D E l O D I l R D E l O E I l M j A l R D A l Q j g l M j A l R D E l O D A l R D E l O E I l R D A l Q k Q l R D A l Q k U l R D E l O D c l R D A l Q k Q l R D E l O E I l R D A l Q j U l M j A l R D E l O D Y l R D A l Q j U l R D A l Q k Q l R D E l O E I v J U Q w J T k y J U Q x J T g x J U Q x J T g y J U Q w J U I w J U Q w J U I y J U Q w J U J C J U Q w J U I 1 J U Q w J U J E J U Q w J U J F J T N B J T I w J U Q x J T g z J U Q w J U J D J U Q w J U J E J U Q w J U J F J U Q w J U I 2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E J U Q x J T g y J U Q x J T g w J U Q w J U I w J U Q w J U J B J U Q x J T g y J U Q x J T h C J T I w J U Q w J U I 4 J T I w J U Q x J T g w J U Q x J T h C J U Q w J U J E J U Q w J U J F J U Q x J T g 3 J U Q w J U J E J U Q x J T h C J U Q w J U I 1 J T I w J U Q x J T g 2 J U Q w J U I 1 J U Q w J U J E J U Q x J T h C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E l R D E l O D I l R D A l Q j A l R D E l O D I l R D A l Q k E l R D A l Q j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1 B l b m R p b m c i I C 8 + P E V u d H J 5 I F R 5 c G U 9 I k Z p b G x F c n J v c k N v Z G U i I F Z h b H V l P S J z V W 5 r b m 9 3 b i I g L z 4 8 R W 5 0 c n k g V H l w Z T 0 i R m l s b E x h c 3 R V c G R h d G V k I i B W Y W x 1 Z T 0 i Z D I w M j M t M D c t M D J U M T A 6 M z U 6 M D A u M z A y O D I 5 M F o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8 l R D A l O U U l R D E l O D E l R D E l O D I l R D A l Q j A l R D E l O D I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x J U Q x J T g y J U Q w J U I w J U Q x J T g y J U Q w J U J B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5 n A h T T + X T 6 Y D g X 2 X W x U w A A A A A A I A A A A A A B B m A A A A A Q A A I A A A A L 6 8 W M Q O y T 6 m r s j + A T i D k + n N D G o L Y Z t Z 3 b M W I x Q 0 J x D 8 A A A A A A 6 A A A A A A g A A I A A A A P 5 G T f N w v + r Y r c p t 5 C q 4 Q 6 9 1 / 8 L G B B U v u m / E u k E B 7 F e J U A A A A L D q c I g L i B O o d F l W J e x x J X / u j F w / H w J d 3 P o K f p q 2 2 S i W + k M 7 b A P C g L H v H V / 9 P X 4 1 H 5 E I 5 2 2 g b M q i E G z X m K K S N j 3 d J e r Q A g S K F D j 3 k h a 6 X J i S Q A A A A C i I Z F V 7 o h b 6 9 S M Q L P B H u H H P 0 I o w 1 e + W A H Y M 3 x u y I J 3 A Y g n B 8 o 7 Y y w t 5 0 h E N 4 X A F o Z X J w C P I q j W A M f m X + F r u e W 0 = < / D a t a M a s h u p > 
</file>

<file path=customXml/itemProps1.xml><?xml version="1.0" encoding="utf-8"?>
<ds:datastoreItem xmlns:ds="http://schemas.openxmlformats.org/officeDocument/2006/customXml" ds:itemID="{5D063C16-6881-4B9A-BE1E-607F4CE6F5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Описание</vt:lpstr>
      <vt:lpstr>Контракты</vt:lpstr>
      <vt:lpstr>Остатки на складах не проданные</vt:lpstr>
      <vt:lpstr>Рыночные цены</vt:lpstr>
      <vt:lpstr>Контракты и рыночные цены</vt:lpstr>
      <vt:lpstr>Свод</vt:lpstr>
      <vt:lpstr>Дашборд</vt:lpstr>
      <vt:lpstr>Описание дашборда</vt:lpstr>
    </vt:vector>
  </TitlesOfParts>
  <Company>ООО "Русагро-Инвест"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Глотова Евгения Анатольевна</dc:creator>
  <cp:lastModifiedBy>Бобылев Валерий</cp:lastModifiedBy>
  <dcterms:created xsi:type="dcterms:W3CDTF">2022-08-17T06:25:53Z</dcterms:created>
  <dcterms:modified xsi:type="dcterms:W3CDTF">2023-07-11T13:25:25Z</dcterms:modified>
</cp:coreProperties>
</file>