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Zarco\Desktop\Tareas compu\TareaTema2\"/>
    </mc:Choice>
  </mc:AlternateContent>
  <xr:revisionPtr revIDLastSave="0" documentId="13_ncr:1_{E7D6B402-E281-4891-90FE-7EA8ED0DE27F}" xr6:coauthVersionLast="47" xr6:coauthVersionMax="47" xr10:uidLastSave="{00000000-0000-0000-0000-000000000000}"/>
  <bookViews>
    <workbookView xWindow="-108" yWindow="-108" windowWidth="23256" windowHeight="12456" xr2:uid="{E9EA1C31-57C5-4E72-A848-353B8DE1DD95}"/>
  </bookViews>
  <sheets>
    <sheet name="Hoja1" sheetId="1" r:id="rId1"/>
  </sheets>
  <definedNames>
    <definedName name="Tabla10">Hoja1!$B$194:$E$224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1" i="1" l="1"/>
  <c r="H216" i="1"/>
  <c r="H215" i="1"/>
  <c r="H210" i="1"/>
  <c r="H209" i="1"/>
  <c r="H208" i="1"/>
  <c r="H207" i="1"/>
  <c r="H206" i="1"/>
  <c r="H200" i="1"/>
  <c r="H201" i="1"/>
  <c r="H199" i="1"/>
  <c r="H198" i="1"/>
  <c r="H197" i="1"/>
  <c r="H196" i="1"/>
  <c r="H195" i="1"/>
  <c r="G170" i="1"/>
  <c r="F170" i="1"/>
  <c r="G169" i="1"/>
  <c r="F169" i="1"/>
  <c r="G168" i="1"/>
  <c r="F168" i="1"/>
  <c r="F106" i="1"/>
  <c r="F105" i="1"/>
  <c r="F104" i="1"/>
  <c r="F103" i="1"/>
  <c r="F102" i="1"/>
  <c r="E106" i="1" l="1"/>
  <c r="E105" i="1"/>
  <c r="E104" i="1"/>
  <c r="E103" i="1"/>
  <c r="E102" i="1"/>
  <c r="E107" i="1" l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C69" i="1"/>
  <c r="C68" i="1"/>
  <c r="C67" i="1"/>
  <c r="C66" i="1"/>
  <c r="C65" i="1"/>
  <c r="C64" i="1"/>
  <c r="C6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46" i="1" l="1"/>
  <c r="C47" i="1"/>
  <c r="B40" i="1"/>
  <c r="B38" i="1"/>
  <c r="B39" i="1"/>
</calcChain>
</file>

<file path=xl/sharedStrings.xml><?xml version="1.0" encoding="utf-8"?>
<sst xmlns="http://schemas.openxmlformats.org/spreadsheetml/2006/main" count="194" uniqueCount="118">
  <si>
    <t>1. Cálculo de medidas centrales</t>
  </si>
  <si>
    <t>Media</t>
  </si>
  <si>
    <t>Mediana</t>
  </si>
  <si>
    <t>Moda</t>
  </si>
  <si>
    <t>Calificaciones Estudiantes</t>
  </si>
  <si>
    <t>2. Dispersión de datos</t>
  </si>
  <si>
    <t>Varianza</t>
  </si>
  <si>
    <t>Desviación estándar</t>
  </si>
  <si>
    <t>3. Rango, percentiles y cuartiles</t>
  </si>
  <si>
    <t>Estudiantes</t>
  </si>
  <si>
    <t>Carla Rodrigues</t>
  </si>
  <si>
    <t>Susana Cierra</t>
  </si>
  <si>
    <t>Carlo Martinez</t>
  </si>
  <si>
    <t>Marcela Ferre</t>
  </si>
  <si>
    <t>Gilberto Guzman</t>
  </si>
  <si>
    <t>Tiempo(min)</t>
  </si>
  <si>
    <t>Rango</t>
  </si>
  <si>
    <t>1er cuartil</t>
  </si>
  <si>
    <t>2do cuartil</t>
  </si>
  <si>
    <t>3er cuartil</t>
  </si>
  <si>
    <t>Percentil 90</t>
  </si>
  <si>
    <t>William Gonzales</t>
  </si>
  <si>
    <t>Raul Krel</t>
  </si>
  <si>
    <t>Fernanda Junin</t>
  </si>
  <si>
    <t>4.Visualización: gráfico de barras</t>
  </si>
  <si>
    <t>P</t>
  </si>
  <si>
    <t>Categoría</t>
  </si>
  <si>
    <t>Cantidad Vendida</t>
  </si>
  <si>
    <t>Electrónicos</t>
  </si>
  <si>
    <t>Ropa</t>
  </si>
  <si>
    <t>Alimentos</t>
  </si>
  <si>
    <t>Juguetes</t>
  </si>
  <si>
    <t>5.Visualización: gráfico de columnas</t>
  </si>
  <si>
    <t>Trimestre</t>
  </si>
  <si>
    <t>Ventas Promedio (USD)</t>
  </si>
  <si>
    <t>Trimestre 1</t>
  </si>
  <si>
    <t>Trimestre 2</t>
  </si>
  <si>
    <t>Trimestre 3</t>
  </si>
  <si>
    <t>Trimestre 4</t>
  </si>
  <si>
    <t>6.Construcción de histograma</t>
  </si>
  <si>
    <t>Altura(cm)</t>
  </si>
  <si>
    <t>160-165</t>
  </si>
  <si>
    <t>Intervalos</t>
  </si>
  <si>
    <t>166-170</t>
  </si>
  <si>
    <t>171-175</t>
  </si>
  <si>
    <t>176-180</t>
  </si>
  <si>
    <t>181-185</t>
  </si>
  <si>
    <t>Frecuencia</t>
  </si>
  <si>
    <t>Xi</t>
  </si>
  <si>
    <t>7.Gráfico circular (pastel)</t>
  </si>
  <si>
    <t>Porcentaje</t>
  </si>
  <si>
    <t>Alimentación</t>
  </si>
  <si>
    <t>Transporte</t>
  </si>
  <si>
    <t>Educación</t>
  </si>
  <si>
    <t>Ocio</t>
  </si>
  <si>
    <t>Otros</t>
  </si>
  <si>
    <t>8.Comparación entre dos grupos</t>
  </si>
  <si>
    <t>Grupo A</t>
  </si>
  <si>
    <t>Grupo B</t>
  </si>
  <si>
    <t>Estadístico</t>
  </si>
  <si>
    <t>Desviación Estándar</t>
  </si>
  <si>
    <t>9.Distribución de frecuencia y acumulada</t>
  </si>
  <si>
    <t>23, 35, 28, 42, 31, 39, 45, 27, 33, 38,</t>
  </si>
  <si>
    <t>41, 29, 36, 44, 30, 25, 37, 43, 32, 26,</t>
  </si>
  <si>
    <t>40, 34, 24, 46, 47, 28, 35, 39, 31, 42,</t>
  </si>
  <si>
    <t>36, 29, 44, 33, 38, 27, 45, 30, 41, 34</t>
  </si>
  <si>
    <t>Intervalo</t>
  </si>
  <si>
    <t>Marca de clase</t>
  </si>
  <si>
    <t>Frecuencia (f)</t>
  </si>
  <si>
    <t>Frec. Acumulada (F)</t>
  </si>
  <si>
    <t>Porcentaje (%)</t>
  </si>
  <si>
    <t>Porc. Acumulado</t>
  </si>
  <si>
    <t>20-25</t>
  </si>
  <si>
    <t>22.5</t>
  </si>
  <si>
    <t>2.5%</t>
  </si>
  <si>
    <t>25-30</t>
  </si>
  <si>
    <t>27.5</t>
  </si>
  <si>
    <t>15.0%</t>
  </si>
  <si>
    <t>17.5%</t>
  </si>
  <si>
    <t>30-35</t>
  </si>
  <si>
    <t>32.5</t>
  </si>
  <si>
    <t>20.0%</t>
  </si>
  <si>
    <t>37.5%</t>
  </si>
  <si>
    <t>35-40</t>
  </si>
  <si>
    <t>37.5</t>
  </si>
  <si>
    <t>25.0%</t>
  </si>
  <si>
    <t>62.5%</t>
  </si>
  <si>
    <t>40-45</t>
  </si>
  <si>
    <t>42.5</t>
  </si>
  <si>
    <t>22.5%</t>
  </si>
  <si>
    <t>85.0%</t>
  </si>
  <si>
    <t>45-50</t>
  </si>
  <si>
    <t>47.5</t>
  </si>
  <si>
    <t>100.0%</t>
  </si>
  <si>
    <t>10.Análisis de datos reales</t>
  </si>
  <si>
    <t>ID</t>
  </si>
  <si>
    <t>Género</t>
  </si>
  <si>
    <t>Área</t>
  </si>
  <si>
    <t>Sueldo (USD)</t>
  </si>
  <si>
    <t>M</t>
  </si>
  <si>
    <t>Ventas</t>
  </si>
  <si>
    <t>F</t>
  </si>
  <si>
    <t>Marketing</t>
  </si>
  <si>
    <t>IT</t>
  </si>
  <si>
    <t>RRHH</t>
  </si>
  <si>
    <t>Finanzas</t>
  </si>
  <si>
    <t>Operaciones</t>
  </si>
  <si>
    <t>Medida</t>
  </si>
  <si>
    <t>Valor (USD)</t>
  </si>
  <si>
    <t>Q1 (Primer cuartil)</t>
  </si>
  <si>
    <t>Q3 (Tercer cuartil)</t>
  </si>
  <si>
    <t>Q2(Segundo cuartil)</t>
  </si>
  <si>
    <t>Sueldo Promedio</t>
  </si>
  <si>
    <t>Cantidad</t>
  </si>
  <si>
    <t>Gráfica</t>
  </si>
  <si>
    <t>TAREA TEMA2</t>
  </si>
  <si>
    <t>Esrudiante: Valeria Avril Candia Zarco</t>
  </si>
  <si>
    <t>Código: 87797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</si>
</sst>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2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4" borderId="0" xfId="0" applyFont="1" applyFill="1"/>
    <xf numFmtId="0" fontId="2" fillId="3" borderId="0" xfId="0" applyFont="1" applyFill="1"/>
    <xf numFmtId="0" fontId="3" fillId="0" borderId="0" xfId="0" applyFont="1"/>
    <xf numFmtId="0" fontId="3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1" fillId="5" borderId="0" xfId="0" applyFont="1" applyFill="1"/>
    <xf numFmtId="9" fontId="0" fillId="0" borderId="0" xfId="0" applyNumberFormat="1"/>
    <xf numFmtId="0" fontId="0" fillId="6" borderId="0" xfId="0" applyFill="1"/>
    <xf numFmtId="0" fontId="3" fillId="7" borderId="0" xfId="0" applyFont="1" applyFill="1"/>
    <xf numFmtId="0" fontId="0" fillId="4" borderId="0" xfId="0" applyFill="1"/>
    <xf numFmtId="0" fontId="6" fillId="7" borderId="0" xfId="0" applyFont="1" applyFill="1"/>
    <xf numFmtId="0" fontId="0" fillId="0" borderId="1" xfId="0" applyBorder="1"/>
    <xf numFmtId="0" fontId="6" fillId="4" borderId="1" xfId="0" applyFont="1" applyFill="1" applyBorder="1"/>
    <xf numFmtId="0" fontId="7" fillId="6" borderId="0" xfId="0" applyFont="1" applyFill="1" applyAlignment="1">
      <alignment horizontal="right"/>
    </xf>
    <xf numFmtId="0" fontId="7" fillId="6" borderId="0" xfId="0" applyFont="1" applyFill="1"/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Hoja1!$C$74</c:f>
              <c:strCache>
                <c:ptCount val="1"/>
                <c:pt idx="0">
                  <c:v>Cantidad Vendida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Hoja1!$B$75:$B$78</c:f>
              <c:strCache>
                <c:ptCount val="4"/>
                <c:pt idx="0">
                  <c:v>Electrónicos</c:v>
                </c:pt>
                <c:pt idx="1">
                  <c:v>Ropa</c:v>
                </c:pt>
                <c:pt idx="2">
                  <c:v>Alimentos</c:v>
                </c:pt>
                <c:pt idx="3">
                  <c:v>Juguetes</c:v>
                </c:pt>
              </c:strCache>
            </c:strRef>
          </c:cat>
          <c:val>
            <c:numRef>
              <c:f>Hoja1!$C$75:$C$78</c:f>
              <c:numCache>
                <c:formatCode>General</c:formatCode>
                <c:ptCount val="4"/>
                <c:pt idx="0">
                  <c:v>120</c:v>
                </c:pt>
                <c:pt idx="1">
                  <c:v>85</c:v>
                </c:pt>
                <c:pt idx="2">
                  <c:v>200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2C-8343-D639A5695B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738627567"/>
        <c:axId val="1738626607"/>
      </c:barChart>
      <c:catAx>
        <c:axId val="1738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Categorías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38626607"/>
        <c:crosses val="autoZero"/>
        <c:auto val="1"/>
        <c:lblAlgn val="ctr"/>
        <c:lblOffset val="100"/>
        <c:noMultiLvlLbl val="0"/>
      </c:catAx>
      <c:valAx>
        <c:axId val="17386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Cantidad vendida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386275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Hoja1!$C$89</c:f>
              <c:strCache>
                <c:ptCount val="1"/>
                <c:pt idx="0">
                  <c:v>Ventas Promedio (USD)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Hoja1!$B$90:$B$93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Hoja1!$C$90:$C$93</c:f>
              <c:numCache>
                <c:formatCode>General</c:formatCode>
                <c:ptCount val="4"/>
                <c:pt idx="0">
                  <c:v>15</c:v>
                </c:pt>
                <c:pt idx="1">
                  <c:v>22.5</c:v>
                </c:pt>
                <c:pt idx="2">
                  <c:v>18.75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5ED-B9D0-EFD363466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43580991"/>
        <c:axId val="2043581951"/>
      </c:barChart>
      <c:catAx>
        <c:axId val="20435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43581951"/>
        <c:crosses val="autoZero"/>
        <c:auto val="1"/>
        <c:lblAlgn val="ctr"/>
        <c:lblOffset val="100"/>
        <c:noMultiLvlLbl val="0"/>
      </c:catAx>
      <c:valAx>
        <c:axId val="20435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Promedio 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43580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solidFill>
                <a:schemeClr val="accent6">
                  <a:lumMod val="50000"/>
                  <a:alpha val="92000"/>
                </a:schemeClr>
              </a:solidFill>
            </a:ln>
            <a:effectLst/>
          </c:spPr>
          <c:invertIfNegative val="0"/>
          <c:cat>
            <c:numRef>
              <c:f>Hoja1!$F$102:$F$106</c:f>
              <c:numCache>
                <c:formatCode>General</c:formatCode>
                <c:ptCount val="5"/>
                <c:pt idx="0">
                  <c:v>0</c:v>
                </c:pt>
                <c:pt idx="1">
                  <c:v>168</c:v>
                </c:pt>
                <c:pt idx="2">
                  <c:v>173</c:v>
                </c:pt>
                <c:pt idx="3">
                  <c:v>178</c:v>
                </c:pt>
                <c:pt idx="4">
                  <c:v>183</c:v>
                </c:pt>
              </c:numCache>
            </c:numRef>
          </c:cat>
          <c:val>
            <c:numRef>
              <c:f>Hoja1!$E$102:$E$106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19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4-4AC4-B2B6-0944B2C5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0065679"/>
        <c:axId val="2060069039"/>
      </c:barChart>
      <c:lineChart>
        <c:grouping val="standard"/>
        <c:varyColors val="0"/>
        <c:ser>
          <c:idx val="1"/>
          <c:order val="1"/>
          <c:tx>
            <c:v>Polígono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Hoja1!$E$102:$E$106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19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4-4AC4-B2B6-0944B2C5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065679"/>
        <c:axId val="2060069039"/>
      </c:lineChart>
      <c:catAx>
        <c:axId val="206006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60069039"/>
        <c:crosses val="autoZero"/>
        <c:auto val="1"/>
        <c:lblAlgn val="ctr"/>
        <c:lblOffset val="100"/>
        <c:noMultiLvlLbl val="0"/>
      </c:catAx>
      <c:valAx>
        <c:axId val="20600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600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Comparación entre A y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Hoja1!$F$167</c:f>
              <c:strCache>
                <c:ptCount val="1"/>
                <c:pt idx="0">
                  <c:v>Grupo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Hoja1!$E$168:$E$170</c:f>
              <c:strCache>
                <c:ptCount val="3"/>
                <c:pt idx="0">
                  <c:v>Media</c:v>
                </c:pt>
                <c:pt idx="1">
                  <c:v>Desviación Estándar</c:v>
                </c:pt>
                <c:pt idx="2">
                  <c:v>Rango</c:v>
                </c:pt>
              </c:strCache>
            </c:strRef>
          </c:cat>
          <c:val>
            <c:numRef>
              <c:f>Hoja1!$F$168:$F$170</c:f>
              <c:numCache>
                <c:formatCode>0.00</c:formatCode>
                <c:ptCount val="3"/>
                <c:pt idx="0" formatCode="General">
                  <c:v>71</c:v>
                </c:pt>
                <c:pt idx="1">
                  <c:v>19.157244060668017</c:v>
                </c:pt>
                <c:pt idx="2" formatCode="General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6-41AD-8AAD-B690375DEBA7}"/>
            </c:ext>
          </c:extLst>
        </c:ser>
        <c:ser>
          <c:idx val="1"/>
          <c:order val="1"/>
          <c:tx>
            <c:strRef>
              <c:f>Hoja1!$G$167</c:f>
              <c:strCache>
                <c:ptCount val="1"/>
                <c:pt idx="0">
                  <c:v>Grupo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Hoja1!$E$168:$E$170</c:f>
              <c:strCache>
                <c:ptCount val="3"/>
                <c:pt idx="0">
                  <c:v>Media</c:v>
                </c:pt>
                <c:pt idx="1">
                  <c:v>Desviación Estándar</c:v>
                </c:pt>
                <c:pt idx="2">
                  <c:v>Rango</c:v>
                </c:pt>
              </c:strCache>
            </c:strRef>
          </c:cat>
          <c:val>
            <c:numRef>
              <c:f>Hoja1!$G$168:$G$170</c:f>
              <c:numCache>
                <c:formatCode>0.00</c:formatCode>
                <c:ptCount val="3"/>
                <c:pt idx="0" formatCode="General">
                  <c:v>62.5</c:v>
                </c:pt>
                <c:pt idx="1">
                  <c:v>26.700499371110396</c:v>
                </c:pt>
                <c:pt idx="2" formatCode="General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6-41AD-8AAD-B690375D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61151"/>
        <c:axId val="2050560191"/>
      </c:barChart>
      <c:catAx>
        <c:axId val="20505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0560191"/>
        <c:crosses val="autoZero"/>
        <c:auto val="1"/>
        <c:lblAlgn val="ctr"/>
        <c:lblOffset val="100"/>
        <c:noMultiLvlLbl val="0"/>
      </c:catAx>
      <c:valAx>
        <c:axId val="20505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05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12335302969136E-2"/>
          <c:y val="5.1552421653788399E-2"/>
          <c:w val="0.64584968422776257"/>
          <c:h val="0.83972695298618416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4">
                <a:lumMod val="60000"/>
                <a:lumOff val="40000"/>
              </a:schemeClr>
            </a:solidFill>
            <a:ln w="28575">
              <a:solidFill>
                <a:schemeClr val="accent2"/>
              </a:solidFill>
            </a:ln>
            <a:effectLst/>
          </c:spPr>
          <c:invertIfNegative val="0"/>
          <c:cat>
            <c:strRef>
              <c:f>Hoja1!$E$183:$E$188</c:f>
              <c:strCache>
                <c:ptCount val="6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</c:strCache>
            </c:strRef>
          </c:cat>
          <c:val>
            <c:numRef>
              <c:f>Hoja1!$F$183:$F$188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46C-B900-DB43DE80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18798783"/>
        <c:axId val="1618796383"/>
      </c:barChart>
      <c:lineChart>
        <c:grouping val="standard"/>
        <c:varyColors val="0"/>
        <c:ser>
          <c:idx val="1"/>
          <c:order val="1"/>
          <c:tx>
            <c:v>Polígono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Hoja1!$F$183:$F$188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B-446C-B900-DB43DE80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798783"/>
        <c:axId val="1618796383"/>
      </c:lineChart>
      <c:catAx>
        <c:axId val="161879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18796383"/>
        <c:crosses val="autoZero"/>
        <c:auto val="1"/>
        <c:lblAlgn val="ctr"/>
        <c:lblOffset val="100"/>
        <c:noMultiLvlLbl val="0"/>
      </c:catAx>
      <c:valAx>
        <c:axId val="16187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187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Hoja1!$H$205</c:f>
              <c:strCache>
                <c:ptCount val="1"/>
                <c:pt idx="0">
                  <c:v>Sueldo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Hoja1!$G$206:$G$211</c:f>
              <c:strCache>
                <c:ptCount val="6"/>
                <c:pt idx="0">
                  <c:v>IT</c:v>
                </c:pt>
                <c:pt idx="1">
                  <c:v>Finanzas</c:v>
                </c:pt>
                <c:pt idx="2">
                  <c:v>Marketing</c:v>
                </c:pt>
                <c:pt idx="3">
                  <c:v>Operaciones</c:v>
                </c:pt>
                <c:pt idx="4">
                  <c:v>RRHH</c:v>
                </c:pt>
                <c:pt idx="5">
                  <c:v>Ventas</c:v>
                </c:pt>
              </c:strCache>
            </c:strRef>
          </c:cat>
          <c:val>
            <c:numRef>
              <c:f>Hoja1!$H$206:$H$211</c:f>
              <c:numCache>
                <c:formatCode>0</c:formatCode>
                <c:ptCount val="6"/>
                <c:pt idx="0">
                  <c:v>1966.6666666666667</c:v>
                </c:pt>
                <c:pt idx="1">
                  <c:v>3600</c:v>
                </c:pt>
                <c:pt idx="2">
                  <c:v>3250</c:v>
                </c:pt>
                <c:pt idx="3">
                  <c:v>2565</c:v>
                </c:pt>
                <c:pt idx="4">
                  <c:v>1675</c:v>
                </c:pt>
                <c:pt idx="5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4BCF-A542-8475935D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8691887"/>
        <c:axId val="208687567"/>
      </c:barChart>
      <c:catAx>
        <c:axId val="2086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8687567"/>
        <c:crosses val="autoZero"/>
        <c:auto val="1"/>
        <c:lblAlgn val="ctr"/>
        <c:lblOffset val="100"/>
        <c:noMultiLvlLbl val="0"/>
      </c:catAx>
      <c:valAx>
        <c:axId val="2086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86918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Hoja1!$H$214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5-4CA8-AF9C-7E9693924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5-4CA8-AF9C-7E9693924467}"/>
              </c:ext>
            </c:extLst>
          </c:dPt>
          <c:cat>
            <c:strRef>
              <c:f>Hoja1!$G$215:$G$216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Hoja1!$H$215:$H$216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CA8-AF9C-7E969392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1253490</xdr:colOff>
      <xdr:row>66</xdr:row>
      <xdr:rowOff>18097</xdr:rowOff>
    </xdr:from>
    <xdr:to>
      <xdr:col>8</xdr:col>
      <xdr:colOff>161925</xdr:colOff>
      <xdr:row>80</xdr:row>
      <xdr:rowOff>86677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38057-1BF9-6C32-D081-F8ECBAFD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1257300</xdr:colOff>
      <xdr:row>81</xdr:row>
      <xdr:rowOff>23812</xdr:rowOff>
    </xdr:from>
    <xdr:to>
      <xdr:col>8</xdr:col>
      <xdr:colOff>173355</xdr:colOff>
      <xdr:row>95</xdr:row>
      <xdr:rowOff>92392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76FE60-23CC-0D89-788D-F5A913E51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586740</xdr:colOff>
      <xdr:row>110</xdr:row>
      <xdr:rowOff>67627</xdr:rowOff>
    </xdr:from>
    <xdr:to>
      <xdr:col>6</xdr:col>
      <xdr:colOff>510540</xdr:colOff>
      <xdr:row>124</xdr:row>
      <xdr:rowOff>131445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41CE3E-9DBD-1827-50FE-9446AB4A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</xdr:colOff>
      <xdr:row>71</xdr:row>
      <xdr:rowOff>53340</xdr:rowOff>
    </xdr:from>
    <xdr:to>
      <xdr:col>4</xdr:col>
      <xdr:colOff>1051560</xdr:colOff>
      <xdr:row>71</xdr:row>
      <xdr:rowOff>91440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5D83C2D-A38D-4964-BDD8-34FEDEDE57D6}"/>
            </a:ext>
          </a:extLst>
        </xdr:cNvPr>
        <xdr:cNvCxnSpPr/>
      </xdr:nvCxnSpPr>
      <xdr:spPr>
        <a:xfrm flipV="1">
          <a:off x="5219700" y="13053060"/>
          <a:ext cx="1005840" cy="381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89</xdr:row>
      <xdr:rowOff>121920</xdr:rowOff>
    </xdr:from>
    <xdr:to>
      <xdr:col>4</xdr:col>
      <xdr:colOff>1196340</xdr:colOff>
      <xdr:row>94</xdr:row>
      <xdr:rowOff>99060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C018124-B969-4000-9F13-6AC4818E8A7E}"/>
            </a:ext>
          </a:extLst>
        </xdr:cNvPr>
        <xdr:cNvCxnSpPr/>
      </xdr:nvCxnSpPr>
      <xdr:spPr>
        <a:xfrm flipV="1">
          <a:off x="4381500" y="16413480"/>
          <a:ext cx="1988820" cy="8915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784860</xdr:colOff>
      <xdr:row>146</xdr:row>
      <xdr:rowOff>76200</xdr:rowOff>
    </xdr:from>
    <xdr:to>
      <xdr:col>7</xdr:col>
      <xdr:colOff>2060944</xdr:colOff>
      <xdr:row>160</xdr:row>
      <xdr:rowOff>167870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B7D0576-A970-4B5A-AA8C-D9A029B63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6360" y="26791920"/>
          <a:ext cx="5718544" cy="2651990"/>
        </a:xfrm>
        <a:prstGeom prst="rect">
          <a:avLst/>
        </a:prstGeom>
      </xdr:spPr>
    </xdr:pic>
    <xdr:clientData/>
  </xdr:twoCellAnchor>
  <xdr:twoCellAnchor>
    <xdr:from>
      <xdr:col>7</xdr:col>
      <xdr:colOff>525780</xdr:colOff>
      <xdr:row>162</xdr:row>
      <xdr:rowOff>152400</xdr:rowOff>
    </xdr:from>
    <xdr:to>
      <xdr:col>11</xdr:col>
      <xdr:colOff>304800</xdr:colOff>
      <xdr:row>177</xdr:row>
      <xdr:rowOff>38100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DE74E58-B8A2-47BB-BBBF-7CFD5502C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179</xdr:row>
      <xdr:rowOff>0</xdr:rowOff>
    </xdr:from>
    <xdr:to>
      <xdr:col>15</xdr:col>
      <xdr:colOff>661036</xdr:colOff>
      <xdr:row>193</xdr:row>
      <xdr:rowOff>149543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D55E653-FDDE-414A-9DA7-9F7F17E4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510540</xdr:colOff>
      <xdr:row>197</xdr:row>
      <xdr:rowOff>7620</xdr:rowOff>
    </xdr:from>
    <xdr:to>
      <xdr:col>12</xdr:col>
      <xdr:colOff>213360</xdr:colOff>
      <xdr:row>211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F033813-EA39-4321-A2E7-66AFCDC6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239486</xdr:colOff>
      <xdr:row>213</xdr:row>
      <xdr:rowOff>43543</xdr:rowOff>
    </xdr:from>
    <xdr:to>
      <xdr:col>11</xdr:col>
      <xdr:colOff>2038350</xdr:colOff>
      <xdr:row>223</xdr:row>
      <xdr:rowOff>52387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D1A928B-64C5-44B1-8802-29696928E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6327B-3299-4BCB-90F1-26CB8FBD1B8A}" name="Tabla1" displayName="Tabla1" ref="B194:E224" totalsRowShown="0" headerRowDxfId="0">
  <autoFilter ref="B194:E224" xr:uid="{3A46327B-3299-4BCB-90F1-26CB8FBD1B8A}"/>
  <tableColumns count="4">
    <tableColumn id="1" xr3:uid="{C7081F75-90DA-479E-A4C4-F6C871DEFB21}" name="ID"/>
    <tableColumn id="2" xr3:uid="{9A70B427-9616-414C-A755-AD0146CA12B6}" name="Género"/>
    <tableColumn id="3" xr3:uid="{6C6CBD91-EE9D-40CC-9F20-920B4B606505}" name="Área"/>
    <tableColumn id="4" xr3:uid="{26F83FDC-1B72-44EE-9FBA-76F78A771451}" name="Sueldo (US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605A-C415-4D2A-83E3-EE1654CFFC95}">
  <dimension ref="A1:I224"/>
  <sheetViews>
    <sheetView tabSelected="1" topLeftCell="A194" zoomScale="70" zoomScaleNormal="70" workbookViewId="0">
      <selection activeCell="L86" sqref="L86"/>
    </sheetView>
  </sheetViews>
  <sheetFormatPr baseColWidth="10" defaultRowHeight="14.4" x14ac:dyDescent="0.3"/>
  <cols>
    <col min="2" max="2" width="35.44140625" customWidth="1"/>
    <col min="3" max="3" width="20" customWidth="1"/>
    <col min="5" max="5" width="28" customWidth="1"/>
    <col min="6" max="6" width="13.6640625" customWidth="1"/>
    <col min="8" max="8" width="31.5546875" customWidth="1"/>
    <col min="9" max="9" width="17.6640625" customWidth="1"/>
    <col min="12" max="12" width="32.88671875" customWidth="1"/>
    <col min="13" max="13" width="17" customWidth="1"/>
    <col min="17" max="17" width="27" customWidth="1"/>
    <col min="25" max="25" width="30.5546875" customWidth="1"/>
    <col min="28" max="28" width="25.44140625" customWidth="1"/>
    <col min="35" max="35" width="37.33203125" customWidth="1"/>
    <col min="37" max="37" width="18.44140625" customWidth="1"/>
    <col min="38" max="38" width="22" customWidth="1"/>
    <col min="39" max="39" width="18.44140625" customWidth="1"/>
    <col min="40" max="40" width="18.109375" customWidth="1"/>
    <col min="41" max="41" width="20.109375" customWidth="1"/>
  </cols>
  <sheetData>
    <row r="1" spans="1:6" x14ac:dyDescent="0.3">
      <c r="E1" s="20" t="s">
        <v>115</v>
      </c>
      <c r="F1" s="20"/>
    </row>
    <row r="2" spans="1:6" x14ac:dyDescent="0.3">
      <c r="E2" s="20"/>
      <c r="F2" s="20"/>
    </row>
    <row r="3" spans="1:6" x14ac:dyDescent="0.3">
      <c r="E3" s="5" t="s">
        <v>116</v>
      </c>
    </row>
    <row r="4" spans="1:6" x14ac:dyDescent="0.3">
      <c r="B4" s="3" t="s">
        <v>0</v>
      </c>
      <c r="E4" s="5" t="s">
        <v>117</v>
      </c>
    </row>
    <row r="6" spans="1:6" ht="15.6" x14ac:dyDescent="0.3">
      <c r="A6" s="2"/>
      <c r="B6" s="4" t="s">
        <v>4</v>
      </c>
    </row>
    <row r="7" spans="1:6" x14ac:dyDescent="0.3">
      <c r="A7" s="2">
        <v>1</v>
      </c>
      <c r="B7" s="1">
        <f ca="1">RANDBETWEEN(1,100)</f>
        <v>81</v>
      </c>
    </row>
    <row r="8" spans="1:6" x14ac:dyDescent="0.3">
      <c r="A8" s="2">
        <f>A7+1</f>
        <v>2</v>
      </c>
      <c r="B8" s="1">
        <f t="shared" ref="B8:B36" ca="1" si="0">RANDBETWEEN(1,100)</f>
        <v>31</v>
      </c>
    </row>
    <row r="9" spans="1:6" x14ac:dyDescent="0.3">
      <c r="A9" s="2">
        <f t="shared" ref="A9:A36" si="1">A8+1</f>
        <v>3</v>
      </c>
      <c r="B9" s="1">
        <f t="shared" ca="1" si="0"/>
        <v>30</v>
      </c>
    </row>
    <row r="10" spans="1:6" x14ac:dyDescent="0.3">
      <c r="A10" s="2">
        <f t="shared" si="1"/>
        <v>4</v>
      </c>
      <c r="B10" s="1">
        <f t="shared" ca="1" si="0"/>
        <v>12</v>
      </c>
    </row>
    <row r="11" spans="1:6" ht="14.4" customHeight="1" x14ac:dyDescent="0.3">
      <c r="A11" s="2">
        <f t="shared" si="1"/>
        <v>5</v>
      </c>
      <c r="B11" s="1">
        <f t="shared" ca="1" si="0"/>
        <v>77</v>
      </c>
    </row>
    <row r="12" spans="1:6" ht="14.4" customHeight="1" x14ac:dyDescent="0.3">
      <c r="A12" s="2">
        <f t="shared" si="1"/>
        <v>6</v>
      </c>
      <c r="B12" s="1">
        <f t="shared" ca="1" si="0"/>
        <v>75</v>
      </c>
    </row>
    <row r="13" spans="1:6" x14ac:dyDescent="0.3">
      <c r="A13" s="2">
        <f t="shared" si="1"/>
        <v>7</v>
      </c>
      <c r="B13" s="1">
        <f t="shared" ca="1" si="0"/>
        <v>47</v>
      </c>
    </row>
    <row r="14" spans="1:6" x14ac:dyDescent="0.3">
      <c r="A14" s="2">
        <f t="shared" si="1"/>
        <v>8</v>
      </c>
      <c r="B14" s="1">
        <f t="shared" ca="1" si="0"/>
        <v>2</v>
      </c>
    </row>
    <row r="15" spans="1:6" x14ac:dyDescent="0.3">
      <c r="A15" s="2">
        <f t="shared" si="1"/>
        <v>9</v>
      </c>
      <c r="B15" s="1">
        <f t="shared" ca="1" si="0"/>
        <v>73</v>
      </c>
    </row>
    <row r="16" spans="1:6" x14ac:dyDescent="0.3">
      <c r="A16" s="2">
        <f t="shared" si="1"/>
        <v>10</v>
      </c>
      <c r="B16" s="1">
        <f t="shared" ca="1" si="0"/>
        <v>84</v>
      </c>
    </row>
    <row r="17" spans="1:2" x14ac:dyDescent="0.3">
      <c r="A17" s="2">
        <f t="shared" si="1"/>
        <v>11</v>
      </c>
      <c r="B17" s="1">
        <f t="shared" ca="1" si="0"/>
        <v>32</v>
      </c>
    </row>
    <row r="18" spans="1:2" x14ac:dyDescent="0.3">
      <c r="A18" s="2">
        <f t="shared" si="1"/>
        <v>12</v>
      </c>
      <c r="B18" s="1">
        <f t="shared" ca="1" si="0"/>
        <v>16</v>
      </c>
    </row>
    <row r="19" spans="1:2" x14ac:dyDescent="0.3">
      <c r="A19" s="2">
        <f t="shared" si="1"/>
        <v>13</v>
      </c>
      <c r="B19" s="1">
        <f t="shared" ca="1" si="0"/>
        <v>68</v>
      </c>
    </row>
    <row r="20" spans="1:2" x14ac:dyDescent="0.3">
      <c r="A20" s="2">
        <f t="shared" si="1"/>
        <v>14</v>
      </c>
      <c r="B20" s="1">
        <f t="shared" ca="1" si="0"/>
        <v>88</v>
      </c>
    </row>
    <row r="21" spans="1:2" x14ac:dyDescent="0.3">
      <c r="A21" s="2">
        <f t="shared" si="1"/>
        <v>15</v>
      </c>
      <c r="B21" s="1">
        <f t="shared" ca="1" si="0"/>
        <v>68</v>
      </c>
    </row>
    <row r="22" spans="1:2" x14ac:dyDescent="0.3">
      <c r="A22" s="2">
        <f t="shared" si="1"/>
        <v>16</v>
      </c>
      <c r="B22" s="1">
        <f t="shared" ca="1" si="0"/>
        <v>56</v>
      </c>
    </row>
    <row r="23" spans="1:2" x14ac:dyDescent="0.3">
      <c r="A23" s="2">
        <f t="shared" si="1"/>
        <v>17</v>
      </c>
      <c r="B23" s="1">
        <f t="shared" ca="1" si="0"/>
        <v>48</v>
      </c>
    </row>
    <row r="24" spans="1:2" x14ac:dyDescent="0.3">
      <c r="A24" s="2">
        <f t="shared" si="1"/>
        <v>18</v>
      </c>
      <c r="B24" s="1">
        <f t="shared" ca="1" si="0"/>
        <v>64</v>
      </c>
    </row>
    <row r="25" spans="1:2" x14ac:dyDescent="0.3">
      <c r="A25" s="2">
        <f t="shared" si="1"/>
        <v>19</v>
      </c>
      <c r="B25" s="1">
        <f t="shared" ca="1" si="0"/>
        <v>84</v>
      </c>
    </row>
    <row r="26" spans="1:2" x14ac:dyDescent="0.3">
      <c r="A26" s="2">
        <f t="shared" si="1"/>
        <v>20</v>
      </c>
      <c r="B26" s="1">
        <f t="shared" ca="1" si="0"/>
        <v>11</v>
      </c>
    </row>
    <row r="27" spans="1:2" x14ac:dyDescent="0.3">
      <c r="A27" s="2">
        <f>A26+1</f>
        <v>21</v>
      </c>
      <c r="B27" s="1">
        <f t="shared" ca="1" si="0"/>
        <v>35</v>
      </c>
    </row>
    <row r="28" spans="1:2" x14ac:dyDescent="0.3">
      <c r="A28" s="2">
        <f t="shared" si="1"/>
        <v>22</v>
      </c>
      <c r="B28" s="1">
        <f t="shared" ca="1" si="0"/>
        <v>37</v>
      </c>
    </row>
    <row r="29" spans="1:2" x14ac:dyDescent="0.3">
      <c r="A29" s="2">
        <f t="shared" si="1"/>
        <v>23</v>
      </c>
      <c r="B29" s="1">
        <f t="shared" ca="1" si="0"/>
        <v>75</v>
      </c>
    </row>
    <row r="30" spans="1:2" x14ac:dyDescent="0.3">
      <c r="A30" s="2">
        <f t="shared" si="1"/>
        <v>24</v>
      </c>
      <c r="B30" s="1">
        <f t="shared" ca="1" si="0"/>
        <v>61</v>
      </c>
    </row>
    <row r="31" spans="1:2" x14ac:dyDescent="0.3">
      <c r="A31" s="2">
        <f t="shared" si="1"/>
        <v>25</v>
      </c>
      <c r="B31" s="1">
        <f t="shared" ca="1" si="0"/>
        <v>12</v>
      </c>
    </row>
    <row r="32" spans="1:2" x14ac:dyDescent="0.3">
      <c r="A32" s="2">
        <f t="shared" si="1"/>
        <v>26</v>
      </c>
      <c r="B32" s="1">
        <f t="shared" ca="1" si="0"/>
        <v>43</v>
      </c>
    </row>
    <row r="33" spans="1:3" x14ac:dyDescent="0.3">
      <c r="A33" s="2">
        <f t="shared" si="1"/>
        <v>27</v>
      </c>
      <c r="B33" s="1">
        <f t="shared" ca="1" si="0"/>
        <v>60</v>
      </c>
    </row>
    <row r="34" spans="1:3" x14ac:dyDescent="0.3">
      <c r="A34" s="2">
        <f t="shared" si="1"/>
        <v>28</v>
      </c>
      <c r="B34" s="1">
        <f t="shared" ca="1" si="0"/>
        <v>79</v>
      </c>
    </row>
    <row r="35" spans="1:3" x14ac:dyDescent="0.3">
      <c r="A35" s="2">
        <f t="shared" si="1"/>
        <v>29</v>
      </c>
      <c r="B35" s="1">
        <f t="shared" ca="1" si="0"/>
        <v>72</v>
      </c>
    </row>
    <row r="36" spans="1:3" x14ac:dyDescent="0.3">
      <c r="A36" s="2">
        <f t="shared" si="1"/>
        <v>30</v>
      </c>
      <c r="B36" s="1">
        <f t="shared" ca="1" si="0"/>
        <v>19</v>
      </c>
    </row>
    <row r="38" spans="1:3" x14ac:dyDescent="0.3">
      <c r="A38" t="s">
        <v>1</v>
      </c>
      <c r="B38" s="1">
        <f ca="1">AVERAGE(B7:B36)</f>
        <v>51.333333333333336</v>
      </c>
    </row>
    <row r="39" spans="1:3" x14ac:dyDescent="0.3">
      <c r="A39" t="s">
        <v>2</v>
      </c>
      <c r="B39" s="1">
        <f ca="1">MEDIAN(B7:B36)</f>
        <v>58</v>
      </c>
    </row>
    <row r="40" spans="1:3" x14ac:dyDescent="0.3">
      <c r="A40" t="s">
        <v>3</v>
      </c>
      <c r="B40">
        <f ca="1">_xlfn.MODE.SNGL(B7:B36)</f>
        <v>12</v>
      </c>
    </row>
    <row r="43" spans="1:3" x14ac:dyDescent="0.3">
      <c r="B43" s="3" t="s">
        <v>5</v>
      </c>
    </row>
    <row r="46" spans="1:3" x14ac:dyDescent="0.3">
      <c r="B46" s="6" t="s">
        <v>6</v>
      </c>
      <c r="C46" s="7">
        <f ca="1">_xlfn.VAR.P(B7:B36)</f>
        <v>665.62222222222226</v>
      </c>
    </row>
    <row r="47" spans="1:3" x14ac:dyDescent="0.3">
      <c r="B47" s="6" t="s">
        <v>7</v>
      </c>
      <c r="C47" s="8">
        <f ca="1">_xlfn.STDEV.P(B7:B36)</f>
        <v>25.799655467122466</v>
      </c>
    </row>
    <row r="50" spans="2:3" x14ac:dyDescent="0.3">
      <c r="B50" s="3" t="s">
        <v>8</v>
      </c>
    </row>
    <row r="52" spans="2:3" x14ac:dyDescent="0.3">
      <c r="B52" s="9" t="s">
        <v>9</v>
      </c>
      <c r="C52" s="9" t="s">
        <v>15</v>
      </c>
    </row>
    <row r="53" spans="2:3" x14ac:dyDescent="0.3">
      <c r="B53" t="s">
        <v>10</v>
      </c>
      <c r="C53" s="1">
        <v>50</v>
      </c>
    </row>
    <row r="54" spans="2:3" x14ac:dyDescent="0.3">
      <c r="B54" t="s">
        <v>11</v>
      </c>
      <c r="C54" s="1">
        <v>45</v>
      </c>
    </row>
    <row r="55" spans="2:3" x14ac:dyDescent="0.3">
      <c r="B55" t="s">
        <v>12</v>
      </c>
      <c r="C55" s="1">
        <v>55</v>
      </c>
    </row>
    <row r="56" spans="2:3" x14ac:dyDescent="0.3">
      <c r="B56" t="s">
        <v>13</v>
      </c>
      <c r="C56" s="1">
        <v>38</v>
      </c>
    </row>
    <row r="57" spans="2:3" x14ac:dyDescent="0.3">
      <c r="B57" t="s">
        <v>14</v>
      </c>
      <c r="C57" s="1">
        <v>60</v>
      </c>
    </row>
    <row r="58" spans="2:3" x14ac:dyDescent="0.3">
      <c r="B58" t="s">
        <v>21</v>
      </c>
      <c r="C58" s="1">
        <v>69</v>
      </c>
    </row>
    <row r="59" spans="2:3" x14ac:dyDescent="0.3">
      <c r="B59" t="s">
        <v>22</v>
      </c>
      <c r="C59" s="1">
        <v>45</v>
      </c>
    </row>
    <row r="60" spans="2:3" x14ac:dyDescent="0.3">
      <c r="B60" t="s">
        <v>23</v>
      </c>
      <c r="C60" s="1">
        <v>39</v>
      </c>
    </row>
    <row r="63" spans="2:3" x14ac:dyDescent="0.3">
      <c r="B63" s="5" t="s">
        <v>16</v>
      </c>
      <c r="C63" s="1">
        <f>MAX(C53:C60)-MIN(C53:C60)</f>
        <v>31</v>
      </c>
    </row>
    <row r="64" spans="2:3" x14ac:dyDescent="0.3">
      <c r="B64" t="s">
        <v>17</v>
      </c>
      <c r="C64">
        <f>_xlfn.QUARTILE.EXC(C53:C60,1)</f>
        <v>40.5</v>
      </c>
    </row>
    <row r="65" spans="2:4" x14ac:dyDescent="0.3">
      <c r="B65" t="s">
        <v>18</v>
      </c>
      <c r="C65">
        <f>_xlfn.QUARTILE.EXC(C53:C60,2)</f>
        <v>47.5</v>
      </c>
    </row>
    <row r="66" spans="2:4" x14ac:dyDescent="0.3">
      <c r="B66" t="s">
        <v>19</v>
      </c>
      <c r="C66">
        <f>_xlfn.QUARTILE.EXC(C53:C60,3)</f>
        <v>58.75</v>
      </c>
    </row>
    <row r="67" spans="2:4" x14ac:dyDescent="0.3">
      <c r="B67" t="s">
        <v>20</v>
      </c>
      <c r="C67" t="e">
        <f>_xlfn.PERCENTILE.EXC(C53:C60,0.9)</f>
        <v>#NUM!</v>
      </c>
    </row>
    <row r="68" spans="2:4" x14ac:dyDescent="0.3">
      <c r="B68" t="s">
        <v>25</v>
      </c>
      <c r="C68">
        <f>0.9*(8+1)</f>
        <v>8.1</v>
      </c>
    </row>
    <row r="69" spans="2:4" x14ac:dyDescent="0.3">
      <c r="B69" t="s">
        <v>20</v>
      </c>
      <c r="C69">
        <f>C58+1*(69-C58)</f>
        <v>69</v>
      </c>
    </row>
    <row r="72" spans="2:4" x14ac:dyDescent="0.3">
      <c r="B72" s="3" t="s">
        <v>24</v>
      </c>
      <c r="D72" s="13" t="s">
        <v>114</v>
      </c>
    </row>
    <row r="74" spans="2:4" x14ac:dyDescent="0.3">
      <c r="B74" s="9" t="s">
        <v>26</v>
      </c>
      <c r="C74" s="9" t="s">
        <v>27</v>
      </c>
    </row>
    <row r="75" spans="2:4" x14ac:dyDescent="0.3">
      <c r="B75" t="s">
        <v>28</v>
      </c>
      <c r="C75">
        <v>120</v>
      </c>
    </row>
    <row r="76" spans="2:4" x14ac:dyDescent="0.3">
      <c r="B76" t="s">
        <v>29</v>
      </c>
      <c r="C76">
        <v>85</v>
      </c>
    </row>
    <row r="77" spans="2:4" x14ac:dyDescent="0.3">
      <c r="B77" t="s">
        <v>30</v>
      </c>
      <c r="C77">
        <v>200</v>
      </c>
    </row>
    <row r="78" spans="2:4" x14ac:dyDescent="0.3">
      <c r="B78" t="s">
        <v>31</v>
      </c>
      <c r="C78">
        <v>45</v>
      </c>
    </row>
    <row r="87" spans="2:4" x14ac:dyDescent="0.3">
      <c r="B87" s="10" t="s">
        <v>32</v>
      </c>
    </row>
    <row r="89" spans="2:4" x14ac:dyDescent="0.3">
      <c r="B89" s="9" t="s">
        <v>33</v>
      </c>
      <c r="C89" s="9" t="s">
        <v>34</v>
      </c>
      <c r="D89" s="9"/>
    </row>
    <row r="90" spans="2:4" x14ac:dyDescent="0.3">
      <c r="B90" t="s">
        <v>35</v>
      </c>
      <c r="C90">
        <v>15</v>
      </c>
    </row>
    <row r="91" spans="2:4" x14ac:dyDescent="0.3">
      <c r="B91" t="s">
        <v>36</v>
      </c>
      <c r="C91">
        <v>22.5</v>
      </c>
    </row>
    <row r="92" spans="2:4" x14ac:dyDescent="0.3">
      <c r="B92" t="s">
        <v>37</v>
      </c>
      <c r="C92">
        <v>18.75</v>
      </c>
    </row>
    <row r="93" spans="2:4" x14ac:dyDescent="0.3">
      <c r="B93" t="s">
        <v>38</v>
      </c>
      <c r="C93">
        <v>27</v>
      </c>
    </row>
    <row r="95" spans="2:4" x14ac:dyDescent="0.3">
      <c r="C95" s="13" t="s">
        <v>114</v>
      </c>
    </row>
    <row r="100" spans="1:6" x14ac:dyDescent="0.3">
      <c r="B100" s="3" t="s">
        <v>39</v>
      </c>
    </row>
    <row r="101" spans="1:6" x14ac:dyDescent="0.3">
      <c r="B101" s="15" t="s">
        <v>40</v>
      </c>
      <c r="D101" s="17" t="s">
        <v>42</v>
      </c>
      <c r="E101" s="17" t="s">
        <v>47</v>
      </c>
      <c r="F101" s="17" t="s">
        <v>48</v>
      </c>
    </row>
    <row r="102" spans="1:6" x14ac:dyDescent="0.3">
      <c r="A102">
        <v>1</v>
      </c>
      <c r="B102">
        <v>165</v>
      </c>
      <c r="D102" s="16" t="s">
        <v>41</v>
      </c>
      <c r="E102" s="16">
        <f>COUNTIFS(B102:B151,"&gt;=160",B102:B151,"&lt;=165")</f>
        <v>4</v>
      </c>
      <c r="F102" s="16">
        <f>(C102+C103)/2</f>
        <v>0</v>
      </c>
    </row>
    <row r="103" spans="1:6" x14ac:dyDescent="0.3">
      <c r="A103">
        <f>A102+1</f>
        <v>2</v>
      </c>
      <c r="B103">
        <v>172</v>
      </c>
      <c r="D103" s="16" t="s">
        <v>43</v>
      </c>
      <c r="E103" s="16">
        <f>COUNTIFS(B102:B151,"&gt;=166",B102:B151,"&lt;=170")</f>
        <v>17</v>
      </c>
      <c r="F103" s="16">
        <f>(166+170)/2</f>
        <v>168</v>
      </c>
    </row>
    <row r="104" spans="1:6" x14ac:dyDescent="0.3">
      <c r="A104">
        <f t="shared" ref="A104:A150" si="2">A103+1</f>
        <v>3</v>
      </c>
      <c r="B104">
        <v>168</v>
      </c>
      <c r="D104" s="16" t="s">
        <v>44</v>
      </c>
      <c r="E104" s="16">
        <f>COUNTIFS(B102:B151,"&gt;=171",B102:B151,"&lt;=175")</f>
        <v>19</v>
      </c>
      <c r="F104" s="16">
        <f>(171+175)/2</f>
        <v>173</v>
      </c>
    </row>
    <row r="105" spans="1:6" x14ac:dyDescent="0.3">
      <c r="A105">
        <f t="shared" si="2"/>
        <v>4</v>
      </c>
      <c r="B105">
        <v>171</v>
      </c>
      <c r="D105" s="16" t="s">
        <v>45</v>
      </c>
      <c r="E105" s="16">
        <f>COUNTIFS(B102:B151,"&gt;=176",B102:B151,"&lt;=180")</f>
        <v>9</v>
      </c>
      <c r="F105" s="16">
        <f>(176+180)/2</f>
        <v>178</v>
      </c>
    </row>
    <row r="106" spans="1:6" x14ac:dyDescent="0.3">
      <c r="A106">
        <f t="shared" si="2"/>
        <v>5</v>
      </c>
      <c r="B106">
        <v>175</v>
      </c>
      <c r="D106" s="16" t="s">
        <v>46</v>
      </c>
      <c r="E106" s="16">
        <f>COUNTIFS(B102:B151,"&gt;=181",B102:B151,"&lt;=185")</f>
        <v>1</v>
      </c>
      <c r="F106" s="16">
        <f>(181+185)/2</f>
        <v>183</v>
      </c>
    </row>
    <row r="107" spans="1:6" x14ac:dyDescent="0.3">
      <c r="A107">
        <f t="shared" si="2"/>
        <v>6</v>
      </c>
      <c r="B107">
        <v>169</v>
      </c>
      <c r="E107" s="16">
        <f>SUM(E102:E106)</f>
        <v>50</v>
      </c>
    </row>
    <row r="108" spans="1:6" x14ac:dyDescent="0.3">
      <c r="A108">
        <f t="shared" si="2"/>
        <v>7</v>
      </c>
      <c r="B108">
        <v>163</v>
      </c>
    </row>
    <row r="109" spans="1:6" x14ac:dyDescent="0.3">
      <c r="A109">
        <f t="shared" si="2"/>
        <v>8</v>
      </c>
      <c r="B109">
        <v>178</v>
      </c>
    </row>
    <row r="110" spans="1:6" x14ac:dyDescent="0.3">
      <c r="A110">
        <f t="shared" si="2"/>
        <v>9</v>
      </c>
      <c r="B110">
        <v>180</v>
      </c>
    </row>
    <row r="111" spans="1:6" x14ac:dyDescent="0.3">
      <c r="A111">
        <f t="shared" si="2"/>
        <v>10</v>
      </c>
      <c r="B111">
        <v>167</v>
      </c>
    </row>
    <row r="112" spans="1:6" x14ac:dyDescent="0.3">
      <c r="A112">
        <f t="shared" si="2"/>
        <v>11</v>
      </c>
      <c r="B112">
        <v>173</v>
      </c>
    </row>
    <row r="113" spans="1:2" x14ac:dyDescent="0.3">
      <c r="A113">
        <f t="shared" si="2"/>
        <v>12</v>
      </c>
      <c r="B113">
        <v>166</v>
      </c>
    </row>
    <row r="114" spans="1:2" x14ac:dyDescent="0.3">
      <c r="A114">
        <f t="shared" si="2"/>
        <v>13</v>
      </c>
      <c r="B114">
        <v>170</v>
      </c>
    </row>
    <row r="115" spans="1:2" x14ac:dyDescent="0.3">
      <c r="A115">
        <f t="shared" si="2"/>
        <v>14</v>
      </c>
      <c r="B115">
        <v>174</v>
      </c>
    </row>
    <row r="116" spans="1:2" x14ac:dyDescent="0.3">
      <c r="A116">
        <f t="shared" si="2"/>
        <v>15</v>
      </c>
      <c r="B116">
        <v>179</v>
      </c>
    </row>
    <row r="117" spans="1:2" x14ac:dyDescent="0.3">
      <c r="A117">
        <f t="shared" si="2"/>
        <v>16</v>
      </c>
      <c r="B117">
        <v>168</v>
      </c>
    </row>
    <row r="118" spans="1:2" x14ac:dyDescent="0.3">
      <c r="A118">
        <f t="shared" si="2"/>
        <v>17</v>
      </c>
      <c r="B118">
        <v>172</v>
      </c>
    </row>
    <row r="119" spans="1:2" x14ac:dyDescent="0.3">
      <c r="A119">
        <f t="shared" si="2"/>
        <v>18</v>
      </c>
      <c r="B119">
        <v>176</v>
      </c>
    </row>
    <row r="120" spans="1:2" x14ac:dyDescent="0.3">
      <c r="A120">
        <f t="shared" si="2"/>
        <v>19</v>
      </c>
      <c r="B120">
        <v>169</v>
      </c>
    </row>
    <row r="121" spans="1:2" x14ac:dyDescent="0.3">
      <c r="A121">
        <f t="shared" si="2"/>
        <v>20</v>
      </c>
      <c r="B121">
        <v>171</v>
      </c>
    </row>
    <row r="122" spans="1:2" x14ac:dyDescent="0.3">
      <c r="A122">
        <f t="shared" si="2"/>
        <v>21</v>
      </c>
      <c r="B122">
        <v>164</v>
      </c>
    </row>
    <row r="123" spans="1:2" x14ac:dyDescent="0.3">
      <c r="A123">
        <f t="shared" si="2"/>
        <v>22</v>
      </c>
      <c r="B123">
        <v>177</v>
      </c>
    </row>
    <row r="124" spans="1:2" x14ac:dyDescent="0.3">
      <c r="A124">
        <f t="shared" si="2"/>
        <v>23</v>
      </c>
      <c r="B124">
        <v>170</v>
      </c>
    </row>
    <row r="125" spans="1:2" x14ac:dyDescent="0.3">
      <c r="A125">
        <f t="shared" si="2"/>
        <v>24</v>
      </c>
      <c r="B125">
        <v>173</v>
      </c>
    </row>
    <row r="126" spans="1:2" x14ac:dyDescent="0.3">
      <c r="A126">
        <f t="shared" si="2"/>
        <v>25</v>
      </c>
      <c r="B126">
        <v>167</v>
      </c>
    </row>
    <row r="127" spans="1:2" x14ac:dyDescent="0.3">
      <c r="A127">
        <f t="shared" si="2"/>
        <v>26</v>
      </c>
      <c r="B127">
        <v>181</v>
      </c>
    </row>
    <row r="128" spans="1:2" x14ac:dyDescent="0.3">
      <c r="A128">
        <f t="shared" si="2"/>
        <v>27</v>
      </c>
      <c r="B128">
        <v>175</v>
      </c>
    </row>
    <row r="129" spans="1:2" x14ac:dyDescent="0.3">
      <c r="A129">
        <f t="shared" si="2"/>
        <v>28</v>
      </c>
      <c r="B129">
        <v>168</v>
      </c>
    </row>
    <row r="130" spans="1:2" x14ac:dyDescent="0.3">
      <c r="A130">
        <f t="shared" si="2"/>
        <v>29</v>
      </c>
      <c r="B130">
        <v>172</v>
      </c>
    </row>
    <row r="131" spans="1:2" x14ac:dyDescent="0.3">
      <c r="A131">
        <f t="shared" si="2"/>
        <v>30</v>
      </c>
      <c r="B131">
        <v>169</v>
      </c>
    </row>
    <row r="132" spans="1:2" x14ac:dyDescent="0.3">
      <c r="A132">
        <f t="shared" si="2"/>
        <v>31</v>
      </c>
      <c r="B132">
        <v>174</v>
      </c>
    </row>
    <row r="133" spans="1:2" x14ac:dyDescent="0.3">
      <c r="A133">
        <f t="shared" si="2"/>
        <v>32</v>
      </c>
      <c r="B133">
        <v>166</v>
      </c>
    </row>
    <row r="134" spans="1:2" x14ac:dyDescent="0.3">
      <c r="A134">
        <f t="shared" si="2"/>
        <v>33</v>
      </c>
      <c r="B134">
        <v>170</v>
      </c>
    </row>
    <row r="135" spans="1:2" x14ac:dyDescent="0.3">
      <c r="A135">
        <f t="shared" si="2"/>
        <v>34</v>
      </c>
      <c r="B135">
        <v>178</v>
      </c>
    </row>
    <row r="136" spans="1:2" x14ac:dyDescent="0.3">
      <c r="A136">
        <f t="shared" si="2"/>
        <v>35</v>
      </c>
      <c r="B136">
        <v>172</v>
      </c>
    </row>
    <row r="137" spans="1:2" x14ac:dyDescent="0.3">
      <c r="A137">
        <f t="shared" si="2"/>
        <v>36</v>
      </c>
      <c r="B137">
        <v>175</v>
      </c>
    </row>
    <row r="138" spans="1:2" x14ac:dyDescent="0.3">
      <c r="A138">
        <f t="shared" si="2"/>
        <v>37</v>
      </c>
      <c r="B138">
        <v>167</v>
      </c>
    </row>
    <row r="139" spans="1:2" x14ac:dyDescent="0.3">
      <c r="A139">
        <f t="shared" si="2"/>
        <v>38</v>
      </c>
      <c r="B139">
        <v>173</v>
      </c>
    </row>
    <row r="140" spans="1:2" x14ac:dyDescent="0.3">
      <c r="A140">
        <f t="shared" si="2"/>
        <v>39</v>
      </c>
      <c r="B140">
        <v>179</v>
      </c>
    </row>
    <row r="141" spans="1:2" x14ac:dyDescent="0.3">
      <c r="A141">
        <f t="shared" si="2"/>
        <v>40</v>
      </c>
      <c r="B141">
        <v>171</v>
      </c>
    </row>
    <row r="142" spans="1:2" x14ac:dyDescent="0.3">
      <c r="A142">
        <f t="shared" si="2"/>
        <v>41</v>
      </c>
      <c r="B142">
        <v>176</v>
      </c>
    </row>
    <row r="143" spans="1:2" x14ac:dyDescent="0.3">
      <c r="A143">
        <f t="shared" si="2"/>
        <v>42</v>
      </c>
      <c r="B143">
        <v>168</v>
      </c>
    </row>
    <row r="144" spans="1:2" x14ac:dyDescent="0.3">
      <c r="A144">
        <f t="shared" si="2"/>
        <v>43</v>
      </c>
      <c r="B144">
        <v>170</v>
      </c>
    </row>
    <row r="145" spans="1:3" x14ac:dyDescent="0.3">
      <c r="A145">
        <f t="shared" si="2"/>
        <v>44</v>
      </c>
      <c r="B145">
        <v>174</v>
      </c>
    </row>
    <row r="146" spans="1:3" x14ac:dyDescent="0.3">
      <c r="A146">
        <f t="shared" si="2"/>
        <v>45</v>
      </c>
      <c r="B146">
        <v>165</v>
      </c>
    </row>
    <row r="147" spans="1:3" x14ac:dyDescent="0.3">
      <c r="A147">
        <f t="shared" si="2"/>
        <v>46</v>
      </c>
      <c r="B147">
        <v>172</v>
      </c>
    </row>
    <row r="148" spans="1:3" x14ac:dyDescent="0.3">
      <c r="A148">
        <f t="shared" si="2"/>
        <v>47</v>
      </c>
      <c r="B148">
        <v>177</v>
      </c>
    </row>
    <row r="149" spans="1:3" x14ac:dyDescent="0.3">
      <c r="A149">
        <f t="shared" si="2"/>
        <v>48</v>
      </c>
      <c r="B149">
        <v>169</v>
      </c>
    </row>
    <row r="150" spans="1:3" x14ac:dyDescent="0.3">
      <c r="A150">
        <f t="shared" si="2"/>
        <v>49</v>
      </c>
      <c r="B150">
        <v>173</v>
      </c>
    </row>
    <row r="151" spans="1:3" x14ac:dyDescent="0.3">
      <c r="A151">
        <f>A150+1</f>
        <v>50</v>
      </c>
      <c r="B151">
        <v>175</v>
      </c>
    </row>
    <row r="154" spans="1:3" x14ac:dyDescent="0.3">
      <c r="B154" s="3" t="s">
        <v>49</v>
      </c>
    </row>
    <row r="156" spans="1:3" x14ac:dyDescent="0.3">
      <c r="B156" s="9" t="s">
        <v>26</v>
      </c>
      <c r="C156" s="9" t="s">
        <v>50</v>
      </c>
    </row>
    <row r="157" spans="1:3" x14ac:dyDescent="0.3">
      <c r="B157" t="s">
        <v>51</v>
      </c>
      <c r="C157" s="11">
        <v>0.35</v>
      </c>
    </row>
    <row r="158" spans="1:3" x14ac:dyDescent="0.3">
      <c r="B158" t="s">
        <v>52</v>
      </c>
      <c r="C158" s="11">
        <v>0.2</v>
      </c>
    </row>
    <row r="159" spans="1:3" x14ac:dyDescent="0.3">
      <c r="B159" t="s">
        <v>53</v>
      </c>
      <c r="C159" s="11">
        <v>0.15</v>
      </c>
    </row>
    <row r="160" spans="1:3" x14ac:dyDescent="0.3">
      <c r="B160" t="s">
        <v>54</v>
      </c>
      <c r="C160" s="11">
        <v>0.1</v>
      </c>
    </row>
    <row r="161" spans="2:7" x14ac:dyDescent="0.3">
      <c r="B161" t="s">
        <v>55</v>
      </c>
      <c r="C161" s="11">
        <v>0.2</v>
      </c>
    </row>
    <row r="165" spans="2:7" x14ac:dyDescent="0.3">
      <c r="B165" s="3" t="s">
        <v>56</v>
      </c>
    </row>
    <row r="167" spans="2:7" x14ac:dyDescent="0.3">
      <c r="B167" s="14" t="s">
        <v>57</v>
      </c>
      <c r="C167" s="14" t="s">
        <v>58</v>
      </c>
      <c r="E167" s="9" t="s">
        <v>59</v>
      </c>
      <c r="F167" s="9" t="s">
        <v>57</v>
      </c>
      <c r="G167" s="9" t="s">
        <v>58</v>
      </c>
    </row>
    <row r="168" spans="2:7" x14ac:dyDescent="0.3">
      <c r="B168">
        <v>45</v>
      </c>
      <c r="C168">
        <v>45</v>
      </c>
      <c r="E168" t="s">
        <v>1</v>
      </c>
      <c r="F168">
        <f>AVERAGE(B168:B173)</f>
        <v>71</v>
      </c>
      <c r="G168">
        <f>AVERAGE(C168:C173)</f>
        <v>62.5</v>
      </c>
    </row>
    <row r="169" spans="2:7" x14ac:dyDescent="0.3">
      <c r="B169">
        <v>68</v>
      </c>
      <c r="C169">
        <v>67</v>
      </c>
      <c r="E169" t="s">
        <v>60</v>
      </c>
      <c r="F169" s="8">
        <f>_xlfn.STDEV.P(B168:B173)</f>
        <v>19.157244060668017</v>
      </c>
      <c r="G169" s="8">
        <f>_xlfn.STDEV.P(C168:C173)</f>
        <v>26.700499371110396</v>
      </c>
    </row>
    <row r="170" spans="2:7" x14ac:dyDescent="0.3">
      <c r="B170">
        <v>47</v>
      </c>
      <c r="C170">
        <v>19</v>
      </c>
      <c r="E170" t="s">
        <v>16</v>
      </c>
      <c r="F170">
        <f>MAX(B168:B173)-MIN(B168:B173)</f>
        <v>45</v>
      </c>
      <c r="G170">
        <f>MAX(C168:C173)-MIN(C168:C173)</f>
        <v>79</v>
      </c>
    </row>
    <row r="171" spans="2:7" x14ac:dyDescent="0.3">
      <c r="B171">
        <v>89</v>
      </c>
      <c r="C171">
        <v>98</v>
      </c>
    </row>
    <row r="172" spans="2:7" x14ac:dyDescent="0.3">
      <c r="B172">
        <v>90</v>
      </c>
      <c r="C172">
        <v>90</v>
      </c>
    </row>
    <row r="173" spans="2:7" x14ac:dyDescent="0.3">
      <c r="B173">
        <v>87</v>
      </c>
      <c r="C173">
        <v>56</v>
      </c>
    </row>
    <row r="182" spans="2:9" x14ac:dyDescent="0.3">
      <c r="B182" s="3" t="s">
        <v>61</v>
      </c>
      <c r="D182" s="2" t="s">
        <v>66</v>
      </c>
      <c r="E182" s="2" t="s">
        <v>67</v>
      </c>
      <c r="F182" s="2" t="s">
        <v>68</v>
      </c>
      <c r="G182" s="2" t="s">
        <v>69</v>
      </c>
      <c r="H182" s="2" t="s">
        <v>70</v>
      </c>
      <c r="I182" s="2" t="s">
        <v>71</v>
      </c>
    </row>
    <row r="183" spans="2:9" x14ac:dyDescent="0.3">
      <c r="D183" t="s">
        <v>72</v>
      </c>
      <c r="E183" t="s">
        <v>73</v>
      </c>
      <c r="F183">
        <v>1</v>
      </c>
      <c r="G183">
        <v>1</v>
      </c>
      <c r="H183" t="s">
        <v>74</v>
      </c>
      <c r="I183" t="s">
        <v>74</v>
      </c>
    </row>
    <row r="184" spans="2:9" x14ac:dyDescent="0.3">
      <c r="B184" t="s">
        <v>62</v>
      </c>
      <c r="D184" t="s">
        <v>75</v>
      </c>
      <c r="E184" t="s">
        <v>76</v>
      </c>
      <c r="F184">
        <v>6</v>
      </c>
      <c r="G184">
        <v>7</v>
      </c>
      <c r="H184" t="s">
        <v>77</v>
      </c>
      <c r="I184" t="s">
        <v>78</v>
      </c>
    </row>
    <row r="185" spans="2:9" x14ac:dyDescent="0.3">
      <c r="B185" t="s">
        <v>63</v>
      </c>
      <c r="D185" t="s">
        <v>79</v>
      </c>
      <c r="E185" t="s">
        <v>80</v>
      </c>
      <c r="F185">
        <v>8</v>
      </c>
      <c r="G185">
        <v>15</v>
      </c>
      <c r="H185" t="s">
        <v>81</v>
      </c>
      <c r="I185" t="s">
        <v>82</v>
      </c>
    </row>
    <row r="186" spans="2:9" x14ac:dyDescent="0.3">
      <c r="B186" t="s">
        <v>64</v>
      </c>
      <c r="D186" t="s">
        <v>83</v>
      </c>
      <c r="E186" t="s">
        <v>84</v>
      </c>
      <c r="F186">
        <v>10</v>
      </c>
      <c r="G186">
        <v>25</v>
      </c>
      <c r="H186" t="s">
        <v>85</v>
      </c>
      <c r="I186" t="s">
        <v>86</v>
      </c>
    </row>
    <row r="187" spans="2:9" x14ac:dyDescent="0.3">
      <c r="B187" t="s">
        <v>65</v>
      </c>
      <c r="D187" t="s">
        <v>87</v>
      </c>
      <c r="E187" t="s">
        <v>88</v>
      </c>
      <c r="F187">
        <v>9</v>
      </c>
      <c r="G187">
        <v>34</v>
      </c>
      <c r="H187" t="s">
        <v>89</v>
      </c>
      <c r="I187" t="s">
        <v>90</v>
      </c>
    </row>
    <row r="188" spans="2:9" x14ac:dyDescent="0.3">
      <c r="D188" t="s">
        <v>91</v>
      </c>
      <c r="E188" t="s">
        <v>92</v>
      </c>
      <c r="F188">
        <v>6</v>
      </c>
      <c r="G188">
        <v>40</v>
      </c>
      <c r="H188" t="s">
        <v>77</v>
      </c>
      <c r="I188" t="s">
        <v>93</v>
      </c>
    </row>
    <row r="192" spans="2:9" x14ac:dyDescent="0.3">
      <c r="B192" s="3" t="s">
        <v>94</v>
      </c>
    </row>
    <row r="194" spans="2:8" x14ac:dyDescent="0.3">
      <c r="B194" s="18" t="s">
        <v>95</v>
      </c>
      <c r="C194" s="19" t="s">
        <v>96</v>
      </c>
      <c r="D194" s="19" t="s">
        <v>97</v>
      </c>
      <c r="E194" s="19" t="s">
        <v>98</v>
      </c>
      <c r="G194" s="12" t="s">
        <v>107</v>
      </c>
      <c r="H194" s="12" t="s">
        <v>108</v>
      </c>
    </row>
    <row r="195" spans="2:8" x14ac:dyDescent="0.3">
      <c r="B195">
        <v>1</v>
      </c>
      <c r="C195" t="s">
        <v>99</v>
      </c>
      <c r="D195" t="s">
        <v>100</v>
      </c>
      <c r="E195" s="1">
        <v>4000</v>
      </c>
      <c r="G195" t="s">
        <v>1</v>
      </c>
      <c r="H195">
        <f>AVERAGE(E195:E224)</f>
        <v>2722</v>
      </c>
    </row>
    <row r="196" spans="2:8" x14ac:dyDescent="0.3">
      <c r="B196">
        <v>2</v>
      </c>
      <c r="C196" t="s">
        <v>101</v>
      </c>
      <c r="D196" t="s">
        <v>102</v>
      </c>
      <c r="E196">
        <v>3000</v>
      </c>
      <c r="G196" t="s">
        <v>2</v>
      </c>
      <c r="H196">
        <f>MEDIAN(E195:E224)</f>
        <v>3000</v>
      </c>
    </row>
    <row r="197" spans="2:8" x14ac:dyDescent="0.3">
      <c r="B197">
        <v>3</v>
      </c>
      <c r="C197" t="s">
        <v>99</v>
      </c>
      <c r="D197" t="s">
        <v>103</v>
      </c>
      <c r="E197">
        <v>2000</v>
      </c>
      <c r="G197" t="s">
        <v>3</v>
      </c>
      <c r="H197">
        <f>_xlfn.MODE.SNGL(E195:E224)</f>
        <v>3000</v>
      </c>
    </row>
    <row r="198" spans="2:8" x14ac:dyDescent="0.3">
      <c r="B198">
        <v>4</v>
      </c>
      <c r="C198" t="s">
        <v>101</v>
      </c>
      <c r="D198" t="s">
        <v>104</v>
      </c>
      <c r="E198">
        <v>1600</v>
      </c>
      <c r="G198" t="s">
        <v>109</v>
      </c>
      <c r="H198">
        <f>_xlfn.QUARTILE.EXC(E195:E224,1)</f>
        <v>1550</v>
      </c>
    </row>
    <row r="199" spans="2:8" x14ac:dyDescent="0.3">
      <c r="B199">
        <v>5</v>
      </c>
      <c r="C199" t="s">
        <v>99</v>
      </c>
      <c r="D199" t="s">
        <v>105</v>
      </c>
      <c r="E199">
        <v>3000</v>
      </c>
      <c r="G199" t="s">
        <v>111</v>
      </c>
      <c r="H199">
        <f>_xlfn.QUARTILE.EXC(E195:E224,2)</f>
        <v>3000</v>
      </c>
    </row>
    <row r="200" spans="2:8" x14ac:dyDescent="0.3">
      <c r="B200">
        <v>6</v>
      </c>
      <c r="C200" t="s">
        <v>101</v>
      </c>
      <c r="D200" t="s">
        <v>100</v>
      </c>
      <c r="E200">
        <v>4000</v>
      </c>
      <c r="G200" t="s">
        <v>110</v>
      </c>
      <c r="H200">
        <f>_xlfn.QUARTILE.EXC(E195:E224,3)</f>
        <v>3625</v>
      </c>
    </row>
    <row r="201" spans="2:8" x14ac:dyDescent="0.3">
      <c r="B201">
        <v>7</v>
      </c>
      <c r="C201" t="s">
        <v>99</v>
      </c>
      <c r="D201" t="s">
        <v>103</v>
      </c>
      <c r="E201">
        <v>1300</v>
      </c>
      <c r="G201" t="s">
        <v>60</v>
      </c>
      <c r="H201" s="8">
        <f>_xlfn.STDEV.S(E195:E224)</f>
        <v>1439.4093616288687</v>
      </c>
    </row>
    <row r="202" spans="2:8" x14ac:dyDescent="0.3">
      <c r="B202">
        <v>8</v>
      </c>
      <c r="C202" t="s">
        <v>101</v>
      </c>
      <c r="D202" t="s">
        <v>102</v>
      </c>
      <c r="E202">
        <v>1800</v>
      </c>
    </row>
    <row r="203" spans="2:8" x14ac:dyDescent="0.3">
      <c r="B203">
        <v>9</v>
      </c>
      <c r="C203" t="s">
        <v>99</v>
      </c>
      <c r="D203" t="s">
        <v>106</v>
      </c>
      <c r="E203">
        <v>4000</v>
      </c>
    </row>
    <row r="204" spans="2:8" x14ac:dyDescent="0.3">
      <c r="B204">
        <v>10</v>
      </c>
      <c r="C204" t="s">
        <v>101</v>
      </c>
      <c r="D204" t="s">
        <v>105</v>
      </c>
      <c r="E204">
        <v>8000</v>
      </c>
    </row>
    <row r="205" spans="2:8" x14ac:dyDescent="0.3">
      <c r="B205">
        <v>11</v>
      </c>
      <c r="C205" t="s">
        <v>99</v>
      </c>
      <c r="D205" t="s">
        <v>104</v>
      </c>
      <c r="E205">
        <v>1000</v>
      </c>
      <c r="G205" s="12" t="s">
        <v>97</v>
      </c>
      <c r="H205" s="12" t="s">
        <v>112</v>
      </c>
    </row>
    <row r="206" spans="2:8" x14ac:dyDescent="0.3">
      <c r="B206">
        <v>12</v>
      </c>
      <c r="C206" t="s">
        <v>101</v>
      </c>
      <c r="D206" t="s">
        <v>103</v>
      </c>
      <c r="E206">
        <v>2000</v>
      </c>
      <c r="G206" t="s">
        <v>103</v>
      </c>
      <c r="H206" s="1">
        <f>AVERAGEIF(Tabla1[Área],D201,Tabla1[Sueldo (USD)])</f>
        <v>1966.6666666666667</v>
      </c>
    </row>
    <row r="207" spans="2:8" x14ac:dyDescent="0.3">
      <c r="B207">
        <v>13</v>
      </c>
      <c r="C207" t="s">
        <v>99</v>
      </c>
      <c r="D207" t="s">
        <v>100</v>
      </c>
      <c r="E207">
        <v>3000</v>
      </c>
      <c r="G207" t="s">
        <v>105</v>
      </c>
      <c r="H207" s="1">
        <f>AVERAGEIF(Tabla1[Área],G207,Tabla1[Sueldo (USD)])</f>
        <v>3600</v>
      </c>
    </row>
    <row r="208" spans="2:8" x14ac:dyDescent="0.3">
      <c r="B208">
        <v>14</v>
      </c>
      <c r="C208" t="s">
        <v>101</v>
      </c>
      <c r="D208" t="s">
        <v>106</v>
      </c>
      <c r="E208">
        <v>2000</v>
      </c>
      <c r="G208" t="s">
        <v>102</v>
      </c>
      <c r="H208" s="1">
        <f>AVERAGEIF(Tabla1[Área],G208,Tabla1[Sueldo (USD)])</f>
        <v>3250</v>
      </c>
    </row>
    <row r="209" spans="2:9" x14ac:dyDescent="0.3">
      <c r="B209">
        <v>15</v>
      </c>
      <c r="C209" t="s">
        <v>99</v>
      </c>
      <c r="D209" t="s">
        <v>102</v>
      </c>
      <c r="E209">
        <v>3700</v>
      </c>
      <c r="G209" t="s">
        <v>106</v>
      </c>
      <c r="H209" s="1">
        <f>AVERAGEIF(Tabla1[Área],G209,Tabla1[Sueldo (USD)])</f>
        <v>2565</v>
      </c>
    </row>
    <row r="210" spans="2:9" x14ac:dyDescent="0.3">
      <c r="B210">
        <v>16</v>
      </c>
      <c r="C210" t="s">
        <v>101</v>
      </c>
      <c r="D210" t="s">
        <v>105</v>
      </c>
      <c r="E210">
        <v>3000</v>
      </c>
      <c r="G210" t="s">
        <v>104</v>
      </c>
      <c r="H210" s="1">
        <f>AVERAGEIF(Tabla1[Área],G210,Tabla1[Sueldo (USD)])</f>
        <v>1675</v>
      </c>
    </row>
    <row r="211" spans="2:9" x14ac:dyDescent="0.3">
      <c r="B211">
        <v>17</v>
      </c>
      <c r="C211" t="s">
        <v>99</v>
      </c>
      <c r="D211" t="s">
        <v>103</v>
      </c>
      <c r="E211">
        <v>1900</v>
      </c>
      <c r="G211" t="s">
        <v>100</v>
      </c>
      <c r="H211" s="1">
        <f>AVERAGEIF(Tabla1[Área],G211,Tabla1[Sueldo (USD)])</f>
        <v>3080</v>
      </c>
    </row>
    <row r="212" spans="2:9" x14ac:dyDescent="0.3">
      <c r="B212">
        <v>18</v>
      </c>
      <c r="C212" t="s">
        <v>101</v>
      </c>
      <c r="D212" t="s">
        <v>100</v>
      </c>
      <c r="E212">
        <v>1400</v>
      </c>
    </row>
    <row r="213" spans="2:9" x14ac:dyDescent="0.3">
      <c r="B213">
        <v>19</v>
      </c>
      <c r="C213" t="s">
        <v>99</v>
      </c>
      <c r="D213" t="s">
        <v>104</v>
      </c>
      <c r="E213">
        <v>1200</v>
      </c>
    </row>
    <row r="214" spans="2:9" x14ac:dyDescent="0.3">
      <c r="B214">
        <v>20</v>
      </c>
      <c r="C214" t="s">
        <v>101</v>
      </c>
      <c r="D214" t="s">
        <v>102</v>
      </c>
      <c r="E214">
        <v>3000</v>
      </c>
      <c r="G214" s="12" t="s">
        <v>96</v>
      </c>
      <c r="H214" s="12" t="s">
        <v>113</v>
      </c>
      <c r="I214" s="12" t="s">
        <v>50</v>
      </c>
    </row>
    <row r="215" spans="2:9" x14ac:dyDescent="0.3">
      <c r="B215">
        <v>21</v>
      </c>
      <c r="C215" t="s">
        <v>99</v>
      </c>
      <c r="D215" t="s">
        <v>106</v>
      </c>
      <c r="E215">
        <v>3060</v>
      </c>
      <c r="G215" t="s">
        <v>101</v>
      </c>
      <c r="H215">
        <f>COUNTIF(Tabla1[Género],C198)</f>
        <v>15</v>
      </c>
      <c r="I215" s="11">
        <v>0.5</v>
      </c>
    </row>
    <row r="216" spans="2:9" x14ac:dyDescent="0.3">
      <c r="B216">
        <v>22</v>
      </c>
      <c r="C216" t="s">
        <v>101</v>
      </c>
      <c r="D216" t="s">
        <v>103</v>
      </c>
      <c r="E216">
        <v>3600</v>
      </c>
      <c r="G216" t="s">
        <v>99</v>
      </c>
      <c r="H216">
        <f>COUNTIF(Tabla1[Género],C199)</f>
        <v>15</v>
      </c>
      <c r="I216" s="11">
        <v>0.5</v>
      </c>
    </row>
    <row r="217" spans="2:9" x14ac:dyDescent="0.3">
      <c r="B217">
        <v>23</v>
      </c>
      <c r="C217" t="s">
        <v>99</v>
      </c>
      <c r="D217" t="s">
        <v>105</v>
      </c>
      <c r="E217">
        <v>1000</v>
      </c>
    </row>
    <row r="218" spans="2:9" x14ac:dyDescent="0.3">
      <c r="B218">
        <v>24</v>
      </c>
      <c r="C218" t="s">
        <v>101</v>
      </c>
      <c r="D218" t="s">
        <v>100</v>
      </c>
      <c r="E218">
        <v>3000</v>
      </c>
    </row>
    <row r="219" spans="2:9" x14ac:dyDescent="0.3">
      <c r="B219">
        <v>25</v>
      </c>
      <c r="C219" t="s">
        <v>99</v>
      </c>
      <c r="D219" t="s">
        <v>102</v>
      </c>
      <c r="E219">
        <v>4000</v>
      </c>
    </row>
    <row r="220" spans="2:9" x14ac:dyDescent="0.3">
      <c r="B220">
        <v>26</v>
      </c>
      <c r="C220" t="s">
        <v>101</v>
      </c>
      <c r="D220" t="s">
        <v>104</v>
      </c>
      <c r="E220">
        <v>2900</v>
      </c>
    </row>
    <row r="221" spans="2:9" x14ac:dyDescent="0.3">
      <c r="B221">
        <v>27</v>
      </c>
      <c r="C221" t="s">
        <v>99</v>
      </c>
      <c r="D221" t="s">
        <v>106</v>
      </c>
      <c r="E221">
        <v>1200</v>
      </c>
    </row>
    <row r="222" spans="2:9" x14ac:dyDescent="0.3">
      <c r="B222">
        <v>28</v>
      </c>
      <c r="C222" t="s">
        <v>101</v>
      </c>
      <c r="D222" t="s">
        <v>103</v>
      </c>
      <c r="E222">
        <v>1000</v>
      </c>
    </row>
    <row r="223" spans="2:9" x14ac:dyDescent="0.3">
      <c r="B223">
        <v>29</v>
      </c>
      <c r="C223" t="s">
        <v>99</v>
      </c>
      <c r="D223" t="s">
        <v>105</v>
      </c>
      <c r="E223">
        <v>3000</v>
      </c>
    </row>
    <row r="224" spans="2:9" x14ac:dyDescent="0.3">
      <c r="B224">
        <v>30</v>
      </c>
      <c r="C224" t="s">
        <v>101</v>
      </c>
      <c r="D224" t="s">
        <v>102</v>
      </c>
      <c r="E224">
        <v>4000</v>
      </c>
    </row>
  </sheetData>
  <mergeCells count="1">
    <mergeCell ref="E1:F2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Tabla10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Zarco</dc:creator>
  <cp:lastModifiedBy>Alejandro Zarco</cp:lastModifiedBy>
  <dcterms:created xsi:type="dcterms:W3CDTF">2025-05-13T13:14:51Z</dcterms:created>
  <dcterms:modified xsi:type="dcterms:W3CDTF">2025-05-19T22:05:49Z</dcterms:modified>
</cp:coreProperties>
</file>