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commentsmeta4"/>
  <Override ContentType="application/binary" PartName="/xl/commentsmeta5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 modelo Sprint 1" sheetId="1" r:id="rId4"/>
    <sheet state="hidden" name="modelo Sprint 2" sheetId="2" r:id="rId5"/>
    <sheet state="visible" name="Sprint 1" sheetId="3" r:id="rId6"/>
    <sheet state="visible" name="Sprint 2" sheetId="4" r:id="rId7"/>
    <sheet state="visible" name="Sprint 3" sheetId="5" r:id="rId8"/>
    <sheet state="visible" name="Sprint 4" sheetId="6" r:id="rId9"/>
  </sheets>
  <definedNames>
    <definedName name="AverageSpeedLastEight">OFFSET(#REF!,1,0,#REF!,1)</definedName>
    <definedName name="AverageSpeedRealized">OFFSET(#REF!,1,0,#REF!,1)</definedName>
    <definedName name="AverageSpeedWorstThree">OFFSET(#REF!,1,0,#REF!,1)</definedName>
    <definedName name="ColBottomCurrentScope">OFFSET(#REF!,1,0,#REF!,1)</definedName>
    <definedName name="ColTopRemainingWork">OFFSET(#REF!,1,0,#REF!,1)</definedName>
    <definedName name="LastEight">IF(#REF!&gt;8,OFFSET(#REF!,#REF!-7,0,8,1),OFFSET(#REF!,1,0,#REF!-1,1))</definedName>
    <definedName name="LastPlanned">IF(OFFSET(#REF!,1,0,1,1)="",1,OFFSET(#REF!,#REF!,0,1,1))</definedName>
    <definedName name="LastRealized">IF(OFFSET(#REF!,1,0,1,1)="",1,OFFSET(#REF!,#REF!,0,1,1))</definedName>
    <definedName name="PBCurrentBottom">OFFSET(#REF!,1,0,#REF!,1)</definedName>
    <definedName name="PBTrend">OFFSET(#REF!,1,0,#REF!,1)</definedName>
    <definedName name="PlannedSpeed">OFFSET(#REF!,1,0,#REF!,1)</definedName>
    <definedName name="RealizedSpeed">OFFSET(#REF!,1,0,#REF!,1)</definedName>
    <definedName localSheetId="0" name="RealValues">OFFSET(' modelo Sprint 1'!$H$17,0,0,1,' modelo Sprint 1'!DoneDays)</definedName>
    <definedName localSheetId="1" name="RealValues">OFFSET('modelo Sprint 2'!$H$17,0,0,1,'modelo Sprint 2'!DoneDays)</definedName>
    <definedName localSheetId="2" name="RealValues">OFFSET('Sprint 1'!$H$17,0,0,1,'Sprint 1'!DoneDays)</definedName>
    <definedName localSheetId="3" name="RealValues">OFFSET('Sprint 2'!$H$17,0,0,1,'Sprint 2'!DoneDays)</definedName>
    <definedName localSheetId="4" name="RealValues">OFFSET('Sprint 3'!$H$17,0,0,1,'Sprint 3'!DoneDays)</definedName>
    <definedName localSheetId="5" name="RealValues">OFFSET('Sprint 4'!$H$17,0,0,1,'Sprint 4'!DoneDays)</definedName>
    <definedName name="TrendDays">#REF!</definedName>
    <definedName localSheetId="0" name="TotalEffort">' modelo Sprint 1'!$G$17</definedName>
    <definedName localSheetId="0" name="TaskStatus">' modelo Sprint 1'!$F$21:$F$65</definedName>
    <definedName name="Sprint">#REF!</definedName>
    <definedName localSheetId="5" name="TaskRows">'Sprint 4'!$D$18</definedName>
    <definedName localSheetId="2" name="TaskStoryID">'Sprint 1'!$D$21:$D$59</definedName>
    <definedName localSheetId="3" name="DoneDays">'Sprint 2'!$F$18</definedName>
    <definedName name="ImplementationDays">#REF!</definedName>
    <definedName localSheetId="0" name="ImplementationDays">' modelo Sprint 1'!$D$16</definedName>
    <definedName localSheetId="1" name="DoneDays">'modelo Sprint 2'!$F$18</definedName>
    <definedName localSheetId="2" name="TaskStatus">'Sprint 1'!$F$21:$F$64</definedName>
    <definedName localSheetId="5" name="TrendDays">'Sprint 4'!$F$20</definedName>
    <definedName localSheetId="2" name="TrendDays">'Sprint 1'!$F$20</definedName>
    <definedName localSheetId="5" name="ImplementationDays">'Sprint 4'!$D$16</definedName>
    <definedName localSheetId="1" name="ImplementationDays">'modelo Sprint 2'!$D$16</definedName>
    <definedName name="TrendSprintCount">#REF!</definedName>
    <definedName name="DoneDays">#REF!</definedName>
    <definedName localSheetId="3" name="TrendDays">'Sprint 2'!$F$20</definedName>
    <definedName localSheetId="0" name="SprintTasks">' modelo Sprint 1'!$C$21:$AF$70</definedName>
    <definedName localSheetId="5" name="TaskStatus">'Sprint 4'!$F$21:$F$65</definedName>
    <definedName localSheetId="5" name="DoneDays">'Sprint 4'!$F$18</definedName>
    <definedName localSheetId="0" name="DoneDays">' modelo Sprint 1'!$F$18</definedName>
    <definedName name="SprintsInTrend">#REF!</definedName>
    <definedName localSheetId="3" name="TaskStoryID">'Sprint 2'!$D$21:$D$57</definedName>
    <definedName localSheetId="1" name="SprintTasks">'modelo Sprint 2'!$C$21:$AF$70</definedName>
    <definedName localSheetId="0" name="TrendDays">' modelo Sprint 1'!$F$20</definedName>
    <definedName name="TrendOffset">#REF!</definedName>
    <definedName localSheetId="4" name="TotalEffort">'Sprint 3'!$G$17</definedName>
    <definedName name="TaskStoryID">#REF!</definedName>
    <definedName localSheetId="2" name="TotalEffort">'Sprint 1'!$G$17</definedName>
    <definedName localSheetId="3" name="TaskRows">'Sprint 2'!$D$18</definedName>
    <definedName name="Status">#REF!</definedName>
    <definedName localSheetId="4" name="TaskStatus">'Sprint 3'!$F$21:$F$65</definedName>
    <definedName localSheetId="3" name="ImplementationDays">'Sprint 2'!$D$16</definedName>
    <definedName localSheetId="4" name="TaskStoryID">'Sprint 3'!$D$21:$D$60</definedName>
    <definedName localSheetId="5" name="SprintTasks">'Sprint 4'!$C$21:$AF$70</definedName>
    <definedName name="TaskStatus">#REF!</definedName>
    <definedName name="TaskRows">#REF!</definedName>
    <definedName localSheetId="1" name="TaskStoryID">'modelo Sprint 2'!$D$21:$D$60</definedName>
    <definedName localSheetId="3" name="SprintTasks">'Sprint 2'!$C$21:$AF$67</definedName>
    <definedName localSheetId="4" name="TaskRows">'Sprint 3'!$D$18</definedName>
    <definedName localSheetId="3" name="TotalEffort">'Sprint 2'!$G$17</definedName>
    <definedName localSheetId="4" name="ImplementationDays">'Sprint 3'!$D$16</definedName>
    <definedName localSheetId="4" name="TrendDays">'Sprint 3'!$F$20</definedName>
    <definedName localSheetId="2" name="SprintTasks">'Sprint 1'!$C$21:$AF$69</definedName>
    <definedName localSheetId="5" name="TotalEffort">'Sprint 4'!$G$17</definedName>
    <definedName localSheetId="2" name="ImplementationDays">'Sprint 1'!$D$16</definedName>
    <definedName localSheetId="0" name="TaskStoryID">' modelo Sprint 1'!$D$21:$D$60</definedName>
    <definedName localSheetId="4" name="DoneDays">'Sprint 3'!$F$18</definedName>
    <definedName localSheetId="5" name="TaskStoryID">'Sprint 4'!$D$21:$D$60</definedName>
    <definedName localSheetId="0" name="TaskRows">' modelo Sprint 1'!$D$18</definedName>
    <definedName localSheetId="2" name="DoneDays">'Sprint 1'!$F$18</definedName>
    <definedName name="SprintTasks">#REF!</definedName>
    <definedName localSheetId="1" name="TaskStatus">'modelo Sprint 2'!$F$21:$F$65</definedName>
    <definedName name="ProductBacklog">#REF!</definedName>
    <definedName localSheetId="4" name="SprintTasks">'Sprint 3'!$C$21:$AF$70</definedName>
    <definedName localSheetId="1" name="TotalEffort">'modelo Sprint 2'!$G$17</definedName>
    <definedName name="StoryName">#REF!</definedName>
    <definedName localSheetId="3" name="TaskStatus">'Sprint 2'!$F$21:$F$62</definedName>
    <definedName localSheetId="1" name="TaskRows">'modelo Sprint 2'!$D$18</definedName>
    <definedName name="TotalEffort">#REF!</definedName>
    <definedName localSheetId="1" name="TrendDays">'modelo Sprint 2'!$F$20</definedName>
    <definedName localSheetId="2" name="TaskRows">'Sprint 1'!$D$18</definedName>
    <definedName name="SprintCount">#REF!</definedName>
  </definedNames>
  <calcPr/>
  <extLst>
    <ext uri="GoogleSheetsCustomDataVersion2">
      <go:sheetsCustomData xmlns:go="http://customooxmlschemas.google.com/" r:id="rId10" roundtripDataChecksum="gW72fmfR83CXJZAPRo30zOWxqTWUUCERfK7aOVFuAFk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6">
      <text>
        <t xml:space="preserve">======
ID#AAABL6zv8As
Petri Heiramo    (2024-04-28 21:05:14)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hVtumfQ2gNx9Wf6jYgswoFwM7mnA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6">
      <text>
        <t xml:space="preserve">======
ID#AAABL6zv8Ak
Petri Heiramo    (2024-04-28 21:05:14)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gVCYV3IZLUxM7V52jeSIqFTJILPw=="/>
    </ext>
  </extL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6">
      <text>
        <t xml:space="preserve">======
ID#AAABL6jtNmU
Petri Heiramo    (2024-04-28 21:05:14)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jffA8wa7rTPwlmJ5W3Mgy11W2D6g=="/>
    </ext>
  </extL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6">
      <text>
        <t xml:space="preserve">======
ID#AAABL6zv8Ag
Petri Heiramo    (2024-04-28 21:05:14)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hUolBKvwp0QEAoq3Eir0r0Cgu9QA=="/>
    </ext>
  </extL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6">
      <text>
        <t xml:space="preserve">======
ID#AAABL6jtNmY
Petri Heiramo    (2024-04-28 21:05:14)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jIrqto99ryfrySl2faXb+bEBnmIw=="/>
    </ext>
  </extL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6">
      <text>
        <t xml:space="preserve">======
ID#AAABL6zv8Ao
Petri Heiramo    (2024-04-28 21:05:14)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jBYtGs/t2uRTU7F1+L8LY+FCeI4A=="/>
    </ext>
  </extLst>
</comments>
</file>

<file path=xl/sharedStrings.xml><?xml version="1.0" encoding="utf-8"?>
<sst xmlns="http://schemas.openxmlformats.org/spreadsheetml/2006/main" count="238" uniqueCount="75">
  <si>
    <t>Nombre del Proyecto:</t>
  </si>
  <si>
    <t>Dueño del Proyecto</t>
  </si>
  <si>
    <t>Gerente del Proyecto:</t>
  </si>
  <si>
    <t>Duración del Sprint</t>
  </si>
  <si>
    <t>Esfuerzo</t>
  </si>
  <si>
    <t>Faltante en los días siguientes…</t>
  </si>
  <si>
    <t>Tendencia calculada en los últimos</t>
  </si>
  <si>
    <t>Días</t>
  </si>
  <si>
    <t>Totales</t>
  </si>
  <si>
    <t>Task rows</t>
  </si>
  <si>
    <t>Done days</t>
  </si>
  <si>
    <t>Warning! These are necessary</t>
  </si>
  <si>
    <t>Trend</t>
  </si>
  <si>
    <t>template rows</t>
  </si>
  <si>
    <t>Trend Days</t>
  </si>
  <si>
    <t>ID Tarea</t>
  </si>
  <si>
    <t>Tarea</t>
  </si>
  <si>
    <t>ID Historia</t>
  </si>
  <si>
    <t>Responsable</t>
  </si>
  <si>
    <t>Estado</t>
  </si>
  <si>
    <t>Est.</t>
  </si>
  <si>
    <t>Tarea 1</t>
  </si>
  <si>
    <t>Luis</t>
  </si>
  <si>
    <t>Terminado</t>
  </si>
  <si>
    <t>Tarea 2</t>
  </si>
  <si>
    <t>Jorge</t>
  </si>
  <si>
    <t>En Progreso</t>
  </si>
  <si>
    <t>Tarea 3</t>
  </si>
  <si>
    <t>Carolina</t>
  </si>
  <si>
    <t>Tarea 4</t>
  </si>
  <si>
    <t>Lucia</t>
  </si>
  <si>
    <t>Por Hacer</t>
  </si>
  <si>
    <t>Done</t>
  </si>
  <si>
    <t>In Progress</t>
  </si>
  <si>
    <t>To Do</t>
  </si>
  <si>
    <t>ID HU</t>
  </si>
  <si>
    <t>HU</t>
  </si>
  <si>
    <t>ID Epica</t>
  </si>
  <si>
    <t>1.1</t>
  </si>
  <si>
    <t>Iniciar sesión en el aplicativo web.</t>
  </si>
  <si>
    <t>Joseph - Rafael / BackEnd</t>
  </si>
  <si>
    <t>Visualizar mi perfil para gestionar datos personales.</t>
  </si>
  <si>
    <t>Joseph - Rafael  / BackEnd</t>
  </si>
  <si>
    <t>Visualizar un dashboard principal de estudiante con información general para tener una visión rápida del estado actual</t>
  </si>
  <si>
    <t>Registrar nuevos pacientes en el sistema para mantener un registro actualizado de la base de datos de pacientes</t>
  </si>
  <si>
    <t xml:space="preserve">Editar pacientes en el sistema para mantener un registro actualizado de la base de datos de pacientes.
</t>
  </si>
  <si>
    <t>3,1O</t>
  </si>
  <si>
    <t xml:space="preserve"> Visualizar  dashboard principal de docente con información general</t>
  </si>
  <si>
    <t>Visualizar perfil de docente para gestion de datos</t>
  </si>
  <si>
    <t>Kelly - Kriss  / BackEnd</t>
  </si>
  <si>
    <t>Visualizar un dashboard principal de administrador con información general</t>
  </si>
  <si>
    <t xml:space="preserve">Desarrollar un panel de administración que permita al administrador realizar cambios y actualizaciones en los registros de usuarios del sistema de forma integral.
</t>
  </si>
  <si>
    <t>Rafael</t>
  </si>
  <si>
    <t>Implementar un módulo de administración de docentes que permita al administrador crear, modificar y listar docentes.</t>
  </si>
  <si>
    <t>Kelly - Kriss</t>
  </si>
  <si>
    <t>4,2O</t>
  </si>
  <si>
    <t>Desarrollar una función que permita al administrador suspender las cuentas de los estudiantes que se retiren de la asignatura.</t>
  </si>
  <si>
    <t>Joseph</t>
  </si>
  <si>
    <t>Crear un conjunto de herramientas de administración que permitan al administrador gestionar el periodo académico, los NRC aulas, cursos y/o especialidades para asignar tanto a docentes como a estudiantes.</t>
  </si>
  <si>
    <t>Implementar un sistema de mensajería dentro del perfil del estudiante que permita al administrador enviar mensajes para comunicar información relevante sobre su programa .</t>
  </si>
  <si>
    <t>Sistema Odontologico</t>
  </si>
  <si>
    <t>Desarrollar una función que permita a los estudiantes odontólogos programar citas en el sistema.</t>
  </si>
  <si>
    <t xml:space="preserve"> Implementar un sistema de búsqueda que permita encontrar citas utilizando el nombre del paciente o su número de documento de identificación.</t>
  </si>
  <si>
    <t xml:space="preserve"> Implementar la capacidad de cancelar o reprogramar citas existentes en el sistema. </t>
  </si>
  <si>
    <t xml:space="preserve">Joseph / BackEnd ('Jose') </t>
  </si>
  <si>
    <t>Creación, modificación y listado de sedes para gestionar adecuadamente la ubicación de las actividades académicas</t>
  </si>
  <si>
    <t>Rafael  / BackEnd</t>
  </si>
  <si>
    <t>Creación, modificación y listado de periodos académicos para planificar y estructurar el calendario escolar</t>
  </si>
  <si>
    <t>Creación, modificación y listado de cursos de evaluación para establecer los momentos adecuados para la evaluación del desempeño académico</t>
  </si>
  <si>
    <t>Crear una interfaz que permita a los docentes revisar y actualizar la información de los tratamientos realizados, manteniendo así los registros clínicos de los pacientes actualizados.</t>
  </si>
  <si>
    <t>Rafael / BackEnd('Jose')</t>
  </si>
  <si>
    <t>Desarrollar una función que permita a los docentes generar reportes detallados de los tratamientos realizados por los estudiantes odontólogos.</t>
  </si>
  <si>
    <t>Joseph / BackEnd ('Jayro-Sergio')</t>
  </si>
  <si>
    <t>Implementar la opción de inicio de sesión mediante una cuenta de Google.</t>
  </si>
  <si>
    <t>Kelly - Kriss / BackEnd ('Jayro-Sergio')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</si>
</sst>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Sprint &quot;#&quot; Backlog&quot;"/>
  </numFmts>
  <fonts count="8">
    <font>
      <sz val="10.0"/>
      <color rgb="FF000000"/>
      <name val="Arial"/>
      <scheme val="minor"/>
    </font>
    <font>
      <sz val="10.0"/>
      <color theme="1"/>
      <name val="Arial"/>
    </font>
    <font>
      <sz val="14.0"/>
      <color theme="1"/>
      <name val="Arial"/>
    </font>
    <font/>
    <font>
      <color theme="1"/>
      <name val="Arial"/>
      <scheme val="minor"/>
    </font>
    <font>
      <b/>
      <sz val="10.0"/>
      <color theme="1"/>
      <name val="Arial"/>
    </font>
    <font>
      <b/>
      <sz val="10.0"/>
      <color rgb="FFFF0000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15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shrinkToFit="0" vertical="center" wrapText="1"/>
    </xf>
    <xf borderId="2" fillId="2" fontId="1" numFmtId="0" xfId="0" applyBorder="1" applyFont="1"/>
    <xf borderId="2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4" fillId="2" fontId="2" numFmtId="0" xfId="0" applyAlignment="1" applyBorder="1" applyFont="1">
      <alignment horizontal="center" shrinkToFit="0" vertical="center" wrapText="1"/>
    </xf>
    <xf borderId="5" fillId="2" fontId="1" numFmtId="0" xfId="0" applyBorder="1" applyFont="1"/>
    <xf borderId="6" fillId="2" fontId="2" numFmtId="0" xfId="0" applyAlignment="1" applyBorder="1" applyFont="1">
      <alignment horizontal="left" shrinkToFit="0" vertical="center" wrapText="1"/>
    </xf>
    <xf borderId="7" fillId="0" fontId="3" numFmtId="0" xfId="0" applyBorder="1" applyFont="1"/>
    <xf borderId="8" fillId="0" fontId="3" numFmtId="0" xfId="0" applyBorder="1" applyFont="1"/>
    <xf borderId="5" fillId="2" fontId="2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horizontal="center" vertical="center"/>
    </xf>
    <xf borderId="9" fillId="2" fontId="2" numFmtId="0" xfId="0" applyAlignment="1" applyBorder="1" applyFont="1">
      <alignment horizontal="center" vertical="center"/>
    </xf>
    <xf borderId="10" fillId="2" fontId="2" numFmtId="0" xfId="0" applyAlignment="1" applyBorder="1" applyFont="1">
      <alignment horizontal="center" shrinkToFit="0" vertical="center" wrapText="1"/>
    </xf>
    <xf borderId="11" fillId="2" fontId="1" numFmtId="0" xfId="0" applyBorder="1" applyFont="1"/>
    <xf borderId="11" fillId="2" fontId="2" numFmtId="0" xfId="0" applyAlignment="1" applyBorder="1" applyFont="1">
      <alignment horizontal="left" shrinkToFit="0" vertical="center" wrapText="1"/>
    </xf>
    <xf borderId="11" fillId="2" fontId="2" numFmtId="0" xfId="0" applyAlignment="1" applyBorder="1" applyFont="1">
      <alignment horizontal="center" shrinkToFit="0" vertical="center" wrapText="1"/>
    </xf>
    <xf borderId="11" fillId="2" fontId="2" numFmtId="0" xfId="0" applyAlignment="1" applyBorder="1" applyFont="1">
      <alignment horizontal="center" vertical="center"/>
    </xf>
    <xf borderId="12" fillId="2" fontId="2" numFmtId="0" xfId="0" applyAlignment="1" applyBorder="1" applyFont="1">
      <alignment horizontal="center" vertical="center"/>
    </xf>
    <xf borderId="0" fillId="0" fontId="2" numFmtId="164" xfId="0" applyAlignment="1" applyFont="1" applyNumberFormat="1">
      <alignment horizontal="left"/>
    </xf>
    <xf borderId="0" fillId="0" fontId="2" numFmtId="164" xfId="0" applyAlignment="1" applyFont="1" applyNumberFormat="1">
      <alignment horizontal="center"/>
    </xf>
    <xf borderId="0" fillId="0" fontId="4" numFmtId="0" xfId="0" applyFont="1"/>
    <xf borderId="5" fillId="3" fontId="5" numFmtId="0" xfId="0" applyBorder="1" applyFill="1" applyFont="1"/>
    <xf borderId="5" fillId="3" fontId="1" numFmtId="0" xfId="0" applyBorder="1" applyFont="1"/>
    <xf borderId="0" fillId="0" fontId="5" numFmtId="0" xfId="0" applyAlignment="1" applyFont="1">
      <alignment horizontal="center"/>
    </xf>
    <xf borderId="0" fillId="0" fontId="6" numFmtId="0" xfId="0" applyFont="1"/>
    <xf borderId="5" fillId="3" fontId="5" numFmtId="0" xfId="0" applyAlignment="1" applyBorder="1" applyFont="1">
      <alignment horizont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13" fillId="3" fontId="5" numFmtId="0" xfId="0" applyBorder="1" applyFont="1"/>
    <xf borderId="5" fillId="3" fontId="5" numFmtId="0" xfId="0" applyAlignment="1" applyBorder="1" applyFont="1">
      <alignment horizontal="center" readingOrder="0"/>
    </xf>
    <xf borderId="14" fillId="0" fontId="1" numFmtId="0" xfId="0" applyAlignment="1" applyBorder="1" applyFont="1">
      <alignment horizontal="center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14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left" readingOrder="0"/>
    </xf>
    <xf borderId="13" fillId="3" fontId="5" numFmtId="0" xfId="0" applyAlignment="1" applyBorder="1" applyFont="1">
      <alignment readingOrder="0"/>
    </xf>
    <xf borderId="13" fillId="3" fontId="5" numFmtId="0" xfId="0" applyAlignment="1" applyBorder="1" applyFont="1">
      <alignment horizontal="center" readingOrder="0"/>
    </xf>
    <xf borderId="13" fillId="3" fontId="5" numFmtId="0" xfId="0" applyAlignment="1" applyBorder="1" applyFont="1">
      <alignment horizontal="center"/>
    </xf>
    <xf borderId="14" fillId="0" fontId="4" numFmtId="0" xfId="0" applyAlignment="1" applyBorder="1" applyFont="1">
      <alignment horizontal="center" readingOrder="0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readingOrder="0"/>
    </xf>
    <xf borderId="14" fillId="4" fontId="7" numFmtId="0" xfId="0" applyAlignment="1" applyBorder="1" applyFill="1" applyFont="1">
      <alignment horizontal="left" readingOrder="0" shrinkToFit="0" wrapText="1"/>
    </xf>
    <xf borderId="14" fillId="0" fontId="4" numFmtId="0" xfId="0" applyAlignment="1" applyBorder="1" applyFont="1">
      <alignment horizontal="right" readingOrder="0" vertical="center"/>
    </xf>
    <xf borderId="14" fillId="0" fontId="4" numFmtId="0" xfId="0" applyAlignment="1" applyBorder="1" applyFont="1">
      <alignment horizontal="right" readingOrder="0"/>
    </xf>
  </cellXfs>
  <cellStyles count="1">
    <cellStyle xfId="0" name="Normal" builtinId="0"/>
  </cellStyles>
  <dxfs count="2">
    <dxf>
      <font/>
      <fill>
        <patternFill patternType="solid">
          <fgColor rgb="FFCCFFCC"/>
          <bgColor rgb="FFCCFFCC"/>
        </patternFill>
      </fill>
      <border/>
    </dxf>
    <dxf>
      <font/>
      <fill>
        <patternFill patternType="solid">
          <fgColor rgb="FFFFFF99"/>
          <bgColor rgb="FFFFFF99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 modelo Sprint 1'!$H$17:$AF$17</c:f>
              <c:numCache/>
            </c:numRef>
          </c:val>
        </c:ser>
        <c:axId val="1172410048"/>
        <c:axId val="1584505626"/>
      </c:barChart>
      <c:lineChart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 modelo Sprint 1'!$H$18:$AF$18</c:f>
              <c:numCache/>
            </c:numRef>
          </c:val>
          <c:smooth val="0"/>
        </c:ser>
        <c:ser>
          <c:idx val="2"/>
          <c:order val="2"/>
          <c:tx>
            <c:v>Current Trend</c:v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 modelo Sprint 1'!$H$19:$AF$19</c:f>
              <c:numCache/>
            </c:numRef>
          </c:val>
          <c:smooth val="0"/>
        </c:ser>
        <c:axId val="1172410048"/>
        <c:axId val="1584505626"/>
      </c:lineChart>
      <c:catAx>
        <c:axId val="1172410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4505626"/>
      </c:catAx>
      <c:valAx>
        <c:axId val="1584505626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172410048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'modelo Sprint 2'!$H$17:$AF$17</c:f>
              <c:numCache/>
            </c:numRef>
          </c:val>
        </c:ser>
        <c:axId val="90883279"/>
        <c:axId val="1405686861"/>
      </c:barChart>
      <c:lineChart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'modelo Sprint 2'!$H$18:$AF$18</c:f>
              <c:numCache/>
            </c:numRef>
          </c:val>
          <c:smooth val="0"/>
        </c:ser>
        <c:ser>
          <c:idx val="2"/>
          <c:order val="2"/>
          <c:tx>
            <c:v>Current Trend</c:v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'modelo Sprint 2'!$H$19:$AF$19</c:f>
              <c:numCache/>
            </c:numRef>
          </c:val>
          <c:smooth val="0"/>
        </c:ser>
        <c:axId val="90883279"/>
        <c:axId val="1405686861"/>
      </c:lineChart>
      <c:catAx>
        <c:axId val="908832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5686861"/>
      </c:catAx>
      <c:valAx>
        <c:axId val="1405686861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90883279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1'!$H$17:$AF$17</c:f>
              <c:numCache/>
            </c:numRef>
          </c:val>
        </c:ser>
        <c:axId val="132360843"/>
        <c:axId val="286161084"/>
      </c:barChart>
      <c:lineChart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1'!$H$18:$AF$18</c:f>
              <c:numCache/>
            </c:numRef>
          </c:val>
          <c:smooth val="0"/>
        </c:ser>
        <c:ser>
          <c:idx val="2"/>
          <c:order val="2"/>
          <c:tx>
            <c:v>Current Trend</c:v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1'!$H$19:$AF$19</c:f>
              <c:numCache/>
            </c:numRef>
          </c:val>
          <c:smooth val="0"/>
        </c:ser>
        <c:axId val="132360843"/>
        <c:axId val="286161084"/>
      </c:lineChart>
      <c:catAx>
        <c:axId val="1323608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6161084"/>
      </c:catAx>
      <c:valAx>
        <c:axId val="286161084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32360843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2'!$H$17:$AF$17</c:f>
              <c:numCache/>
            </c:numRef>
          </c:val>
        </c:ser>
        <c:axId val="266169449"/>
        <c:axId val="2115970563"/>
      </c:barChart>
      <c:lineChart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2'!$H$18:$AF$18</c:f>
              <c:numCache/>
            </c:numRef>
          </c:val>
          <c:smooth val="0"/>
        </c:ser>
        <c:ser>
          <c:idx val="2"/>
          <c:order val="2"/>
          <c:tx>
            <c:v>Current Trend</c:v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2'!$H$19:$AF$19</c:f>
              <c:numCache/>
            </c:numRef>
          </c:val>
          <c:smooth val="0"/>
        </c:ser>
        <c:axId val="266169449"/>
        <c:axId val="2115970563"/>
      </c:lineChart>
      <c:catAx>
        <c:axId val="2661694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5970563"/>
      </c:catAx>
      <c:valAx>
        <c:axId val="2115970563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266169449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3'!$H$17:$AF$17</c:f>
              <c:numCache/>
            </c:numRef>
          </c:val>
        </c:ser>
        <c:axId val="818913636"/>
        <c:axId val="1300033455"/>
      </c:barChart>
      <c:lineChart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3'!$H$18:$AF$18</c:f>
              <c:numCache/>
            </c:numRef>
          </c:val>
          <c:smooth val="0"/>
        </c:ser>
        <c:ser>
          <c:idx val="2"/>
          <c:order val="2"/>
          <c:tx>
            <c:v>Current Trend</c:v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3'!$H$19:$AF$19</c:f>
              <c:numCache/>
            </c:numRef>
          </c:val>
          <c:smooth val="0"/>
        </c:ser>
        <c:axId val="818913636"/>
        <c:axId val="1300033455"/>
      </c:lineChart>
      <c:catAx>
        <c:axId val="8189136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0033455"/>
      </c:catAx>
      <c:valAx>
        <c:axId val="1300033455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818913636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4'!$H$17:$AF$17</c:f>
              <c:numCache/>
            </c:numRef>
          </c:val>
        </c:ser>
        <c:axId val="1305833500"/>
        <c:axId val="923053996"/>
      </c:barChart>
      <c:lineChart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4'!$H$18:$AF$18</c:f>
              <c:numCache/>
            </c:numRef>
          </c:val>
          <c:smooth val="0"/>
        </c:ser>
        <c:ser>
          <c:idx val="2"/>
          <c:order val="2"/>
          <c:tx>
            <c:v>Current Trend</c:v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4'!$H$19:$AF$19</c:f>
              <c:numCache/>
            </c:numRef>
          </c:val>
          <c:smooth val="0"/>
        </c:ser>
        <c:axId val="1305833500"/>
        <c:axId val="923053996"/>
      </c:lineChart>
      <c:catAx>
        <c:axId val="13058335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3053996"/>
      </c:catAx>
      <c:valAx>
        <c:axId val="923053996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305833500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725150" cy="1228725"/>
    <xdr:graphicFrame>
      <xdr:nvGraphicFramePr>
        <xdr:cNvPr id="990949799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725150" cy="1228725"/>
    <xdr:graphicFrame>
      <xdr:nvGraphicFramePr>
        <xdr:cNvPr id="98693163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725150" cy="1228725"/>
    <xdr:graphicFrame>
      <xdr:nvGraphicFramePr>
        <xdr:cNvPr id="802372786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725150" cy="1228725"/>
    <xdr:graphicFrame>
      <xdr:nvGraphicFramePr>
        <xdr:cNvPr id="356015433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725150" cy="1228725"/>
    <xdr:graphicFrame>
      <xdr:nvGraphicFramePr>
        <xdr:cNvPr id="971940888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725150" cy="1228725"/>
    <xdr:graphicFrame>
      <xdr:nvGraphicFramePr>
        <xdr:cNvPr id="1921379469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9.13"/>
    <col customWidth="1" min="3" max="3" width="38.5"/>
    <col customWidth="1" min="4" max="4" width="10.63"/>
    <col customWidth="1" min="5" max="5" width="13.63"/>
    <col customWidth="1" min="6" max="6" width="10.88"/>
    <col customWidth="1" min="7" max="7" width="9.5"/>
    <col customWidth="1" min="8" max="32" width="4.5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/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1</v>
      </c>
      <c r="D4" s="9"/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2</v>
      </c>
      <c r="D5" s="9"/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C8" s="21">
        <v>1.0</v>
      </c>
      <c r="D8" s="22"/>
    </row>
    <row r="9" ht="12.75" customHeight="1">
      <c r="D9" s="1"/>
    </row>
    <row r="10" ht="12.75" customHeight="1">
      <c r="D10" s="1"/>
      <c r="F10" s="2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4"/>
      <c r="C16" s="24" t="s">
        <v>3</v>
      </c>
      <c r="D16" s="1">
        <v>10.0</v>
      </c>
      <c r="E16" s="24"/>
      <c r="F16" s="25"/>
      <c r="G16" s="24" t="s">
        <v>4</v>
      </c>
      <c r="H16" s="24" t="s">
        <v>5</v>
      </c>
      <c r="I16" s="24"/>
      <c r="J16" s="24"/>
      <c r="K16" s="24"/>
      <c r="L16" s="24"/>
      <c r="M16" s="24"/>
      <c r="N16" s="24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</row>
    <row r="17" ht="12.75" customHeight="1">
      <c r="B17" s="24"/>
      <c r="C17" s="24" t="s">
        <v>6</v>
      </c>
      <c r="D17" s="1">
        <v>10.0</v>
      </c>
      <c r="E17" s="24" t="s">
        <v>7</v>
      </c>
      <c r="F17" s="24" t="s">
        <v>8</v>
      </c>
      <c r="G17" s="26">
        <f>SUM(OFFSET(G21,1,0,' modelo Sprint 1'!TaskRows,1))</f>
        <v>62</v>
      </c>
      <c r="H17" s="26">
        <f>IF(AND(SUM(OFFSET(H21,1,0,' modelo Sprint 1'!TaskRows,1))=0),0,SUM(OFFSET(H21,1,0,' modelo Sprint 1'!TaskRows,1)))</f>
        <v>62</v>
      </c>
      <c r="I17" s="26">
        <f>IF(AND(SUM(OFFSET(I21,1,0,' modelo Sprint 1'!TaskRows,1))=0),"",SUM(OFFSET(I21,1,0,' modelo Sprint 1'!TaskRows,1)))</f>
        <v>55</v>
      </c>
      <c r="J17" s="26">
        <f>IF(AND(SUM(OFFSET(J21,1,0,' modelo Sprint 1'!TaskRows,1))=0),"",SUM(OFFSET(J21,1,0,' modelo Sprint 1'!TaskRows,1)))</f>
        <v>49</v>
      </c>
      <c r="K17" s="26">
        <f>IF(AND(SUM(OFFSET(K21,1,0,' modelo Sprint 1'!TaskRows,1))=0),"",SUM(OFFSET(K21,1,0,' modelo Sprint 1'!TaskRows,1)))</f>
        <v>43</v>
      </c>
      <c r="L17" s="26">
        <f>IF(AND(SUM(OFFSET(L21,1,0,' modelo Sprint 1'!TaskRows,1))=0),"",SUM(OFFSET(L21,1,0,' modelo Sprint 1'!TaskRows,1)))</f>
        <v>34</v>
      </c>
      <c r="M17" s="26">
        <f>IF(AND(SUM(OFFSET(M21,1,0,' modelo Sprint 1'!TaskRows,1))=0),"",SUM(OFFSET(M21,1,0,' modelo Sprint 1'!TaskRows,1)))</f>
        <v>24</v>
      </c>
      <c r="N17" s="26">
        <f>IF(AND(SUM(OFFSET(N21,1,0,' modelo Sprint 1'!TaskRows,1))=0),"",SUM(OFFSET(N21,1,0,' modelo Sprint 1'!TaskRows,1)))</f>
        <v>15</v>
      </c>
      <c r="O17" s="26">
        <f>IF(AND(SUM(OFFSET(O21,1,0,' modelo Sprint 1'!TaskRows,1))=0),"",SUM(OFFSET(O21,1,0,' modelo Sprint 1'!TaskRows,1)))</f>
        <v>10</v>
      </c>
      <c r="P17" s="26">
        <f>IF(AND(SUM(OFFSET(P21,1,0,' modelo Sprint 1'!TaskRows,1))=0),"",SUM(OFFSET(P21,1,0,' modelo Sprint 1'!TaskRows,1)))</f>
        <v>6</v>
      </c>
      <c r="Q17" s="26" t="str">
        <f>IF(AND(SUM(OFFSET(Q21,1,0,' modelo Sprint 1'!TaskRows,1))=0),"",SUM(OFFSET(Q21,1,0,' modelo Sprint 1'!TaskRows,1)))</f>
        <v/>
      </c>
      <c r="R17" s="26" t="str">
        <f>IF(AND(SUM(OFFSET(R21,1,0,' modelo Sprint 1'!TaskRows,1))=0),"",SUM(OFFSET(R21,1,0,' modelo Sprint 1'!TaskRows,1)))</f>
        <v/>
      </c>
      <c r="S17" s="26" t="str">
        <f>IF(AND(SUM(OFFSET(S21,1,0,' modelo Sprint 1'!TaskRows,1))=0),"",SUM(OFFSET(S21,1,0,' modelo Sprint 1'!TaskRows,1)))</f>
        <v/>
      </c>
      <c r="T17" s="26" t="str">
        <f>IF(AND(SUM(OFFSET(T21,1,0,' modelo Sprint 1'!TaskRows,1))=0),"",SUM(OFFSET(T21,1,0,' modelo Sprint 1'!TaskRows,1)))</f>
        <v/>
      </c>
      <c r="U17" s="26" t="str">
        <f>IF(AND(SUM(OFFSET(U21,1,0,' modelo Sprint 1'!TaskRows,1))=0),"",SUM(OFFSET(U21,1,0,' modelo Sprint 1'!TaskRows,1)))</f>
        <v/>
      </c>
      <c r="V17" s="26" t="str">
        <f>IF(AND(SUM(OFFSET(V21,1,0,' modelo Sprint 1'!TaskRows,1))=0),"",SUM(OFFSET(V21,1,0,' modelo Sprint 1'!TaskRows,1)))</f>
        <v/>
      </c>
      <c r="W17" s="26" t="str">
        <f>IF(AND(SUM(OFFSET(W21,1,0,' modelo Sprint 1'!TaskRows,1))=0),"",SUM(OFFSET(W21,1,0,' modelo Sprint 1'!TaskRows,1)))</f>
        <v/>
      </c>
      <c r="X17" s="26" t="str">
        <f>IF(AND(SUM(OFFSET(X21,1,0,' modelo Sprint 1'!TaskRows,1))=0),"",SUM(OFFSET(X21,1,0,' modelo Sprint 1'!TaskRows,1)))</f>
        <v/>
      </c>
      <c r="Y17" s="26" t="str">
        <f>IF(AND(SUM(OFFSET(Y21,1,0,' modelo Sprint 1'!TaskRows,1))=0),"",SUM(OFFSET(Y21,1,0,' modelo Sprint 1'!TaskRows,1)))</f>
        <v/>
      </c>
      <c r="Z17" s="26" t="str">
        <f>IF(AND(SUM(OFFSET(Z21,1,0,' modelo Sprint 1'!TaskRows,1))=0),"",SUM(OFFSET(Z21,1,0,' modelo Sprint 1'!TaskRows,1)))</f>
        <v/>
      </c>
      <c r="AA17" s="26" t="str">
        <f>IF(AND(SUM(OFFSET(AA21,1,0,' modelo Sprint 1'!TaskRows,1))=0),"",SUM(OFFSET(AA21,1,0,' modelo Sprint 1'!TaskRows,1)))</f>
        <v/>
      </c>
      <c r="AB17" s="26" t="str">
        <f>IF(AND(SUM(OFFSET(AB21,1,0,' modelo Sprint 1'!TaskRows,1))=0),"",SUM(OFFSET(AB21,1,0,' modelo Sprint 1'!TaskRows,1)))</f>
        <v/>
      </c>
      <c r="AC17" s="26" t="str">
        <f>IF(AND(SUM(OFFSET(AC21,1,0,' modelo Sprint 1'!TaskRows,1))=0),"",SUM(OFFSET(AC21,1,0,' modelo Sprint 1'!TaskRows,1)))</f>
        <v/>
      </c>
      <c r="AD17" s="26" t="str">
        <f>IF(AND(SUM(OFFSET(AD21,1,0,' modelo Sprint 1'!TaskRows,1))=0),"",SUM(OFFSET(AD21,1,0,' modelo Sprint 1'!TaskRows,1)))</f>
        <v/>
      </c>
      <c r="AE17" s="26" t="str">
        <f>IF(AND(SUM(OFFSET(AE21,1,0,' modelo Sprint 1'!TaskRows,1))=0),"",SUM(OFFSET(AE21,1,0,' modelo Sprint 1'!TaskRows,1)))</f>
        <v/>
      </c>
      <c r="AF17" s="26" t="str">
        <f>IF(AND(SUM(OFFSET(AF21,1,0,' modelo Sprint 1'!TaskRows,1))=0),"",SUM(OFFSET(AF21,1,0,' modelo Sprint 1'!TaskRows,1)))</f>
        <v/>
      </c>
    </row>
    <row r="18" ht="12.75" hidden="1" customHeight="1">
      <c r="C18" s="23" t="s">
        <v>9</v>
      </c>
      <c r="D18" s="1">
        <f>IF(COUNTA(C22:C249)=0,1,COUNTA(C22:C249))</f>
        <v>4</v>
      </c>
      <c r="E18" s="23" t="s">
        <v>10</v>
      </c>
      <c r="F18" s="1">
        <f>IF(COUNTIF(H17:AF17,"&gt;0")=0,1,COUNTIF(H17:AF17,"&gt;0"))</f>
        <v>9</v>
      </c>
      <c r="G18" s="1"/>
      <c r="H18" s="1">
        <f>IF(H21="","",$G17-$G17/($D16-1)*(H21-1))</f>
        <v>62</v>
      </c>
      <c r="I18" s="1">
        <f>IF(I21="","",' modelo Sprint 1'!TotalEffort-' modelo Sprint 1'!TotalEffort/(' modelo Sprint 1'!ImplementationDays)*(I21-1))</f>
        <v>55.8</v>
      </c>
      <c r="J18" s="1">
        <f>IF(J21="","",' modelo Sprint 1'!TotalEffort-' modelo Sprint 1'!TotalEffort/(' modelo Sprint 1'!ImplementationDays)*(J21-1))</f>
        <v>49.6</v>
      </c>
      <c r="K18" s="1">
        <f>IF(K21="","",' modelo Sprint 1'!TotalEffort-' modelo Sprint 1'!TotalEffort/(' modelo Sprint 1'!ImplementationDays)*(K21-1))</f>
        <v>43.4</v>
      </c>
      <c r="L18" s="1">
        <f>IF(L21="","",' modelo Sprint 1'!TotalEffort-' modelo Sprint 1'!TotalEffort/(' modelo Sprint 1'!ImplementationDays)*(L21-1))</f>
        <v>37.2</v>
      </c>
      <c r="M18" s="1">
        <f>IF(M21="","",' modelo Sprint 1'!TotalEffort-' modelo Sprint 1'!TotalEffort/(' modelo Sprint 1'!ImplementationDays)*(M21-1))</f>
        <v>31</v>
      </c>
      <c r="N18" s="1">
        <f>IF(N21="","",' modelo Sprint 1'!TotalEffort-' modelo Sprint 1'!TotalEffort/(' modelo Sprint 1'!ImplementationDays)*(N21-1))</f>
        <v>24.8</v>
      </c>
      <c r="O18" s="1">
        <f>IF(O21="","",' modelo Sprint 1'!TotalEffort-' modelo Sprint 1'!TotalEffort/(' modelo Sprint 1'!ImplementationDays)*(O21-1))</f>
        <v>18.6</v>
      </c>
      <c r="P18" s="1">
        <f>IF(P21="","",' modelo Sprint 1'!TotalEffort-' modelo Sprint 1'!TotalEffort/(' modelo Sprint 1'!ImplementationDays)*(P21-1))</f>
        <v>12.4</v>
      </c>
      <c r="Q18" s="1">
        <f>IF(Q21="","",' modelo Sprint 1'!TotalEffort-' modelo Sprint 1'!TotalEffort/(' modelo Sprint 1'!ImplementationDays)*(Q21-1))</f>
        <v>6.2</v>
      </c>
      <c r="R18" s="1" t="str">
        <f>IF(R21="","",' modelo Sprint 1'!TotalEffort-' modelo Sprint 1'!TotalEffort/(' modelo Sprint 1'!ImplementationDays)*(R21-1))</f>
        <v/>
      </c>
      <c r="S18" s="1" t="str">
        <f>IF(S21="","",' modelo Sprint 1'!TotalEffort-' modelo Sprint 1'!TotalEffort/(' modelo Sprint 1'!ImplementationDays)*(S21-1))</f>
        <v/>
      </c>
      <c r="T18" s="1" t="str">
        <f>IF(T21="","",' modelo Sprint 1'!TotalEffort-' modelo Sprint 1'!TotalEffort/(' modelo Sprint 1'!ImplementationDays)*(T21-1))</f>
        <v/>
      </c>
      <c r="U18" s="1" t="str">
        <f>IF(U21="","",' modelo Sprint 1'!TotalEffort-' modelo Sprint 1'!TotalEffort/(' modelo Sprint 1'!ImplementationDays)*(U21-1))</f>
        <v/>
      </c>
      <c r="V18" s="1" t="str">
        <f>IF(V21="","",' modelo Sprint 1'!TotalEffort-' modelo Sprint 1'!TotalEffort/(' modelo Sprint 1'!ImplementationDays)*(V21-1))</f>
        <v/>
      </c>
      <c r="W18" s="1" t="str">
        <f>IF(W21="","",' modelo Sprint 1'!TotalEffort-' modelo Sprint 1'!TotalEffort/(' modelo Sprint 1'!ImplementationDays)*(W21-1))</f>
        <v/>
      </c>
      <c r="X18" s="1" t="str">
        <f>IF(X21="","",' modelo Sprint 1'!TotalEffort-' modelo Sprint 1'!TotalEffort/(' modelo Sprint 1'!ImplementationDays)*(X21-1))</f>
        <v/>
      </c>
      <c r="Y18" s="1" t="str">
        <f>IF(Y21="","",' modelo Sprint 1'!TotalEffort-' modelo Sprint 1'!TotalEffort/(' modelo Sprint 1'!ImplementationDays)*(Y21-1))</f>
        <v/>
      </c>
      <c r="Z18" s="1" t="str">
        <f>IF(Z21="","",' modelo Sprint 1'!TotalEffort-' modelo Sprint 1'!TotalEffort/(' modelo Sprint 1'!ImplementationDays)*(Z21-1))</f>
        <v/>
      </c>
      <c r="AA18" s="1" t="str">
        <f>IF(AA21="","",' modelo Sprint 1'!TotalEffort-' modelo Sprint 1'!TotalEffort/(' modelo Sprint 1'!ImplementationDays)*(AA21-1))</f>
        <v/>
      </c>
      <c r="AB18" s="1" t="str">
        <f>IF(AB21="","",' modelo Sprint 1'!TotalEffort-' modelo Sprint 1'!TotalEffort/(' modelo Sprint 1'!ImplementationDays)*(AB21-1))</f>
        <v/>
      </c>
      <c r="AC18" s="1" t="str">
        <f>IF(AC21="","",' modelo Sprint 1'!TotalEffort-' modelo Sprint 1'!TotalEffort/(' modelo Sprint 1'!ImplementationDays)*(AC21-1))</f>
        <v/>
      </c>
      <c r="AD18" s="1" t="str">
        <f>IF(AD21="","",' modelo Sprint 1'!TotalEffort-' modelo Sprint 1'!TotalEffort/(' modelo Sprint 1'!ImplementationDays)*(AD21-1))</f>
        <v/>
      </c>
      <c r="AE18" s="1" t="str">
        <f>IF(AE21="","",' modelo Sprint 1'!TotalEffort-' modelo Sprint 1'!TotalEffort/(' modelo Sprint 1'!ImplementationDays)*(AE21-1))</f>
        <v/>
      </c>
      <c r="AF18" s="1" t="str">
        <f>IF(AF21="","",' modelo Sprint 1'!TotalEffort-' modelo Sprint 1'!TotalEffort/(' modelo Sprint 1'!ImplementationDays)*(AF21-1))</f>
        <v/>
      </c>
    </row>
    <row r="19" ht="12.75" hidden="1" customHeight="1">
      <c r="C19" s="27" t="s">
        <v>11</v>
      </c>
      <c r="E19" s="23" t="s">
        <v>12</v>
      </c>
      <c r="F19" s="1"/>
      <c r="G19" s="1"/>
      <c r="H19" s="1">
        <f t="array" ref="H19">IF(TREND(OFFSET($H17,0,' modelo Sprint 1'!DoneDays-' modelo Sprint 1'!TrendDays,1,' modelo Sprint 1'!TrendDays),OFFSET($H20,0,' modelo Sprint 1'!DoneDays-' modelo Sprint 1'!TrendDays,1,' modelo Sprint 1'!TrendDays),H20)&lt;0,"",TREND(OFFSET($H17,0,' modelo Sprint 1'!DoneDays-' modelo Sprint 1'!TrendDays,1,' modelo Sprint 1'!TrendDays),OFFSET($H20,0,' modelo Sprint 1'!DoneDays-' modelo Sprint 1'!TrendDays,1,' modelo Sprint 1'!TrendDays),H20))</f>
        <v>62.84444444</v>
      </c>
      <c r="I19" s="1">
        <f t="array" ref="I19">IF(TREND(OFFSET($H17,0,' modelo Sprint 1'!DoneDays-' modelo Sprint 1'!TrendDays,1,' modelo Sprint 1'!TrendDays),OFFSET($H20,0,' modelo Sprint 1'!DoneDays-' modelo Sprint 1'!TrendDays,1,' modelo Sprint 1'!TrendDays),I20)&lt;0,"",TREND(OFFSET($H17,0,' modelo Sprint 1'!DoneDays-' modelo Sprint 1'!TrendDays,1,' modelo Sprint 1'!TrendDays),OFFSET($H20,0,' modelo Sprint 1'!DoneDays-' modelo Sprint 1'!TrendDays,1,' modelo Sprint 1'!TrendDays),I20))</f>
        <v>55.41111111</v>
      </c>
      <c r="J19" s="1">
        <f t="array" ref="J19">IF(TREND(OFFSET($H17,0,' modelo Sprint 1'!DoneDays-' modelo Sprint 1'!TrendDays,1,' modelo Sprint 1'!TrendDays),OFFSET($H20,0,' modelo Sprint 1'!DoneDays-' modelo Sprint 1'!TrendDays,1,' modelo Sprint 1'!TrendDays),J20)&lt;0,"",TREND(OFFSET($H17,0,' modelo Sprint 1'!DoneDays-' modelo Sprint 1'!TrendDays,1,' modelo Sprint 1'!TrendDays),OFFSET($H20,0,' modelo Sprint 1'!DoneDays-' modelo Sprint 1'!TrendDays,1,' modelo Sprint 1'!TrendDays),J20))</f>
        <v>47.97777778</v>
      </c>
      <c r="K19" s="1">
        <f t="array" ref="K19">IF(TREND(OFFSET($H17,0,' modelo Sprint 1'!DoneDays-' modelo Sprint 1'!TrendDays,1,' modelo Sprint 1'!TrendDays),OFFSET($H20,0,' modelo Sprint 1'!DoneDays-' modelo Sprint 1'!TrendDays,1,' modelo Sprint 1'!TrendDays),K20)&lt;0,"",TREND(OFFSET($H17,0,' modelo Sprint 1'!DoneDays-' modelo Sprint 1'!TrendDays,1,' modelo Sprint 1'!TrendDays),OFFSET($H20,0,' modelo Sprint 1'!DoneDays-' modelo Sprint 1'!TrendDays,1,' modelo Sprint 1'!TrendDays),K20))</f>
        <v>40.54444444</v>
      </c>
      <c r="L19" s="1">
        <f t="array" ref="L19">IF(TREND(OFFSET($H17,0,' modelo Sprint 1'!DoneDays-' modelo Sprint 1'!TrendDays,1,' modelo Sprint 1'!TrendDays),OFFSET($H20,0,' modelo Sprint 1'!DoneDays-' modelo Sprint 1'!TrendDays,1,' modelo Sprint 1'!TrendDays),L20)&lt;0,"",TREND(OFFSET($H17,0,' modelo Sprint 1'!DoneDays-' modelo Sprint 1'!TrendDays,1,' modelo Sprint 1'!TrendDays),OFFSET($H20,0,' modelo Sprint 1'!DoneDays-' modelo Sprint 1'!TrendDays,1,' modelo Sprint 1'!TrendDays),L20))</f>
        <v>33.11111111</v>
      </c>
      <c r="M19" s="1">
        <f t="array" ref="M19">IF(TREND(OFFSET($H17,0,' modelo Sprint 1'!DoneDays-' modelo Sprint 1'!TrendDays,1,' modelo Sprint 1'!TrendDays),OFFSET($H20,0,' modelo Sprint 1'!DoneDays-' modelo Sprint 1'!TrendDays,1,' modelo Sprint 1'!TrendDays),M20)&lt;0,"",TREND(OFFSET($H17,0,' modelo Sprint 1'!DoneDays-' modelo Sprint 1'!TrendDays,1,' modelo Sprint 1'!TrendDays),OFFSET($H20,0,' modelo Sprint 1'!DoneDays-' modelo Sprint 1'!TrendDays,1,' modelo Sprint 1'!TrendDays),M20))</f>
        <v>25.67777778</v>
      </c>
      <c r="N19" s="1">
        <f t="array" ref="N19">IF(TREND(OFFSET($H17,0,' modelo Sprint 1'!DoneDays-' modelo Sprint 1'!TrendDays,1,' modelo Sprint 1'!TrendDays),OFFSET($H20,0,' modelo Sprint 1'!DoneDays-' modelo Sprint 1'!TrendDays,1,' modelo Sprint 1'!TrendDays),N20)&lt;0,"",TREND(OFFSET($H17,0,' modelo Sprint 1'!DoneDays-' modelo Sprint 1'!TrendDays,1,' modelo Sprint 1'!TrendDays),OFFSET($H20,0,' modelo Sprint 1'!DoneDays-' modelo Sprint 1'!TrendDays,1,' modelo Sprint 1'!TrendDays),N20))</f>
        <v>18.24444444</v>
      </c>
      <c r="O19" s="1">
        <f t="array" ref="O19">IF(TREND(OFFSET($H17,0,' modelo Sprint 1'!DoneDays-' modelo Sprint 1'!TrendDays,1,' modelo Sprint 1'!TrendDays),OFFSET($H20,0,' modelo Sprint 1'!DoneDays-' modelo Sprint 1'!TrendDays,1,' modelo Sprint 1'!TrendDays),O20)&lt;0,"",TREND(OFFSET($H17,0,' modelo Sprint 1'!DoneDays-' modelo Sprint 1'!TrendDays,1,' modelo Sprint 1'!TrendDays),OFFSET($H20,0,' modelo Sprint 1'!DoneDays-' modelo Sprint 1'!TrendDays,1,' modelo Sprint 1'!TrendDays),O20))</f>
        <v>10.81111111</v>
      </c>
      <c r="P19" s="1">
        <f t="array" ref="P19">IF(TREND(OFFSET($H17,0,' modelo Sprint 1'!DoneDays-' modelo Sprint 1'!TrendDays,1,' modelo Sprint 1'!TrendDays),OFFSET($H20,0,' modelo Sprint 1'!DoneDays-' modelo Sprint 1'!TrendDays,1,' modelo Sprint 1'!TrendDays),P20)&lt;0,"",TREND(OFFSET($H17,0,' modelo Sprint 1'!DoneDays-' modelo Sprint 1'!TrendDays,1,' modelo Sprint 1'!TrendDays),OFFSET($H20,0,' modelo Sprint 1'!DoneDays-' modelo Sprint 1'!TrendDays,1,' modelo Sprint 1'!TrendDays),P20))</f>
        <v>3.377777778</v>
      </c>
      <c r="Q19" s="1" t="str">
        <f t="array" ref="Q19">IF(TREND(OFFSET($H17,0,' modelo Sprint 1'!DoneDays-' modelo Sprint 1'!TrendDays,1,' modelo Sprint 1'!TrendDays),OFFSET($H20,0,' modelo Sprint 1'!DoneDays-' modelo Sprint 1'!TrendDays,1,' modelo Sprint 1'!TrendDays),Q20)&lt;0,"",TREND(OFFSET($H17,0,' modelo Sprint 1'!DoneDays-' modelo Sprint 1'!TrendDays,1,' modelo Sprint 1'!TrendDays),OFFSET($H20,0,' modelo Sprint 1'!DoneDays-' modelo Sprint 1'!TrendDays,1,' modelo Sprint 1'!TrendDays),Q20))</f>
        <v/>
      </c>
      <c r="R19" s="1" t="str">
        <f t="array" ref="R19">IF(TREND(OFFSET($H17,0,' modelo Sprint 1'!DoneDays-' modelo Sprint 1'!TrendDays,1,' modelo Sprint 1'!TrendDays),OFFSET($H20,0,' modelo Sprint 1'!DoneDays-' modelo Sprint 1'!TrendDays,1,' modelo Sprint 1'!TrendDays),R20)&lt;0,"",TREND(OFFSET($H17,0,' modelo Sprint 1'!DoneDays-' modelo Sprint 1'!TrendDays,1,' modelo Sprint 1'!TrendDays),OFFSET($H20,0,' modelo Sprint 1'!DoneDays-' modelo Sprint 1'!TrendDays,1,' modelo Sprint 1'!TrendDays),R20))</f>
        <v/>
      </c>
      <c r="S19" s="1" t="str">
        <f t="array" ref="S19">IF(TREND(OFFSET($H17,0,' modelo Sprint 1'!DoneDays-' modelo Sprint 1'!TrendDays,1,' modelo Sprint 1'!TrendDays),OFFSET($H20,0,' modelo Sprint 1'!DoneDays-' modelo Sprint 1'!TrendDays,1,' modelo Sprint 1'!TrendDays),S20)&lt;0,"",TREND(OFFSET($H17,0,' modelo Sprint 1'!DoneDays-' modelo Sprint 1'!TrendDays,1,' modelo Sprint 1'!TrendDays),OFFSET($H20,0,' modelo Sprint 1'!DoneDays-' modelo Sprint 1'!TrendDays,1,' modelo Sprint 1'!TrendDays),S20))</f>
        <v/>
      </c>
      <c r="T19" s="1" t="str">
        <f t="array" ref="T19">IF(TREND(OFFSET($H17,0,' modelo Sprint 1'!DoneDays-' modelo Sprint 1'!TrendDays,1,' modelo Sprint 1'!TrendDays),OFFSET($H20,0,' modelo Sprint 1'!DoneDays-' modelo Sprint 1'!TrendDays,1,' modelo Sprint 1'!TrendDays),T20)&lt;0,"",TREND(OFFSET($H17,0,' modelo Sprint 1'!DoneDays-' modelo Sprint 1'!TrendDays,1,' modelo Sprint 1'!TrendDays),OFFSET($H20,0,' modelo Sprint 1'!DoneDays-' modelo Sprint 1'!TrendDays,1,' modelo Sprint 1'!TrendDays),T20))</f>
        <v/>
      </c>
      <c r="U19" s="1" t="str">
        <f t="array" ref="U19">IF(TREND(OFFSET($H17,0,' modelo Sprint 1'!DoneDays-' modelo Sprint 1'!TrendDays,1,' modelo Sprint 1'!TrendDays),OFFSET($H20,0,' modelo Sprint 1'!DoneDays-' modelo Sprint 1'!TrendDays,1,' modelo Sprint 1'!TrendDays),U20)&lt;0,"",TREND(OFFSET($H17,0,' modelo Sprint 1'!DoneDays-' modelo Sprint 1'!TrendDays,1,' modelo Sprint 1'!TrendDays),OFFSET($H20,0,' modelo Sprint 1'!DoneDays-' modelo Sprint 1'!TrendDays,1,' modelo Sprint 1'!TrendDays),U20))</f>
        <v/>
      </c>
      <c r="V19" s="1" t="str">
        <f t="array" ref="V19">IF(TREND(OFFSET($H17,0,' modelo Sprint 1'!DoneDays-' modelo Sprint 1'!TrendDays,1,' modelo Sprint 1'!TrendDays),OFFSET($H20,0,' modelo Sprint 1'!DoneDays-' modelo Sprint 1'!TrendDays,1,' modelo Sprint 1'!TrendDays),V20)&lt;0,"",TREND(OFFSET($H17,0,' modelo Sprint 1'!DoneDays-' modelo Sprint 1'!TrendDays,1,' modelo Sprint 1'!TrendDays),OFFSET($H20,0,' modelo Sprint 1'!DoneDays-' modelo Sprint 1'!TrendDays,1,' modelo Sprint 1'!TrendDays),V20))</f>
        <v/>
      </c>
      <c r="W19" s="1" t="str">
        <f t="array" ref="W19">IF(TREND(OFFSET($H17,0,' modelo Sprint 1'!DoneDays-' modelo Sprint 1'!TrendDays,1,' modelo Sprint 1'!TrendDays),OFFSET($H20,0,' modelo Sprint 1'!DoneDays-' modelo Sprint 1'!TrendDays,1,' modelo Sprint 1'!TrendDays),W20)&lt;0,"",TREND(OFFSET($H17,0,' modelo Sprint 1'!DoneDays-' modelo Sprint 1'!TrendDays,1,' modelo Sprint 1'!TrendDays),OFFSET($H20,0,' modelo Sprint 1'!DoneDays-' modelo Sprint 1'!TrendDays,1,' modelo Sprint 1'!TrendDays),W20))</f>
        <v/>
      </c>
      <c r="X19" s="1" t="str">
        <f t="array" ref="X19">IF(TREND(OFFSET($H17,0,' modelo Sprint 1'!DoneDays-' modelo Sprint 1'!TrendDays,1,' modelo Sprint 1'!TrendDays),OFFSET($H20,0,' modelo Sprint 1'!DoneDays-' modelo Sprint 1'!TrendDays,1,' modelo Sprint 1'!TrendDays),X20)&lt;0,"",TREND(OFFSET($H17,0,' modelo Sprint 1'!DoneDays-' modelo Sprint 1'!TrendDays,1,' modelo Sprint 1'!TrendDays),OFFSET($H20,0,' modelo Sprint 1'!DoneDays-' modelo Sprint 1'!TrendDays,1,' modelo Sprint 1'!TrendDays),X20))</f>
        <v/>
      </c>
      <c r="Y19" s="1" t="str">
        <f t="array" ref="Y19">IF(TREND(OFFSET($H17,0,' modelo Sprint 1'!DoneDays-' modelo Sprint 1'!TrendDays,1,' modelo Sprint 1'!TrendDays),OFFSET($H20,0,' modelo Sprint 1'!DoneDays-' modelo Sprint 1'!TrendDays,1,' modelo Sprint 1'!TrendDays),Y20)&lt;0,"",TREND(OFFSET($H17,0,' modelo Sprint 1'!DoneDays-' modelo Sprint 1'!TrendDays,1,' modelo Sprint 1'!TrendDays),OFFSET($H20,0,' modelo Sprint 1'!DoneDays-' modelo Sprint 1'!TrendDays,1,' modelo Sprint 1'!TrendDays),Y20))</f>
        <v/>
      </c>
      <c r="Z19" s="1" t="str">
        <f t="array" ref="Z19">IF(TREND(OFFSET($H17,0,' modelo Sprint 1'!DoneDays-' modelo Sprint 1'!TrendDays,1,' modelo Sprint 1'!TrendDays),OFFSET($H20,0,' modelo Sprint 1'!DoneDays-' modelo Sprint 1'!TrendDays,1,' modelo Sprint 1'!TrendDays),Z20)&lt;0,"",TREND(OFFSET($H17,0,' modelo Sprint 1'!DoneDays-' modelo Sprint 1'!TrendDays,1,' modelo Sprint 1'!TrendDays),OFFSET($H20,0,' modelo Sprint 1'!DoneDays-' modelo Sprint 1'!TrendDays,1,' modelo Sprint 1'!TrendDays),Z20))</f>
        <v/>
      </c>
      <c r="AA19" s="1" t="str">
        <f t="array" ref="AA19">IF(TREND(OFFSET($H17,0,' modelo Sprint 1'!DoneDays-' modelo Sprint 1'!TrendDays,1,' modelo Sprint 1'!TrendDays),OFFSET($H20,0,' modelo Sprint 1'!DoneDays-' modelo Sprint 1'!TrendDays,1,' modelo Sprint 1'!TrendDays),AA20)&lt;0,"",TREND(OFFSET($H17,0,' modelo Sprint 1'!DoneDays-' modelo Sprint 1'!TrendDays,1,' modelo Sprint 1'!TrendDays),OFFSET($H20,0,' modelo Sprint 1'!DoneDays-' modelo Sprint 1'!TrendDays,1,' modelo Sprint 1'!TrendDays),AA20))</f>
        <v/>
      </c>
      <c r="AB19" s="1" t="str">
        <f t="array" ref="AB19">IF(TREND(OFFSET($H17,0,' modelo Sprint 1'!DoneDays-' modelo Sprint 1'!TrendDays,1,' modelo Sprint 1'!TrendDays),OFFSET($H20,0,' modelo Sprint 1'!DoneDays-' modelo Sprint 1'!TrendDays,1,' modelo Sprint 1'!TrendDays),AB20)&lt;0,"",TREND(OFFSET($H17,0,' modelo Sprint 1'!DoneDays-' modelo Sprint 1'!TrendDays,1,' modelo Sprint 1'!TrendDays),OFFSET($H20,0,' modelo Sprint 1'!DoneDays-' modelo Sprint 1'!TrendDays,1,' modelo Sprint 1'!TrendDays),AB20))</f>
        <v/>
      </c>
      <c r="AC19" s="1" t="str">
        <f t="array" ref="AC19">IF(TREND(OFFSET($H17,0,' modelo Sprint 1'!DoneDays-' modelo Sprint 1'!TrendDays,1,' modelo Sprint 1'!TrendDays),OFFSET($H20,0,' modelo Sprint 1'!DoneDays-' modelo Sprint 1'!TrendDays,1,' modelo Sprint 1'!TrendDays),AC20)&lt;0,"",TREND(OFFSET($H17,0,' modelo Sprint 1'!DoneDays-' modelo Sprint 1'!TrendDays,1,' modelo Sprint 1'!TrendDays),OFFSET($H20,0,' modelo Sprint 1'!DoneDays-' modelo Sprint 1'!TrendDays,1,' modelo Sprint 1'!TrendDays),AC20))</f>
        <v/>
      </c>
      <c r="AD19" s="1" t="str">
        <f t="array" ref="AD19">IF(TREND(OFFSET($H17,0,' modelo Sprint 1'!DoneDays-' modelo Sprint 1'!TrendDays,1,' modelo Sprint 1'!TrendDays),OFFSET($H20,0,' modelo Sprint 1'!DoneDays-' modelo Sprint 1'!TrendDays,1,' modelo Sprint 1'!TrendDays),AD20)&lt;0,"",TREND(OFFSET($H17,0,' modelo Sprint 1'!DoneDays-' modelo Sprint 1'!TrendDays,1,' modelo Sprint 1'!TrendDays),OFFSET($H20,0,' modelo Sprint 1'!DoneDays-' modelo Sprint 1'!TrendDays,1,' modelo Sprint 1'!TrendDays),AD20))</f>
        <v/>
      </c>
      <c r="AE19" s="1" t="str">
        <f t="array" ref="AE19">IF(TREND(OFFSET($H17,0,' modelo Sprint 1'!DoneDays-' modelo Sprint 1'!TrendDays,1,' modelo Sprint 1'!TrendDays),OFFSET($H20,0,' modelo Sprint 1'!DoneDays-' modelo Sprint 1'!TrendDays,1,' modelo Sprint 1'!TrendDays),AE20)&lt;0,"",TREND(OFFSET($H17,0,' modelo Sprint 1'!DoneDays-' modelo Sprint 1'!TrendDays,1,' modelo Sprint 1'!TrendDays),OFFSET($H20,0,' modelo Sprint 1'!DoneDays-' modelo Sprint 1'!TrendDays,1,' modelo Sprint 1'!TrendDays),AE20))</f>
        <v/>
      </c>
      <c r="AF19" s="1" t="str">
        <f t="array" ref="AF19">IF(TREND(OFFSET($H17,0,' modelo Sprint 1'!DoneDays-' modelo Sprint 1'!TrendDays,1,' modelo Sprint 1'!TrendDays),OFFSET($H20,0,' modelo Sprint 1'!DoneDays-' modelo Sprint 1'!TrendDays,1,' modelo Sprint 1'!TrendDays),AF20)&lt;0,"",TREND(OFFSET($H17,0,' modelo Sprint 1'!DoneDays-' modelo Sprint 1'!TrendDays,1,' modelo Sprint 1'!TrendDays),OFFSET($H20,0,' modelo Sprint 1'!DoneDays-' modelo Sprint 1'!TrendDays,1,' modelo Sprint 1'!TrendDays),AF20))</f>
        <v/>
      </c>
    </row>
    <row r="20" ht="12.75" hidden="1" customHeight="1">
      <c r="C20" s="27" t="s">
        <v>13</v>
      </c>
      <c r="E20" s="23" t="s">
        <v>14</v>
      </c>
      <c r="F20" s="1">
        <f>IF(' modelo Sprint 1'!DoneDays&gt;D17,D17,' modelo Sprint 1'!DoneDays)</f>
        <v>9</v>
      </c>
      <c r="G20" s="1"/>
      <c r="H20" s="1">
        <f>IF(' modelo Sprint 1'!DoneDays&gt;G20,G20+1,"")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24" t="s">
        <v>15</v>
      </c>
      <c r="C21" s="28" t="s">
        <v>16</v>
      </c>
      <c r="D21" s="28" t="s">
        <v>17</v>
      </c>
      <c r="E21" s="28" t="s">
        <v>18</v>
      </c>
      <c r="F21" s="28" t="s">
        <v>19</v>
      </c>
      <c r="G21" s="28" t="s">
        <v>20</v>
      </c>
      <c r="H21" s="28">
        <v>1.0</v>
      </c>
      <c r="I21" s="28">
        <f t="shared" ref="I21:AF21" si="1">IF($D$16&gt;H21,H21+1,"")</f>
        <v>2</v>
      </c>
      <c r="J21" s="28">
        <f t="shared" si="1"/>
        <v>3</v>
      </c>
      <c r="K21" s="28">
        <f t="shared" si="1"/>
        <v>4</v>
      </c>
      <c r="L21" s="28">
        <f t="shared" si="1"/>
        <v>5</v>
      </c>
      <c r="M21" s="28">
        <f t="shared" si="1"/>
        <v>6</v>
      </c>
      <c r="N21" s="28">
        <f t="shared" si="1"/>
        <v>7</v>
      </c>
      <c r="O21" s="28">
        <f t="shared" si="1"/>
        <v>8</v>
      </c>
      <c r="P21" s="28">
        <f t="shared" si="1"/>
        <v>9</v>
      </c>
      <c r="Q21" s="28">
        <f t="shared" si="1"/>
        <v>10</v>
      </c>
      <c r="R21" s="28" t="str">
        <f t="shared" si="1"/>
        <v/>
      </c>
      <c r="S21" s="28" t="str">
        <f t="shared" si="1"/>
        <v/>
      </c>
      <c r="T21" s="28" t="str">
        <f t="shared" si="1"/>
        <v/>
      </c>
      <c r="U21" s="28" t="str">
        <f t="shared" si="1"/>
        <v/>
      </c>
      <c r="V21" s="28" t="str">
        <f t="shared" si="1"/>
        <v/>
      </c>
      <c r="W21" s="28" t="str">
        <f t="shared" si="1"/>
        <v/>
      </c>
      <c r="X21" s="28" t="str">
        <f t="shared" si="1"/>
        <v/>
      </c>
      <c r="Y21" s="28" t="str">
        <f t="shared" si="1"/>
        <v/>
      </c>
      <c r="Z21" s="28" t="str">
        <f t="shared" si="1"/>
        <v/>
      </c>
      <c r="AA21" s="28" t="str">
        <f t="shared" si="1"/>
        <v/>
      </c>
      <c r="AB21" s="28" t="str">
        <f t="shared" si="1"/>
        <v/>
      </c>
      <c r="AC21" s="28" t="str">
        <f t="shared" si="1"/>
        <v/>
      </c>
      <c r="AD21" s="28" t="str">
        <f t="shared" si="1"/>
        <v/>
      </c>
      <c r="AE21" s="28" t="str">
        <f t="shared" si="1"/>
        <v/>
      </c>
      <c r="AF21" s="28" t="str">
        <f t="shared" si="1"/>
        <v/>
      </c>
    </row>
    <row r="22" ht="12.75" customHeight="1">
      <c r="B22" s="23">
        <v>1.1</v>
      </c>
      <c r="C22" s="23" t="s">
        <v>21</v>
      </c>
      <c r="D22" s="1">
        <v>1.0</v>
      </c>
      <c r="E22" s="23" t="s">
        <v>22</v>
      </c>
      <c r="F22" s="23" t="s">
        <v>23</v>
      </c>
      <c r="G22" s="1">
        <v>15.0</v>
      </c>
      <c r="H22" s="1">
        <f t="shared" ref="H22:H66" si="3">IF(OR(H$21="",$G22=""),"",G22)</f>
        <v>15</v>
      </c>
      <c r="I22" s="1">
        <v>13.0</v>
      </c>
      <c r="J22" s="1">
        <v>11.0</v>
      </c>
      <c r="K22" s="1">
        <v>9.0</v>
      </c>
      <c r="L22" s="1">
        <v>7.0</v>
      </c>
      <c r="M22" s="1">
        <v>5.0</v>
      </c>
      <c r="N22" s="1">
        <v>3.0</v>
      </c>
      <c r="O22" s="1">
        <v>2.0</v>
      </c>
      <c r="P22" s="1">
        <v>1.0</v>
      </c>
      <c r="Q22" s="1">
        <v>0.0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tr">
        <f t="shared" ref="AE22:AF22" si="2">IF(OR(AE$21="",$G22=""),"",AD22)</f>
        <v/>
      </c>
      <c r="AF22" s="1" t="str">
        <f t="shared" si="2"/>
        <v/>
      </c>
    </row>
    <row r="23" ht="12.75" customHeight="1">
      <c r="B23" s="23">
        <v>1.2</v>
      </c>
      <c r="C23" s="23" t="s">
        <v>24</v>
      </c>
      <c r="D23" s="1">
        <v>1.0</v>
      </c>
      <c r="E23" s="23" t="s">
        <v>25</v>
      </c>
      <c r="F23" s="23" t="s">
        <v>26</v>
      </c>
      <c r="G23" s="1">
        <v>17.0</v>
      </c>
      <c r="H23" s="1">
        <f t="shared" si="3"/>
        <v>17</v>
      </c>
      <c r="I23" s="1">
        <v>15.0</v>
      </c>
      <c r="J23" s="1">
        <v>14.0</v>
      </c>
      <c r="K23" s="1">
        <v>13.0</v>
      </c>
      <c r="L23" s="1">
        <v>11.0</v>
      </c>
      <c r="M23" s="1">
        <v>8.0</v>
      </c>
      <c r="N23" s="1">
        <v>5.0</v>
      </c>
      <c r="O23" s="1">
        <v>3.0</v>
      </c>
      <c r="P23" s="1">
        <v>2.0</v>
      </c>
      <c r="Q23" s="1">
        <v>0.0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tr">
        <f t="shared" ref="AE23:AF23" si="4">IF(OR(AE$21="",$G23=""),"",AD23)</f>
        <v/>
      </c>
      <c r="AF23" s="1" t="str">
        <f t="shared" si="4"/>
        <v/>
      </c>
    </row>
    <row r="24" ht="12.75" customHeight="1">
      <c r="B24" s="23">
        <v>2.1</v>
      </c>
      <c r="C24" s="23" t="s">
        <v>27</v>
      </c>
      <c r="D24" s="1">
        <v>2.0</v>
      </c>
      <c r="E24" s="23" t="s">
        <v>28</v>
      </c>
      <c r="F24" s="23" t="s">
        <v>26</v>
      </c>
      <c r="G24" s="1">
        <v>12.0</v>
      </c>
      <c r="H24" s="1">
        <f t="shared" si="3"/>
        <v>12</v>
      </c>
      <c r="I24" s="1">
        <v>10.0</v>
      </c>
      <c r="J24" s="1">
        <v>9.0</v>
      </c>
      <c r="K24" s="1">
        <v>8.0</v>
      </c>
      <c r="L24" s="1">
        <v>6.0</v>
      </c>
      <c r="M24" s="1">
        <v>4.0</v>
      </c>
      <c r="N24" s="1">
        <v>3.0</v>
      </c>
      <c r="O24" s="1">
        <v>2.0</v>
      </c>
      <c r="P24" s="1">
        <v>1.0</v>
      </c>
      <c r="Q24" s="1">
        <v>0.0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tr">
        <f t="shared" ref="AE24:AF24" si="5">IF(OR(AE$21="",$G24=""),"",AD24)</f>
        <v/>
      </c>
      <c r="AF24" s="1" t="str">
        <f t="shared" si="5"/>
        <v/>
      </c>
    </row>
    <row r="25" ht="12.75" customHeight="1">
      <c r="B25" s="23">
        <v>2.2</v>
      </c>
      <c r="C25" s="23" t="s">
        <v>29</v>
      </c>
      <c r="D25" s="1">
        <v>2.0</v>
      </c>
      <c r="E25" s="23" t="s">
        <v>30</v>
      </c>
      <c r="F25" s="23" t="s">
        <v>31</v>
      </c>
      <c r="G25" s="1">
        <v>18.0</v>
      </c>
      <c r="H25" s="1">
        <f t="shared" si="3"/>
        <v>18</v>
      </c>
      <c r="I25" s="1">
        <v>17.0</v>
      </c>
      <c r="J25" s="1">
        <v>15.0</v>
      </c>
      <c r="K25" s="1">
        <v>13.0</v>
      </c>
      <c r="L25" s="1">
        <v>10.0</v>
      </c>
      <c r="M25" s="1">
        <v>7.0</v>
      </c>
      <c r="N25" s="1">
        <v>4.0</v>
      </c>
      <c r="O25" s="1">
        <v>3.0</v>
      </c>
      <c r="P25" s="1">
        <v>2.0</v>
      </c>
      <c r="Q25" s="1">
        <v>0.0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tr">
        <f t="shared" ref="AE25:AF25" si="6">IF(OR(AE$21="",$G25=""),"",AD25)</f>
        <v/>
      </c>
      <c r="AF25" s="1" t="str">
        <f t="shared" si="6"/>
        <v/>
      </c>
    </row>
    <row r="26" ht="12.75" customHeight="1">
      <c r="D26" s="1"/>
      <c r="F26" s="23" t="str">
        <f t="shared" ref="F26:F63" si="8">IF(C26&lt;&gt;"","Planned","")</f>
        <v/>
      </c>
      <c r="G26" s="1"/>
      <c r="H26" s="1" t="str">
        <f t="shared" si="3"/>
        <v/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7">IF(OR(AE$21="",$G26=""),"",AD26)</f>
        <v/>
      </c>
      <c r="AF26" s="1" t="str">
        <f t="shared" si="7"/>
        <v/>
      </c>
    </row>
    <row r="27" ht="12.75" customHeight="1">
      <c r="D27" s="1"/>
      <c r="F27" s="23" t="str">
        <f t="shared" si="8"/>
        <v/>
      </c>
      <c r="G27" s="1"/>
      <c r="H27" s="1" t="str">
        <f t="shared" si="3"/>
        <v/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9">IF(OR(AE$21="",$G27=""),"",AD27)</f>
        <v/>
      </c>
      <c r="AF27" s="1" t="str">
        <f t="shared" si="9"/>
        <v/>
      </c>
    </row>
    <row r="28" ht="12.75" customHeight="1">
      <c r="D28" s="1"/>
      <c r="F28" s="23" t="str">
        <f t="shared" si="8"/>
        <v/>
      </c>
      <c r="G28" s="1"/>
      <c r="H28" s="1" t="str">
        <f t="shared" si="3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10">IF(OR(AE$21="",$G28=""),"",AD28)</f>
        <v/>
      </c>
      <c r="AF28" s="1" t="str">
        <f t="shared" si="10"/>
        <v/>
      </c>
    </row>
    <row r="29" ht="12.75" customHeight="1">
      <c r="D29" s="1"/>
      <c r="F29" s="23" t="str">
        <f t="shared" si="8"/>
        <v/>
      </c>
      <c r="G29" s="1"/>
      <c r="H29" s="1" t="str">
        <f t="shared" si="3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1">IF(OR(AE$21="",$G29=""),"",AD29)</f>
        <v/>
      </c>
      <c r="AF29" s="1" t="str">
        <f t="shared" si="11"/>
        <v/>
      </c>
    </row>
    <row r="30" ht="12.75" customHeight="1">
      <c r="D30" s="1"/>
      <c r="F30" s="23" t="str">
        <f t="shared" si="8"/>
        <v/>
      </c>
      <c r="G30" s="1"/>
      <c r="H30" s="1" t="str">
        <f t="shared" si="3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2">IF(OR(AE$21="",$G30=""),"",AD30)</f>
        <v/>
      </c>
      <c r="AF30" s="1" t="str">
        <f t="shared" si="12"/>
        <v/>
      </c>
    </row>
    <row r="31" ht="12.75" customHeight="1">
      <c r="D31" s="1"/>
      <c r="F31" s="23" t="str">
        <f t="shared" si="8"/>
        <v/>
      </c>
      <c r="G31" s="1"/>
      <c r="H31" s="1" t="str">
        <f t="shared" si="3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3">IF(OR(AE$21="",$G31=""),"",AD31)</f>
        <v/>
      </c>
      <c r="AF31" s="1" t="str">
        <f t="shared" si="13"/>
        <v/>
      </c>
    </row>
    <row r="32" ht="12.75" customHeight="1">
      <c r="D32" s="1"/>
      <c r="F32" s="23" t="str">
        <f t="shared" si="8"/>
        <v/>
      </c>
      <c r="G32" s="1"/>
      <c r="H32" s="1" t="str">
        <f t="shared" si="3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4">IF(OR(AE$21="",$G32=""),"",AD32)</f>
        <v/>
      </c>
      <c r="AF32" s="1" t="str">
        <f t="shared" si="14"/>
        <v/>
      </c>
    </row>
    <row r="33" ht="12.75" customHeight="1">
      <c r="D33" s="1"/>
      <c r="F33" s="23" t="str">
        <f t="shared" si="8"/>
        <v/>
      </c>
      <c r="G33" s="1"/>
      <c r="H33" s="1" t="str">
        <f t="shared" si="3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5">IF(OR(AE$21="",$G33=""),"",AD33)</f>
        <v/>
      </c>
      <c r="AF33" s="1" t="str">
        <f t="shared" si="15"/>
        <v/>
      </c>
    </row>
    <row r="34" ht="12.75" customHeight="1">
      <c r="D34" s="1"/>
      <c r="F34" s="23" t="str">
        <f t="shared" si="8"/>
        <v/>
      </c>
      <c r="G34" s="1"/>
      <c r="H34" s="1" t="str">
        <f t="shared" si="3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6">IF(OR(AE$21="",$G34=""),"",AD34)</f>
        <v/>
      </c>
      <c r="AF34" s="1" t="str">
        <f t="shared" si="16"/>
        <v/>
      </c>
    </row>
    <row r="35" ht="12.75" customHeight="1">
      <c r="D35" s="1"/>
      <c r="F35" s="23" t="str">
        <f t="shared" si="8"/>
        <v/>
      </c>
      <c r="G35" s="1"/>
      <c r="H35" s="1" t="str">
        <f t="shared" si="3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7">IF(OR(AE$21="",$G35=""),"",AD35)</f>
        <v/>
      </c>
      <c r="AF35" s="1" t="str">
        <f t="shared" si="17"/>
        <v/>
      </c>
    </row>
    <row r="36" ht="12.75" customHeight="1">
      <c r="D36" s="1"/>
      <c r="F36" s="23" t="str">
        <f t="shared" si="8"/>
        <v/>
      </c>
      <c r="G36" s="1"/>
      <c r="H36" s="1" t="str">
        <f t="shared" si="3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8">IF(OR(AE$21="",$G36=""),"",AD36)</f>
        <v/>
      </c>
      <c r="AF36" s="1" t="str">
        <f t="shared" si="18"/>
        <v/>
      </c>
    </row>
    <row r="37" ht="12.75" customHeight="1">
      <c r="D37" s="1"/>
      <c r="F37" s="23" t="str">
        <f t="shared" si="8"/>
        <v/>
      </c>
      <c r="G37" s="1"/>
      <c r="H37" s="1" t="str">
        <f t="shared" si="3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9">IF(OR(AE$21="",$G37=""),"",AD37)</f>
        <v/>
      </c>
      <c r="AF37" s="1" t="str">
        <f t="shared" si="19"/>
        <v/>
      </c>
    </row>
    <row r="38" ht="12.75" customHeight="1">
      <c r="D38" s="1"/>
      <c r="F38" s="23" t="str">
        <f t="shared" si="8"/>
        <v/>
      </c>
      <c r="G38" s="1"/>
      <c r="H38" s="1" t="str">
        <f t="shared" si="3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20">IF(OR(AE$21="",$G38=""),"",AD38)</f>
        <v/>
      </c>
      <c r="AF38" s="1" t="str">
        <f t="shared" si="20"/>
        <v/>
      </c>
    </row>
    <row r="39" ht="12.75" customHeight="1">
      <c r="D39" s="1"/>
      <c r="F39" s="23" t="str">
        <f t="shared" si="8"/>
        <v/>
      </c>
      <c r="G39" s="1"/>
      <c r="H39" s="1" t="str">
        <f t="shared" si="3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1">IF(OR(AE$21="",$G39=""),"",AD39)</f>
        <v/>
      </c>
      <c r="AF39" s="1" t="str">
        <f t="shared" si="21"/>
        <v/>
      </c>
    </row>
    <row r="40" ht="12.75" customHeight="1">
      <c r="D40" s="1"/>
      <c r="F40" s="23" t="str">
        <f t="shared" si="8"/>
        <v/>
      </c>
      <c r="G40" s="1"/>
      <c r="H40" s="1" t="str">
        <f t="shared" si="3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2">IF(OR(AE$21="",$G40=""),"",AD40)</f>
        <v/>
      </c>
      <c r="AF40" s="1" t="str">
        <f t="shared" si="22"/>
        <v/>
      </c>
    </row>
    <row r="41" ht="12.75" customHeight="1">
      <c r="D41" s="1"/>
      <c r="F41" s="23" t="str">
        <f t="shared" si="8"/>
        <v/>
      </c>
      <c r="G41" s="1"/>
      <c r="H41" s="1" t="str">
        <f t="shared" si="3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3">IF(OR(AE$21="",$G41=""),"",AD41)</f>
        <v/>
      </c>
      <c r="AF41" s="1" t="str">
        <f t="shared" si="23"/>
        <v/>
      </c>
    </row>
    <row r="42" ht="12.75" customHeight="1">
      <c r="D42" s="1"/>
      <c r="F42" s="23" t="str">
        <f t="shared" si="8"/>
        <v/>
      </c>
      <c r="G42" s="1"/>
      <c r="H42" s="1" t="str">
        <f t="shared" si="3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4">IF(OR(AE$21="",$G42=""),"",AD42)</f>
        <v/>
      </c>
      <c r="AF42" s="1" t="str">
        <f t="shared" si="24"/>
        <v/>
      </c>
    </row>
    <row r="43" ht="12.75" customHeight="1">
      <c r="D43" s="1"/>
      <c r="F43" s="23" t="str">
        <f t="shared" si="8"/>
        <v/>
      </c>
      <c r="G43" s="1"/>
      <c r="H43" s="1" t="str">
        <f t="shared" si="3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5">IF(OR(AE$21="",$G43=""),"",AD43)</f>
        <v/>
      </c>
      <c r="AF43" s="1" t="str">
        <f t="shared" si="25"/>
        <v/>
      </c>
    </row>
    <row r="44" ht="12.75" customHeight="1">
      <c r="D44" s="1"/>
      <c r="F44" s="23" t="str">
        <f t="shared" si="8"/>
        <v/>
      </c>
      <c r="G44" s="1"/>
      <c r="H44" s="1" t="str">
        <f t="shared" si="3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6">IF(OR(AE$21="",$G44=""),"",AD44)</f>
        <v/>
      </c>
      <c r="AF44" s="1" t="str">
        <f t="shared" si="26"/>
        <v/>
      </c>
    </row>
    <row r="45" ht="12.75" customHeight="1">
      <c r="D45" s="1"/>
      <c r="F45" s="23" t="str">
        <f t="shared" si="8"/>
        <v/>
      </c>
      <c r="G45" s="1"/>
      <c r="H45" s="1" t="str">
        <f t="shared" si="3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7">IF(OR(AE$21="",$G45=""),"",AD45)</f>
        <v/>
      </c>
      <c r="AF45" s="1" t="str">
        <f t="shared" si="27"/>
        <v/>
      </c>
    </row>
    <row r="46" ht="12.75" customHeight="1">
      <c r="D46" s="1"/>
      <c r="F46" s="23" t="str">
        <f t="shared" si="8"/>
        <v/>
      </c>
      <c r="G46" s="1"/>
      <c r="H46" s="1" t="str">
        <f t="shared" si="3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8">IF(OR(AE$21="",$G46=""),"",AD46)</f>
        <v/>
      </c>
      <c r="AF46" s="1" t="str">
        <f t="shared" si="28"/>
        <v/>
      </c>
    </row>
    <row r="47" ht="12.75" customHeight="1">
      <c r="D47" s="1"/>
      <c r="F47" s="23" t="str">
        <f t="shared" si="8"/>
        <v/>
      </c>
      <c r="G47" s="1"/>
      <c r="H47" s="1" t="str">
        <f t="shared" si="3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29">IF(OR(AE$21="",$G47=""),"",AD47)</f>
        <v/>
      </c>
      <c r="AF47" s="1" t="str">
        <f t="shared" si="29"/>
        <v/>
      </c>
    </row>
    <row r="48" ht="12.75" customHeight="1">
      <c r="D48" s="1"/>
      <c r="F48" s="23" t="str">
        <f t="shared" si="8"/>
        <v/>
      </c>
      <c r="G48" s="1"/>
      <c r="H48" s="1" t="str">
        <f t="shared" si="3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0">IF(OR(AE$21="",$G48=""),"",AD48)</f>
        <v/>
      </c>
      <c r="AF48" s="1" t="str">
        <f t="shared" si="30"/>
        <v/>
      </c>
    </row>
    <row r="49" ht="12.75" customHeight="1">
      <c r="D49" s="1"/>
      <c r="F49" s="23" t="str">
        <f t="shared" si="8"/>
        <v/>
      </c>
      <c r="G49" s="1"/>
      <c r="H49" s="1" t="str">
        <f t="shared" si="3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1">IF(OR(AE$21="",$G49=""),"",AD49)</f>
        <v/>
      </c>
      <c r="AF49" s="1" t="str">
        <f t="shared" si="31"/>
        <v/>
      </c>
    </row>
    <row r="50" ht="12.75" customHeight="1">
      <c r="D50" s="1"/>
      <c r="F50" s="23" t="str">
        <f t="shared" si="8"/>
        <v/>
      </c>
      <c r="G50" s="1"/>
      <c r="H50" s="1" t="str">
        <f t="shared" si="3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2">IF(OR(AE$21="",$G50=""),"",AD50)</f>
        <v/>
      </c>
      <c r="AF50" s="1" t="str">
        <f t="shared" si="32"/>
        <v/>
      </c>
    </row>
    <row r="51" ht="12.75" customHeight="1">
      <c r="D51" s="1"/>
      <c r="F51" s="23" t="str">
        <f t="shared" si="8"/>
        <v/>
      </c>
      <c r="G51" s="1"/>
      <c r="H51" s="1" t="str">
        <f t="shared" si="3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3">IF(OR(AE$21="",$G51=""),"",AD51)</f>
        <v/>
      </c>
      <c r="AF51" s="1" t="str">
        <f t="shared" si="33"/>
        <v/>
      </c>
    </row>
    <row r="52" ht="12.75" customHeight="1">
      <c r="D52" s="1"/>
      <c r="F52" s="23" t="str">
        <f t="shared" si="8"/>
        <v/>
      </c>
      <c r="G52" s="1"/>
      <c r="H52" s="1" t="str">
        <f t="shared" si="3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4">IF(OR(AE$21="",$G52=""),"",AD52)</f>
        <v/>
      </c>
      <c r="AF52" s="1" t="str">
        <f t="shared" si="34"/>
        <v/>
      </c>
    </row>
    <row r="53" ht="12.75" customHeight="1">
      <c r="D53" s="1"/>
      <c r="F53" s="23" t="str">
        <f t="shared" si="8"/>
        <v/>
      </c>
      <c r="G53" s="1"/>
      <c r="H53" s="1" t="str">
        <f t="shared" si="3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5">IF(OR(AE$21="",$G53=""),"",AD53)</f>
        <v/>
      </c>
      <c r="AF53" s="1" t="str">
        <f t="shared" si="35"/>
        <v/>
      </c>
    </row>
    <row r="54" ht="12.75" customHeight="1">
      <c r="D54" s="1"/>
      <c r="F54" s="23" t="str">
        <f t="shared" si="8"/>
        <v/>
      </c>
      <c r="G54" s="1"/>
      <c r="H54" s="1" t="str">
        <f t="shared" si="3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6">IF(OR(AE$21="",$G54=""),"",AD54)</f>
        <v/>
      </c>
      <c r="AF54" s="1" t="str">
        <f t="shared" si="36"/>
        <v/>
      </c>
    </row>
    <row r="55" ht="12.75" customHeight="1">
      <c r="D55" s="1"/>
      <c r="F55" s="23" t="str">
        <f t="shared" si="8"/>
        <v/>
      </c>
      <c r="G55" s="1"/>
      <c r="H55" s="1" t="str">
        <f t="shared" si="3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7">IF(OR(AE$21="",$G55=""),"",AD55)</f>
        <v/>
      </c>
      <c r="AF55" s="1" t="str">
        <f t="shared" si="37"/>
        <v/>
      </c>
    </row>
    <row r="56" ht="12.75" customHeight="1">
      <c r="D56" s="1"/>
      <c r="F56" s="23" t="str">
        <f t="shared" si="8"/>
        <v/>
      </c>
      <c r="G56" s="1"/>
      <c r="H56" s="1" t="str">
        <f t="shared" si="3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8">IF(OR(AE$21="",$G56=""),"",AD56)</f>
        <v/>
      </c>
      <c r="AF56" s="1" t="str">
        <f t="shared" si="38"/>
        <v/>
      </c>
    </row>
    <row r="57" ht="12.75" customHeight="1">
      <c r="D57" s="1"/>
      <c r="F57" s="23" t="str">
        <f t="shared" si="8"/>
        <v/>
      </c>
      <c r="G57" s="1"/>
      <c r="H57" s="1" t="str">
        <f t="shared" si="3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39">IF(OR(AE$21="",$G57=""),"",AD57)</f>
        <v/>
      </c>
      <c r="AF57" s="1" t="str">
        <f t="shared" si="39"/>
        <v/>
      </c>
    </row>
    <row r="58" ht="12.75" customHeight="1">
      <c r="D58" s="1"/>
      <c r="F58" s="23" t="str">
        <f t="shared" si="8"/>
        <v/>
      </c>
      <c r="G58" s="1"/>
      <c r="H58" s="1" t="str">
        <f t="shared" si="3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0">IF(OR(AE$21="",$G58=""),"",AD58)</f>
        <v/>
      </c>
      <c r="AF58" s="1" t="str">
        <f t="shared" si="40"/>
        <v/>
      </c>
    </row>
    <row r="59" ht="12.75" customHeight="1">
      <c r="D59" s="1"/>
      <c r="F59" s="23" t="str">
        <f t="shared" si="8"/>
        <v/>
      </c>
      <c r="G59" s="1"/>
      <c r="H59" s="1" t="str">
        <f t="shared" si="3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1">IF(OR(AE$21="",$G59=""),"",AD59)</f>
        <v/>
      </c>
      <c r="AF59" s="1" t="str">
        <f t="shared" si="41"/>
        <v/>
      </c>
    </row>
    <row r="60" ht="12.75" customHeight="1">
      <c r="D60" s="1"/>
      <c r="F60" s="23" t="str">
        <f t="shared" si="8"/>
        <v/>
      </c>
      <c r="G60" s="1"/>
      <c r="H60" s="1" t="str">
        <f t="shared" si="3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2">IF(OR(AE$21="",$G60=""),"",AD60)</f>
        <v/>
      </c>
      <c r="AF60" s="1" t="str">
        <f t="shared" si="42"/>
        <v/>
      </c>
    </row>
    <row r="61" ht="12.75" customHeight="1">
      <c r="D61" s="1"/>
      <c r="F61" s="23" t="str">
        <f t="shared" si="8"/>
        <v/>
      </c>
      <c r="G61" s="1"/>
      <c r="H61" s="1" t="str">
        <f t="shared" si="3"/>
        <v/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str">
        <f t="shared" ref="AE61:AF61" si="43">IF(OR(AE$21="",$G61=""),"",AD61)</f>
        <v/>
      </c>
      <c r="AF61" s="1" t="str">
        <f t="shared" si="43"/>
        <v/>
      </c>
    </row>
    <row r="62" ht="12.75" customHeight="1">
      <c r="D62" s="1"/>
      <c r="F62" s="23" t="str">
        <f t="shared" si="8"/>
        <v/>
      </c>
      <c r="G62" s="1"/>
      <c r="H62" s="1" t="str">
        <f t="shared" si="3"/>
        <v/>
      </c>
      <c r="I62" s="1" t="str">
        <f t="shared" ref="I62:AF62" si="44">IF(OR(I$21="",$G62=""),"",H62)</f>
        <v/>
      </c>
      <c r="J62" s="1" t="str">
        <f t="shared" si="44"/>
        <v/>
      </c>
      <c r="K62" s="1" t="str">
        <f t="shared" si="44"/>
        <v/>
      </c>
      <c r="L62" s="1" t="str">
        <f t="shared" si="44"/>
        <v/>
      </c>
      <c r="M62" s="1" t="str">
        <f t="shared" si="44"/>
        <v/>
      </c>
      <c r="N62" s="1" t="str">
        <f t="shared" si="44"/>
        <v/>
      </c>
      <c r="O62" s="1" t="str">
        <f t="shared" si="44"/>
        <v/>
      </c>
      <c r="P62" s="1" t="str">
        <f t="shared" si="44"/>
        <v/>
      </c>
      <c r="Q62" s="1" t="str">
        <f t="shared" si="44"/>
        <v/>
      </c>
      <c r="R62" s="1" t="str">
        <f t="shared" si="44"/>
        <v/>
      </c>
      <c r="S62" s="1" t="str">
        <f t="shared" si="44"/>
        <v/>
      </c>
      <c r="T62" s="1" t="str">
        <f t="shared" si="44"/>
        <v/>
      </c>
      <c r="U62" s="1" t="str">
        <f t="shared" si="44"/>
        <v/>
      </c>
      <c r="V62" s="1" t="str">
        <f t="shared" si="44"/>
        <v/>
      </c>
      <c r="W62" s="1" t="str">
        <f t="shared" si="44"/>
        <v/>
      </c>
      <c r="X62" s="1" t="str">
        <f t="shared" si="44"/>
        <v/>
      </c>
      <c r="Y62" s="1" t="str">
        <f t="shared" si="44"/>
        <v/>
      </c>
      <c r="Z62" s="1" t="str">
        <f t="shared" si="44"/>
        <v/>
      </c>
      <c r="AA62" s="1" t="str">
        <f t="shared" si="44"/>
        <v/>
      </c>
      <c r="AB62" s="1" t="str">
        <f t="shared" si="44"/>
        <v/>
      </c>
      <c r="AC62" s="1" t="str">
        <f t="shared" si="44"/>
        <v/>
      </c>
      <c r="AD62" s="1" t="str">
        <f t="shared" si="44"/>
        <v/>
      </c>
      <c r="AE62" s="1" t="str">
        <f t="shared" si="44"/>
        <v/>
      </c>
      <c r="AF62" s="1" t="str">
        <f t="shared" si="44"/>
        <v/>
      </c>
    </row>
    <row r="63" ht="12.75" customHeight="1">
      <c r="D63" s="1"/>
      <c r="F63" s="23" t="str">
        <f t="shared" si="8"/>
        <v/>
      </c>
      <c r="G63" s="1"/>
      <c r="H63" s="1" t="str">
        <f t="shared" si="3"/>
        <v/>
      </c>
      <c r="I63" s="1" t="str">
        <f t="shared" ref="I63:AF63" si="45">IF(OR(I$21="",$G63=""),"",H63)</f>
        <v/>
      </c>
      <c r="J63" s="1" t="str">
        <f t="shared" si="45"/>
        <v/>
      </c>
      <c r="K63" s="1" t="str">
        <f t="shared" si="45"/>
        <v/>
      </c>
      <c r="L63" s="1" t="str">
        <f t="shared" si="45"/>
        <v/>
      </c>
      <c r="M63" s="1" t="str">
        <f t="shared" si="45"/>
        <v/>
      </c>
      <c r="N63" s="1" t="str">
        <f t="shared" si="45"/>
        <v/>
      </c>
      <c r="O63" s="1" t="str">
        <f t="shared" si="45"/>
        <v/>
      </c>
      <c r="P63" s="1" t="str">
        <f t="shared" si="45"/>
        <v/>
      </c>
      <c r="Q63" s="1" t="str">
        <f t="shared" si="45"/>
        <v/>
      </c>
      <c r="R63" s="1" t="str">
        <f t="shared" si="45"/>
        <v/>
      </c>
      <c r="S63" s="1" t="str">
        <f t="shared" si="45"/>
        <v/>
      </c>
      <c r="T63" s="1" t="str">
        <f t="shared" si="45"/>
        <v/>
      </c>
      <c r="U63" s="1" t="str">
        <f t="shared" si="45"/>
        <v/>
      </c>
      <c r="V63" s="1" t="str">
        <f t="shared" si="45"/>
        <v/>
      </c>
      <c r="W63" s="1" t="str">
        <f t="shared" si="45"/>
        <v/>
      </c>
      <c r="X63" s="1" t="str">
        <f t="shared" si="45"/>
        <v/>
      </c>
      <c r="Y63" s="1" t="str">
        <f t="shared" si="45"/>
        <v/>
      </c>
      <c r="Z63" s="1" t="str">
        <f t="shared" si="45"/>
        <v/>
      </c>
      <c r="AA63" s="1" t="str">
        <f t="shared" si="45"/>
        <v/>
      </c>
      <c r="AB63" s="1" t="str">
        <f t="shared" si="45"/>
        <v/>
      </c>
      <c r="AC63" s="1" t="str">
        <f t="shared" si="45"/>
        <v/>
      </c>
      <c r="AD63" s="1" t="str">
        <f t="shared" si="45"/>
        <v/>
      </c>
      <c r="AE63" s="1" t="str">
        <f t="shared" si="45"/>
        <v/>
      </c>
      <c r="AF63" s="1" t="str">
        <f t="shared" si="45"/>
        <v/>
      </c>
    </row>
    <row r="64" ht="12.75" customHeight="1">
      <c r="D64" s="1"/>
      <c r="F64" s="23" t="s">
        <v>32</v>
      </c>
      <c r="G64" s="1"/>
      <c r="H64" s="1" t="str">
        <f t="shared" si="3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6">IF(OR(AE$21="",$G64=""),"",AD64)</f>
        <v/>
      </c>
      <c r="AF64" s="1" t="str">
        <f t="shared" si="46"/>
        <v/>
      </c>
    </row>
    <row r="65" ht="12.75" customHeight="1">
      <c r="D65" s="1"/>
      <c r="F65" s="23" t="s">
        <v>33</v>
      </c>
      <c r="G65" s="1"/>
      <c r="H65" s="1" t="str">
        <f t="shared" si="3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tr">
        <f t="shared" ref="AE65:AF65" si="47">IF(OR(AE$21="",$G65=""),"",AD65)</f>
        <v/>
      </c>
      <c r="AF65" s="1" t="str">
        <f t="shared" si="47"/>
        <v/>
      </c>
    </row>
    <row r="66" ht="12.75" customHeight="1">
      <c r="D66" s="1"/>
      <c r="F66" s="23" t="s">
        <v>34</v>
      </c>
      <c r="G66" s="1"/>
      <c r="H66" s="1" t="str">
        <f t="shared" si="3"/>
        <v/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2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2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2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F70" s="2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F71" s="23" t="str">
        <f>IF(C71&lt;&gt;"","Planned","")</f>
        <v/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ht="12.75" customHeight="1">
      <c r="D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3">
    <mergeCell ref="D3:H3"/>
    <mergeCell ref="D4:H4"/>
    <mergeCell ref="D5:H5"/>
  </mergeCells>
  <conditionalFormatting sqref="B22:AF65">
    <cfRule type="expression" dxfId="0" priority="1" stopIfTrue="1">
      <formula>$F22="Terminado"</formula>
    </cfRule>
  </conditionalFormatting>
  <conditionalFormatting sqref="B22:AF65">
    <cfRule type="expression" dxfId="1" priority="2" stopIfTrue="1">
      <formula>$F22="En Progreso"</formula>
    </cfRule>
  </conditionalFormatting>
  <conditionalFormatting sqref="C26:AF65 L22:AF25">
    <cfRule type="expression" dxfId="0" priority="3" stopIfTrue="1">
      <formula>$F22="Done"</formula>
    </cfRule>
  </conditionalFormatting>
  <conditionalFormatting sqref="C26:AF65 L22:AF25">
    <cfRule type="expression" dxfId="1" priority="4" stopIfTrue="1">
      <formula>$F22="Ongoing"</formula>
    </cfRule>
  </conditionalFormatting>
  <dataValidations>
    <dataValidation type="list" allowBlank="1" sqref="F10:F15 F22:F71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9.13"/>
    <col customWidth="1" min="3" max="3" width="38.5"/>
    <col customWidth="1" min="4" max="4" width="10.63"/>
    <col customWidth="1" min="5" max="5" width="13.63"/>
    <col customWidth="1" min="6" max="6" width="10.88"/>
    <col customWidth="1" min="7" max="7" width="9.5"/>
    <col customWidth="1" min="8" max="32" width="4.5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/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1</v>
      </c>
      <c r="D4" s="9"/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2</v>
      </c>
      <c r="D5" s="9"/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C8" s="21">
        <v>2.0</v>
      </c>
      <c r="D8" s="22"/>
    </row>
    <row r="9" ht="12.75" customHeight="1">
      <c r="D9" s="1"/>
    </row>
    <row r="10" ht="12.75" customHeight="1">
      <c r="D10" s="1"/>
      <c r="F10" s="2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4"/>
      <c r="C16" s="24" t="s">
        <v>3</v>
      </c>
      <c r="D16" s="1">
        <v>10.0</v>
      </c>
      <c r="E16" s="24"/>
      <c r="F16" s="25"/>
      <c r="G16" s="24" t="s">
        <v>4</v>
      </c>
      <c r="H16" s="24" t="s">
        <v>5</v>
      </c>
      <c r="I16" s="24"/>
      <c r="J16" s="24"/>
      <c r="K16" s="24"/>
      <c r="L16" s="24"/>
      <c r="M16" s="24"/>
      <c r="N16" s="24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</row>
    <row r="17" ht="12.75" customHeight="1">
      <c r="B17" s="24"/>
      <c r="C17" s="24" t="s">
        <v>6</v>
      </c>
      <c r="D17" s="1">
        <v>10.0</v>
      </c>
      <c r="E17" s="24" t="s">
        <v>7</v>
      </c>
      <c r="F17" s="24" t="s">
        <v>8</v>
      </c>
      <c r="G17" s="26">
        <f>SUM(OFFSET(G21,1,0,'modelo Sprint 2'!TaskRows,1))</f>
        <v>62</v>
      </c>
      <c r="H17" s="26">
        <f>IF(AND(SUM(OFFSET(H21,1,0,'modelo Sprint 2'!TaskRows,1))=0),0,SUM(OFFSET(H21,1,0,'modelo Sprint 2'!TaskRows,1)))</f>
        <v>62</v>
      </c>
      <c r="I17" s="26">
        <f>IF(AND(SUM(OFFSET(I21,1,0,'modelo Sprint 2'!TaskRows,1))=0),"",SUM(OFFSET(I21,1,0,'modelo Sprint 2'!TaskRows,1)))</f>
        <v>55</v>
      </c>
      <c r="J17" s="26">
        <f>IF(AND(SUM(OFFSET(J21,1,0,'modelo Sprint 2'!TaskRows,1))=0),"",SUM(OFFSET(J21,1,0,'modelo Sprint 2'!TaskRows,1)))</f>
        <v>49</v>
      </c>
      <c r="K17" s="26">
        <f>IF(AND(SUM(OFFSET(K21,1,0,'modelo Sprint 2'!TaskRows,1))=0),"",SUM(OFFSET(K21,1,0,'modelo Sprint 2'!TaskRows,1)))</f>
        <v>43</v>
      </c>
      <c r="L17" s="26">
        <f>IF(AND(SUM(OFFSET(L21,1,0,'modelo Sprint 2'!TaskRows,1))=0),"",SUM(OFFSET(L21,1,0,'modelo Sprint 2'!TaskRows,1)))</f>
        <v>34</v>
      </c>
      <c r="M17" s="26">
        <f>IF(AND(SUM(OFFSET(M21,1,0,'modelo Sprint 2'!TaskRows,1))=0),"",SUM(OFFSET(M21,1,0,'modelo Sprint 2'!TaskRows,1)))</f>
        <v>24</v>
      </c>
      <c r="N17" s="26">
        <f>IF(AND(SUM(OFFSET(N21,1,0,'modelo Sprint 2'!TaskRows,1))=0),"",SUM(OFFSET(N21,1,0,'modelo Sprint 2'!TaskRows,1)))</f>
        <v>15</v>
      </c>
      <c r="O17" s="26">
        <f>IF(AND(SUM(OFFSET(O21,1,0,'modelo Sprint 2'!TaskRows,1))=0),"",SUM(OFFSET(O21,1,0,'modelo Sprint 2'!TaskRows,1)))</f>
        <v>10</v>
      </c>
      <c r="P17" s="26">
        <f>IF(AND(SUM(OFFSET(P21,1,0,'modelo Sprint 2'!TaskRows,1))=0),"",SUM(OFFSET(P21,1,0,'modelo Sprint 2'!TaskRows,1)))</f>
        <v>6</v>
      </c>
      <c r="Q17" s="26" t="str">
        <f>IF(AND(SUM(OFFSET(Q21,1,0,'modelo Sprint 2'!TaskRows,1))=0),"",SUM(OFFSET(Q21,1,0,'modelo Sprint 2'!TaskRows,1)))</f>
        <v/>
      </c>
      <c r="R17" s="26" t="str">
        <f>IF(AND(SUM(OFFSET(R21,1,0,'modelo Sprint 2'!TaskRows,1))=0),"",SUM(OFFSET(R21,1,0,'modelo Sprint 2'!TaskRows,1)))</f>
        <v/>
      </c>
      <c r="S17" s="26" t="str">
        <f>IF(AND(SUM(OFFSET(S21,1,0,'modelo Sprint 2'!TaskRows,1))=0),"",SUM(OFFSET(S21,1,0,'modelo Sprint 2'!TaskRows,1)))</f>
        <v/>
      </c>
      <c r="T17" s="26" t="str">
        <f>IF(AND(SUM(OFFSET(T21,1,0,'modelo Sprint 2'!TaskRows,1))=0),"",SUM(OFFSET(T21,1,0,'modelo Sprint 2'!TaskRows,1)))</f>
        <v/>
      </c>
      <c r="U17" s="26" t="str">
        <f>IF(AND(SUM(OFFSET(U21,1,0,'modelo Sprint 2'!TaskRows,1))=0),"",SUM(OFFSET(U21,1,0,'modelo Sprint 2'!TaskRows,1)))</f>
        <v/>
      </c>
      <c r="V17" s="26" t="str">
        <f>IF(AND(SUM(OFFSET(V21,1,0,'modelo Sprint 2'!TaskRows,1))=0),"",SUM(OFFSET(V21,1,0,'modelo Sprint 2'!TaskRows,1)))</f>
        <v/>
      </c>
      <c r="W17" s="26" t="str">
        <f>IF(AND(SUM(OFFSET(W21,1,0,'modelo Sprint 2'!TaskRows,1))=0),"",SUM(OFFSET(W21,1,0,'modelo Sprint 2'!TaskRows,1)))</f>
        <v/>
      </c>
      <c r="X17" s="26" t="str">
        <f>IF(AND(SUM(OFFSET(X21,1,0,'modelo Sprint 2'!TaskRows,1))=0),"",SUM(OFFSET(X21,1,0,'modelo Sprint 2'!TaskRows,1)))</f>
        <v/>
      </c>
      <c r="Y17" s="26" t="str">
        <f>IF(AND(SUM(OFFSET(Y21,1,0,'modelo Sprint 2'!TaskRows,1))=0),"",SUM(OFFSET(Y21,1,0,'modelo Sprint 2'!TaskRows,1)))</f>
        <v/>
      </c>
      <c r="Z17" s="26" t="str">
        <f>IF(AND(SUM(OFFSET(Z21,1,0,'modelo Sprint 2'!TaskRows,1))=0),"",SUM(OFFSET(Z21,1,0,'modelo Sprint 2'!TaskRows,1)))</f>
        <v/>
      </c>
      <c r="AA17" s="26" t="str">
        <f>IF(AND(SUM(OFFSET(AA21,1,0,'modelo Sprint 2'!TaskRows,1))=0),"",SUM(OFFSET(AA21,1,0,'modelo Sprint 2'!TaskRows,1)))</f>
        <v/>
      </c>
      <c r="AB17" s="26" t="str">
        <f>IF(AND(SUM(OFFSET(AB21,1,0,'modelo Sprint 2'!TaskRows,1))=0),"",SUM(OFFSET(AB21,1,0,'modelo Sprint 2'!TaskRows,1)))</f>
        <v/>
      </c>
      <c r="AC17" s="26" t="str">
        <f>IF(AND(SUM(OFFSET(AC21,1,0,'modelo Sprint 2'!TaskRows,1))=0),"",SUM(OFFSET(AC21,1,0,'modelo Sprint 2'!TaskRows,1)))</f>
        <v/>
      </c>
      <c r="AD17" s="26" t="str">
        <f>IF(AND(SUM(OFFSET(AD21,1,0,'modelo Sprint 2'!TaskRows,1))=0),"",SUM(OFFSET(AD21,1,0,'modelo Sprint 2'!TaskRows,1)))</f>
        <v/>
      </c>
      <c r="AE17" s="26" t="str">
        <f>IF(AND(SUM(OFFSET(AE21,1,0,'modelo Sprint 2'!TaskRows,1))=0),"",SUM(OFFSET(AE21,1,0,'modelo Sprint 2'!TaskRows,1)))</f>
        <v/>
      </c>
      <c r="AF17" s="26" t="str">
        <f>IF(AND(SUM(OFFSET(AF21,1,0,'modelo Sprint 2'!TaskRows,1))=0),"",SUM(OFFSET(AF21,1,0,'modelo Sprint 2'!TaskRows,1)))</f>
        <v/>
      </c>
    </row>
    <row r="18" ht="12.75" hidden="1" customHeight="1">
      <c r="C18" s="23" t="s">
        <v>9</v>
      </c>
      <c r="D18" s="1">
        <f>IF(COUNTA(C22:C249)=0,1,COUNTA(C22:C249))</f>
        <v>4</v>
      </c>
      <c r="E18" s="23" t="s">
        <v>10</v>
      </c>
      <c r="F18" s="1">
        <f>IF(COUNTIF(H17:AF17,"&gt;0")=0,1,COUNTIF(H17:AF17,"&gt;0"))</f>
        <v>9</v>
      </c>
      <c r="G18" s="1"/>
      <c r="H18" s="1">
        <f>IF(H21="","",$G17-$G17/($D16-1)*(H21-1))</f>
        <v>62</v>
      </c>
      <c r="I18" s="1">
        <f>IF(I21="","",'modelo Sprint 2'!TotalEffort-'modelo Sprint 2'!TotalEffort/('modelo Sprint 2'!ImplementationDays)*(I21-1))</f>
        <v>55.8</v>
      </c>
      <c r="J18" s="1">
        <f>IF(J21="","",'modelo Sprint 2'!TotalEffort-'modelo Sprint 2'!TotalEffort/('modelo Sprint 2'!ImplementationDays)*(J21-1))</f>
        <v>49.6</v>
      </c>
      <c r="K18" s="1">
        <f>IF(K21="","",'modelo Sprint 2'!TotalEffort-'modelo Sprint 2'!TotalEffort/('modelo Sprint 2'!ImplementationDays)*(K21-1))</f>
        <v>43.4</v>
      </c>
      <c r="L18" s="1">
        <f>IF(L21="","",'modelo Sprint 2'!TotalEffort-'modelo Sprint 2'!TotalEffort/('modelo Sprint 2'!ImplementationDays)*(L21-1))</f>
        <v>37.2</v>
      </c>
      <c r="M18" s="1">
        <f>IF(M21="","",'modelo Sprint 2'!TotalEffort-'modelo Sprint 2'!TotalEffort/('modelo Sprint 2'!ImplementationDays)*(M21-1))</f>
        <v>31</v>
      </c>
      <c r="N18" s="1">
        <f>IF(N21="","",'modelo Sprint 2'!TotalEffort-'modelo Sprint 2'!TotalEffort/('modelo Sprint 2'!ImplementationDays)*(N21-1))</f>
        <v>24.8</v>
      </c>
      <c r="O18" s="1">
        <f>IF(O21="","",'modelo Sprint 2'!TotalEffort-'modelo Sprint 2'!TotalEffort/('modelo Sprint 2'!ImplementationDays)*(O21-1))</f>
        <v>18.6</v>
      </c>
      <c r="P18" s="1">
        <f>IF(P21="","",'modelo Sprint 2'!TotalEffort-'modelo Sprint 2'!TotalEffort/('modelo Sprint 2'!ImplementationDays)*(P21-1))</f>
        <v>12.4</v>
      </c>
      <c r="Q18" s="1">
        <f>IF(Q21="","",'modelo Sprint 2'!TotalEffort-'modelo Sprint 2'!TotalEffort/('modelo Sprint 2'!ImplementationDays)*(Q21-1))</f>
        <v>6.2</v>
      </c>
      <c r="R18" s="1" t="str">
        <f>IF(R21="","",'modelo Sprint 2'!TotalEffort-'modelo Sprint 2'!TotalEffort/('modelo Sprint 2'!ImplementationDays)*(R21-1))</f>
        <v/>
      </c>
      <c r="S18" s="1" t="str">
        <f>IF(S21="","",'modelo Sprint 2'!TotalEffort-'modelo Sprint 2'!TotalEffort/('modelo Sprint 2'!ImplementationDays)*(S21-1))</f>
        <v/>
      </c>
      <c r="T18" s="1" t="str">
        <f>IF(T21="","",'modelo Sprint 2'!TotalEffort-'modelo Sprint 2'!TotalEffort/('modelo Sprint 2'!ImplementationDays)*(T21-1))</f>
        <v/>
      </c>
      <c r="U18" s="1" t="str">
        <f>IF(U21="","",'modelo Sprint 2'!TotalEffort-'modelo Sprint 2'!TotalEffort/('modelo Sprint 2'!ImplementationDays)*(U21-1))</f>
        <v/>
      </c>
      <c r="V18" s="1" t="str">
        <f>IF(V21="","",'modelo Sprint 2'!TotalEffort-'modelo Sprint 2'!TotalEffort/('modelo Sprint 2'!ImplementationDays)*(V21-1))</f>
        <v/>
      </c>
      <c r="W18" s="1" t="str">
        <f>IF(W21="","",'modelo Sprint 2'!TotalEffort-'modelo Sprint 2'!TotalEffort/('modelo Sprint 2'!ImplementationDays)*(W21-1))</f>
        <v/>
      </c>
      <c r="X18" s="1" t="str">
        <f>IF(X21="","",'modelo Sprint 2'!TotalEffort-'modelo Sprint 2'!TotalEffort/('modelo Sprint 2'!ImplementationDays)*(X21-1))</f>
        <v/>
      </c>
      <c r="Y18" s="1" t="str">
        <f>IF(Y21="","",'modelo Sprint 2'!TotalEffort-'modelo Sprint 2'!TotalEffort/('modelo Sprint 2'!ImplementationDays)*(Y21-1))</f>
        <v/>
      </c>
      <c r="Z18" s="1" t="str">
        <f>IF(Z21="","",'modelo Sprint 2'!TotalEffort-'modelo Sprint 2'!TotalEffort/('modelo Sprint 2'!ImplementationDays)*(Z21-1))</f>
        <v/>
      </c>
      <c r="AA18" s="1" t="str">
        <f>IF(AA21="","",'modelo Sprint 2'!TotalEffort-'modelo Sprint 2'!TotalEffort/('modelo Sprint 2'!ImplementationDays)*(AA21-1))</f>
        <v/>
      </c>
      <c r="AB18" s="1" t="str">
        <f>IF(AB21="","",'modelo Sprint 2'!TotalEffort-'modelo Sprint 2'!TotalEffort/('modelo Sprint 2'!ImplementationDays)*(AB21-1))</f>
        <v/>
      </c>
      <c r="AC18" s="1" t="str">
        <f>IF(AC21="","",'modelo Sprint 2'!TotalEffort-'modelo Sprint 2'!TotalEffort/('modelo Sprint 2'!ImplementationDays)*(AC21-1))</f>
        <v/>
      </c>
      <c r="AD18" s="1" t="str">
        <f>IF(AD21="","",'modelo Sprint 2'!TotalEffort-'modelo Sprint 2'!TotalEffort/('modelo Sprint 2'!ImplementationDays)*(AD21-1))</f>
        <v/>
      </c>
      <c r="AE18" s="1" t="str">
        <f>IF(AE21="","",'modelo Sprint 2'!TotalEffort-'modelo Sprint 2'!TotalEffort/('modelo Sprint 2'!ImplementationDays)*(AE21-1))</f>
        <v/>
      </c>
      <c r="AF18" s="1" t="str">
        <f>IF(AF21="","",'modelo Sprint 2'!TotalEffort-'modelo Sprint 2'!TotalEffort/('modelo Sprint 2'!ImplementationDays)*(AF21-1))</f>
        <v/>
      </c>
    </row>
    <row r="19" ht="12.75" hidden="1" customHeight="1">
      <c r="C19" s="27" t="s">
        <v>11</v>
      </c>
      <c r="E19" s="23" t="s">
        <v>12</v>
      </c>
      <c r="F19" s="1"/>
      <c r="G19" s="1"/>
      <c r="H19" s="1">
        <f t="array" ref="H19">IF(TREND(OFFSET($H17,0,'modelo Sprint 2'!DoneDays-'modelo Sprint 2'!TrendDays,1,'modelo Sprint 2'!TrendDays),OFFSET($H20,0,'modelo Sprint 2'!DoneDays-'modelo Sprint 2'!TrendDays,1,'modelo Sprint 2'!TrendDays),H20)&lt;0,"",TREND(OFFSET($H17,0,'modelo Sprint 2'!DoneDays-'modelo Sprint 2'!TrendDays,1,'modelo Sprint 2'!TrendDays),OFFSET($H20,0,'modelo Sprint 2'!DoneDays-'modelo Sprint 2'!TrendDays,1,'modelo Sprint 2'!TrendDays),H20))</f>
        <v>62.84444444</v>
      </c>
      <c r="I19" s="1">
        <f t="array" ref="I19">IF(TREND(OFFSET($H17,0,'modelo Sprint 2'!DoneDays-'modelo Sprint 2'!TrendDays,1,'modelo Sprint 2'!TrendDays),OFFSET($H20,0,'modelo Sprint 2'!DoneDays-'modelo Sprint 2'!TrendDays,1,'modelo Sprint 2'!TrendDays),I20)&lt;0,"",TREND(OFFSET($H17,0,'modelo Sprint 2'!DoneDays-'modelo Sprint 2'!TrendDays,1,'modelo Sprint 2'!TrendDays),OFFSET($H20,0,'modelo Sprint 2'!DoneDays-'modelo Sprint 2'!TrendDays,1,'modelo Sprint 2'!TrendDays),I20))</f>
        <v>55.41111111</v>
      </c>
      <c r="J19" s="1">
        <f t="array" ref="J19">IF(TREND(OFFSET($H17,0,'modelo Sprint 2'!DoneDays-'modelo Sprint 2'!TrendDays,1,'modelo Sprint 2'!TrendDays),OFFSET($H20,0,'modelo Sprint 2'!DoneDays-'modelo Sprint 2'!TrendDays,1,'modelo Sprint 2'!TrendDays),J20)&lt;0,"",TREND(OFFSET($H17,0,'modelo Sprint 2'!DoneDays-'modelo Sprint 2'!TrendDays,1,'modelo Sprint 2'!TrendDays),OFFSET($H20,0,'modelo Sprint 2'!DoneDays-'modelo Sprint 2'!TrendDays,1,'modelo Sprint 2'!TrendDays),J20))</f>
        <v>47.97777778</v>
      </c>
      <c r="K19" s="1">
        <f t="array" ref="K19">IF(TREND(OFFSET($H17,0,'modelo Sprint 2'!DoneDays-'modelo Sprint 2'!TrendDays,1,'modelo Sprint 2'!TrendDays),OFFSET($H20,0,'modelo Sprint 2'!DoneDays-'modelo Sprint 2'!TrendDays,1,'modelo Sprint 2'!TrendDays),K20)&lt;0,"",TREND(OFFSET($H17,0,'modelo Sprint 2'!DoneDays-'modelo Sprint 2'!TrendDays,1,'modelo Sprint 2'!TrendDays),OFFSET($H20,0,'modelo Sprint 2'!DoneDays-'modelo Sprint 2'!TrendDays,1,'modelo Sprint 2'!TrendDays),K20))</f>
        <v>40.54444444</v>
      </c>
      <c r="L19" s="1">
        <f t="array" ref="L19">IF(TREND(OFFSET($H17,0,'modelo Sprint 2'!DoneDays-'modelo Sprint 2'!TrendDays,1,'modelo Sprint 2'!TrendDays),OFFSET($H20,0,'modelo Sprint 2'!DoneDays-'modelo Sprint 2'!TrendDays,1,'modelo Sprint 2'!TrendDays),L20)&lt;0,"",TREND(OFFSET($H17,0,'modelo Sprint 2'!DoneDays-'modelo Sprint 2'!TrendDays,1,'modelo Sprint 2'!TrendDays),OFFSET($H20,0,'modelo Sprint 2'!DoneDays-'modelo Sprint 2'!TrendDays,1,'modelo Sprint 2'!TrendDays),L20))</f>
        <v>33.11111111</v>
      </c>
      <c r="M19" s="1">
        <f t="array" ref="M19">IF(TREND(OFFSET($H17,0,'modelo Sprint 2'!DoneDays-'modelo Sprint 2'!TrendDays,1,'modelo Sprint 2'!TrendDays),OFFSET($H20,0,'modelo Sprint 2'!DoneDays-'modelo Sprint 2'!TrendDays,1,'modelo Sprint 2'!TrendDays),M20)&lt;0,"",TREND(OFFSET($H17,0,'modelo Sprint 2'!DoneDays-'modelo Sprint 2'!TrendDays,1,'modelo Sprint 2'!TrendDays),OFFSET($H20,0,'modelo Sprint 2'!DoneDays-'modelo Sprint 2'!TrendDays,1,'modelo Sprint 2'!TrendDays),M20))</f>
        <v>25.67777778</v>
      </c>
      <c r="N19" s="1">
        <f t="array" ref="N19">IF(TREND(OFFSET($H17,0,'modelo Sprint 2'!DoneDays-'modelo Sprint 2'!TrendDays,1,'modelo Sprint 2'!TrendDays),OFFSET($H20,0,'modelo Sprint 2'!DoneDays-'modelo Sprint 2'!TrendDays,1,'modelo Sprint 2'!TrendDays),N20)&lt;0,"",TREND(OFFSET($H17,0,'modelo Sprint 2'!DoneDays-'modelo Sprint 2'!TrendDays,1,'modelo Sprint 2'!TrendDays),OFFSET($H20,0,'modelo Sprint 2'!DoneDays-'modelo Sprint 2'!TrendDays,1,'modelo Sprint 2'!TrendDays),N20))</f>
        <v>18.24444444</v>
      </c>
      <c r="O19" s="1">
        <f t="array" ref="O19">IF(TREND(OFFSET($H17,0,'modelo Sprint 2'!DoneDays-'modelo Sprint 2'!TrendDays,1,'modelo Sprint 2'!TrendDays),OFFSET($H20,0,'modelo Sprint 2'!DoneDays-'modelo Sprint 2'!TrendDays,1,'modelo Sprint 2'!TrendDays),O20)&lt;0,"",TREND(OFFSET($H17,0,'modelo Sprint 2'!DoneDays-'modelo Sprint 2'!TrendDays,1,'modelo Sprint 2'!TrendDays),OFFSET($H20,0,'modelo Sprint 2'!DoneDays-'modelo Sprint 2'!TrendDays,1,'modelo Sprint 2'!TrendDays),O20))</f>
        <v>10.81111111</v>
      </c>
      <c r="P19" s="1">
        <f t="array" ref="P19">IF(TREND(OFFSET($H17,0,'modelo Sprint 2'!DoneDays-'modelo Sprint 2'!TrendDays,1,'modelo Sprint 2'!TrendDays),OFFSET($H20,0,'modelo Sprint 2'!DoneDays-'modelo Sprint 2'!TrendDays,1,'modelo Sprint 2'!TrendDays),P20)&lt;0,"",TREND(OFFSET($H17,0,'modelo Sprint 2'!DoneDays-'modelo Sprint 2'!TrendDays,1,'modelo Sprint 2'!TrendDays),OFFSET($H20,0,'modelo Sprint 2'!DoneDays-'modelo Sprint 2'!TrendDays,1,'modelo Sprint 2'!TrendDays),P20))</f>
        <v>3.377777778</v>
      </c>
      <c r="Q19" s="1" t="str">
        <f t="array" ref="Q19">IF(TREND(OFFSET($H17,0,'modelo Sprint 2'!DoneDays-'modelo Sprint 2'!TrendDays,1,'modelo Sprint 2'!TrendDays),OFFSET($H20,0,'modelo Sprint 2'!DoneDays-'modelo Sprint 2'!TrendDays,1,'modelo Sprint 2'!TrendDays),Q20)&lt;0,"",TREND(OFFSET($H17,0,'modelo Sprint 2'!DoneDays-'modelo Sprint 2'!TrendDays,1,'modelo Sprint 2'!TrendDays),OFFSET($H20,0,'modelo Sprint 2'!DoneDays-'modelo Sprint 2'!TrendDays,1,'modelo Sprint 2'!TrendDays),Q20))</f>
        <v/>
      </c>
      <c r="R19" s="1" t="str">
        <f t="array" ref="R19">IF(TREND(OFFSET($H17,0,'modelo Sprint 2'!DoneDays-'modelo Sprint 2'!TrendDays,1,'modelo Sprint 2'!TrendDays),OFFSET($H20,0,'modelo Sprint 2'!DoneDays-'modelo Sprint 2'!TrendDays,1,'modelo Sprint 2'!TrendDays),R20)&lt;0,"",TREND(OFFSET($H17,0,'modelo Sprint 2'!DoneDays-'modelo Sprint 2'!TrendDays,1,'modelo Sprint 2'!TrendDays),OFFSET($H20,0,'modelo Sprint 2'!DoneDays-'modelo Sprint 2'!TrendDays,1,'modelo Sprint 2'!TrendDays),R20))</f>
        <v/>
      </c>
      <c r="S19" s="1" t="str">
        <f t="array" ref="S19">IF(TREND(OFFSET($H17,0,'modelo Sprint 2'!DoneDays-'modelo Sprint 2'!TrendDays,1,'modelo Sprint 2'!TrendDays),OFFSET($H20,0,'modelo Sprint 2'!DoneDays-'modelo Sprint 2'!TrendDays,1,'modelo Sprint 2'!TrendDays),S20)&lt;0,"",TREND(OFFSET($H17,0,'modelo Sprint 2'!DoneDays-'modelo Sprint 2'!TrendDays,1,'modelo Sprint 2'!TrendDays),OFFSET($H20,0,'modelo Sprint 2'!DoneDays-'modelo Sprint 2'!TrendDays,1,'modelo Sprint 2'!TrendDays),S20))</f>
        <v/>
      </c>
      <c r="T19" s="1" t="str">
        <f t="array" ref="T19">IF(TREND(OFFSET($H17,0,'modelo Sprint 2'!DoneDays-'modelo Sprint 2'!TrendDays,1,'modelo Sprint 2'!TrendDays),OFFSET($H20,0,'modelo Sprint 2'!DoneDays-'modelo Sprint 2'!TrendDays,1,'modelo Sprint 2'!TrendDays),T20)&lt;0,"",TREND(OFFSET($H17,0,'modelo Sprint 2'!DoneDays-'modelo Sprint 2'!TrendDays,1,'modelo Sprint 2'!TrendDays),OFFSET($H20,0,'modelo Sprint 2'!DoneDays-'modelo Sprint 2'!TrendDays,1,'modelo Sprint 2'!TrendDays),T20))</f>
        <v/>
      </c>
      <c r="U19" s="1" t="str">
        <f t="array" ref="U19">IF(TREND(OFFSET($H17,0,'modelo Sprint 2'!DoneDays-'modelo Sprint 2'!TrendDays,1,'modelo Sprint 2'!TrendDays),OFFSET($H20,0,'modelo Sprint 2'!DoneDays-'modelo Sprint 2'!TrendDays,1,'modelo Sprint 2'!TrendDays),U20)&lt;0,"",TREND(OFFSET($H17,0,'modelo Sprint 2'!DoneDays-'modelo Sprint 2'!TrendDays,1,'modelo Sprint 2'!TrendDays),OFFSET($H20,0,'modelo Sprint 2'!DoneDays-'modelo Sprint 2'!TrendDays,1,'modelo Sprint 2'!TrendDays),U20))</f>
        <v/>
      </c>
      <c r="V19" s="1" t="str">
        <f t="array" ref="V19">IF(TREND(OFFSET($H17,0,'modelo Sprint 2'!DoneDays-'modelo Sprint 2'!TrendDays,1,'modelo Sprint 2'!TrendDays),OFFSET($H20,0,'modelo Sprint 2'!DoneDays-'modelo Sprint 2'!TrendDays,1,'modelo Sprint 2'!TrendDays),V20)&lt;0,"",TREND(OFFSET($H17,0,'modelo Sprint 2'!DoneDays-'modelo Sprint 2'!TrendDays,1,'modelo Sprint 2'!TrendDays),OFFSET($H20,0,'modelo Sprint 2'!DoneDays-'modelo Sprint 2'!TrendDays,1,'modelo Sprint 2'!TrendDays),V20))</f>
        <v/>
      </c>
      <c r="W19" s="1" t="str">
        <f t="array" ref="W19">IF(TREND(OFFSET($H17,0,'modelo Sprint 2'!DoneDays-'modelo Sprint 2'!TrendDays,1,'modelo Sprint 2'!TrendDays),OFFSET($H20,0,'modelo Sprint 2'!DoneDays-'modelo Sprint 2'!TrendDays,1,'modelo Sprint 2'!TrendDays),W20)&lt;0,"",TREND(OFFSET($H17,0,'modelo Sprint 2'!DoneDays-'modelo Sprint 2'!TrendDays,1,'modelo Sprint 2'!TrendDays),OFFSET($H20,0,'modelo Sprint 2'!DoneDays-'modelo Sprint 2'!TrendDays,1,'modelo Sprint 2'!TrendDays),W20))</f>
        <v/>
      </c>
      <c r="X19" s="1" t="str">
        <f t="array" ref="X19">IF(TREND(OFFSET($H17,0,'modelo Sprint 2'!DoneDays-'modelo Sprint 2'!TrendDays,1,'modelo Sprint 2'!TrendDays),OFFSET($H20,0,'modelo Sprint 2'!DoneDays-'modelo Sprint 2'!TrendDays,1,'modelo Sprint 2'!TrendDays),X20)&lt;0,"",TREND(OFFSET($H17,0,'modelo Sprint 2'!DoneDays-'modelo Sprint 2'!TrendDays,1,'modelo Sprint 2'!TrendDays),OFFSET($H20,0,'modelo Sprint 2'!DoneDays-'modelo Sprint 2'!TrendDays,1,'modelo Sprint 2'!TrendDays),X20))</f>
        <v/>
      </c>
      <c r="Y19" s="1" t="str">
        <f t="array" ref="Y19">IF(TREND(OFFSET($H17,0,'modelo Sprint 2'!DoneDays-'modelo Sprint 2'!TrendDays,1,'modelo Sprint 2'!TrendDays),OFFSET($H20,0,'modelo Sprint 2'!DoneDays-'modelo Sprint 2'!TrendDays,1,'modelo Sprint 2'!TrendDays),Y20)&lt;0,"",TREND(OFFSET($H17,0,'modelo Sprint 2'!DoneDays-'modelo Sprint 2'!TrendDays,1,'modelo Sprint 2'!TrendDays),OFFSET($H20,0,'modelo Sprint 2'!DoneDays-'modelo Sprint 2'!TrendDays,1,'modelo Sprint 2'!TrendDays),Y20))</f>
        <v/>
      </c>
      <c r="Z19" s="1" t="str">
        <f t="array" ref="Z19">IF(TREND(OFFSET($H17,0,'modelo Sprint 2'!DoneDays-'modelo Sprint 2'!TrendDays,1,'modelo Sprint 2'!TrendDays),OFFSET($H20,0,'modelo Sprint 2'!DoneDays-'modelo Sprint 2'!TrendDays,1,'modelo Sprint 2'!TrendDays),Z20)&lt;0,"",TREND(OFFSET($H17,0,'modelo Sprint 2'!DoneDays-'modelo Sprint 2'!TrendDays,1,'modelo Sprint 2'!TrendDays),OFFSET($H20,0,'modelo Sprint 2'!DoneDays-'modelo Sprint 2'!TrendDays,1,'modelo Sprint 2'!TrendDays),Z20))</f>
        <v/>
      </c>
      <c r="AA19" s="1" t="str">
        <f t="array" ref="AA19">IF(TREND(OFFSET($H17,0,'modelo Sprint 2'!DoneDays-'modelo Sprint 2'!TrendDays,1,'modelo Sprint 2'!TrendDays),OFFSET($H20,0,'modelo Sprint 2'!DoneDays-'modelo Sprint 2'!TrendDays,1,'modelo Sprint 2'!TrendDays),AA20)&lt;0,"",TREND(OFFSET($H17,0,'modelo Sprint 2'!DoneDays-'modelo Sprint 2'!TrendDays,1,'modelo Sprint 2'!TrendDays),OFFSET($H20,0,'modelo Sprint 2'!DoneDays-'modelo Sprint 2'!TrendDays,1,'modelo Sprint 2'!TrendDays),AA20))</f>
        <v/>
      </c>
      <c r="AB19" s="1" t="str">
        <f t="array" ref="AB19">IF(TREND(OFFSET($H17,0,'modelo Sprint 2'!DoneDays-'modelo Sprint 2'!TrendDays,1,'modelo Sprint 2'!TrendDays),OFFSET($H20,0,'modelo Sprint 2'!DoneDays-'modelo Sprint 2'!TrendDays,1,'modelo Sprint 2'!TrendDays),AB20)&lt;0,"",TREND(OFFSET($H17,0,'modelo Sprint 2'!DoneDays-'modelo Sprint 2'!TrendDays,1,'modelo Sprint 2'!TrendDays),OFFSET($H20,0,'modelo Sprint 2'!DoneDays-'modelo Sprint 2'!TrendDays,1,'modelo Sprint 2'!TrendDays),AB20))</f>
        <v/>
      </c>
      <c r="AC19" s="1" t="str">
        <f t="array" ref="AC19">IF(TREND(OFFSET($H17,0,'modelo Sprint 2'!DoneDays-'modelo Sprint 2'!TrendDays,1,'modelo Sprint 2'!TrendDays),OFFSET($H20,0,'modelo Sprint 2'!DoneDays-'modelo Sprint 2'!TrendDays,1,'modelo Sprint 2'!TrendDays),AC20)&lt;0,"",TREND(OFFSET($H17,0,'modelo Sprint 2'!DoneDays-'modelo Sprint 2'!TrendDays,1,'modelo Sprint 2'!TrendDays),OFFSET($H20,0,'modelo Sprint 2'!DoneDays-'modelo Sprint 2'!TrendDays,1,'modelo Sprint 2'!TrendDays),AC20))</f>
        <v/>
      </c>
      <c r="AD19" s="1" t="str">
        <f t="array" ref="AD19">IF(TREND(OFFSET($H17,0,'modelo Sprint 2'!DoneDays-'modelo Sprint 2'!TrendDays,1,'modelo Sprint 2'!TrendDays),OFFSET($H20,0,'modelo Sprint 2'!DoneDays-'modelo Sprint 2'!TrendDays,1,'modelo Sprint 2'!TrendDays),AD20)&lt;0,"",TREND(OFFSET($H17,0,'modelo Sprint 2'!DoneDays-'modelo Sprint 2'!TrendDays,1,'modelo Sprint 2'!TrendDays),OFFSET($H20,0,'modelo Sprint 2'!DoneDays-'modelo Sprint 2'!TrendDays,1,'modelo Sprint 2'!TrendDays),AD20))</f>
        <v/>
      </c>
      <c r="AE19" s="1" t="str">
        <f t="array" ref="AE19">IF(TREND(OFFSET($H17,0,'modelo Sprint 2'!DoneDays-'modelo Sprint 2'!TrendDays,1,'modelo Sprint 2'!TrendDays),OFFSET($H20,0,'modelo Sprint 2'!DoneDays-'modelo Sprint 2'!TrendDays,1,'modelo Sprint 2'!TrendDays),AE20)&lt;0,"",TREND(OFFSET($H17,0,'modelo Sprint 2'!DoneDays-'modelo Sprint 2'!TrendDays,1,'modelo Sprint 2'!TrendDays),OFFSET($H20,0,'modelo Sprint 2'!DoneDays-'modelo Sprint 2'!TrendDays,1,'modelo Sprint 2'!TrendDays),AE20))</f>
        <v/>
      </c>
      <c r="AF19" s="1" t="str">
        <f t="array" ref="AF19">IF(TREND(OFFSET($H17,0,'modelo Sprint 2'!DoneDays-'modelo Sprint 2'!TrendDays,1,'modelo Sprint 2'!TrendDays),OFFSET($H20,0,'modelo Sprint 2'!DoneDays-'modelo Sprint 2'!TrendDays,1,'modelo Sprint 2'!TrendDays),AF20)&lt;0,"",TREND(OFFSET($H17,0,'modelo Sprint 2'!DoneDays-'modelo Sprint 2'!TrendDays,1,'modelo Sprint 2'!TrendDays),OFFSET($H20,0,'modelo Sprint 2'!DoneDays-'modelo Sprint 2'!TrendDays,1,'modelo Sprint 2'!TrendDays),AF20))</f>
        <v/>
      </c>
    </row>
    <row r="20" ht="12.75" hidden="1" customHeight="1">
      <c r="C20" s="27" t="s">
        <v>13</v>
      </c>
      <c r="E20" s="23" t="s">
        <v>14</v>
      </c>
      <c r="F20" s="1">
        <f>IF('modelo Sprint 2'!DoneDays&gt;D17,D17,'modelo Sprint 2'!DoneDays)</f>
        <v>9</v>
      </c>
      <c r="G20" s="1"/>
      <c r="H20" s="1">
        <f>IF('modelo Sprint 2'!DoneDays&gt;G20,G20+1,"")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24" t="s">
        <v>15</v>
      </c>
      <c r="C21" s="28" t="s">
        <v>16</v>
      </c>
      <c r="D21" s="28" t="s">
        <v>17</v>
      </c>
      <c r="E21" s="28" t="s">
        <v>18</v>
      </c>
      <c r="F21" s="28" t="s">
        <v>19</v>
      </c>
      <c r="G21" s="28" t="s">
        <v>20</v>
      </c>
      <c r="H21" s="28">
        <v>1.0</v>
      </c>
      <c r="I21" s="28">
        <f t="shared" ref="I21:AF21" si="1">IF($D$16&gt;H21,H21+1,"")</f>
        <v>2</v>
      </c>
      <c r="J21" s="28">
        <f t="shared" si="1"/>
        <v>3</v>
      </c>
      <c r="K21" s="28">
        <f t="shared" si="1"/>
        <v>4</v>
      </c>
      <c r="L21" s="28">
        <f t="shared" si="1"/>
        <v>5</v>
      </c>
      <c r="M21" s="28">
        <f t="shared" si="1"/>
        <v>6</v>
      </c>
      <c r="N21" s="28">
        <f t="shared" si="1"/>
        <v>7</v>
      </c>
      <c r="O21" s="28">
        <f t="shared" si="1"/>
        <v>8</v>
      </c>
      <c r="P21" s="28">
        <f t="shared" si="1"/>
        <v>9</v>
      </c>
      <c r="Q21" s="28">
        <f t="shared" si="1"/>
        <v>10</v>
      </c>
      <c r="R21" s="28" t="str">
        <f t="shared" si="1"/>
        <v/>
      </c>
      <c r="S21" s="28" t="str">
        <f t="shared" si="1"/>
        <v/>
      </c>
      <c r="T21" s="28" t="str">
        <f t="shared" si="1"/>
        <v/>
      </c>
      <c r="U21" s="28" t="str">
        <f t="shared" si="1"/>
        <v/>
      </c>
      <c r="V21" s="28" t="str">
        <f t="shared" si="1"/>
        <v/>
      </c>
      <c r="W21" s="28" t="str">
        <f t="shared" si="1"/>
        <v/>
      </c>
      <c r="X21" s="28" t="str">
        <f t="shared" si="1"/>
        <v/>
      </c>
      <c r="Y21" s="28" t="str">
        <f t="shared" si="1"/>
        <v/>
      </c>
      <c r="Z21" s="28" t="str">
        <f t="shared" si="1"/>
        <v/>
      </c>
      <c r="AA21" s="28" t="str">
        <f t="shared" si="1"/>
        <v/>
      </c>
      <c r="AB21" s="28" t="str">
        <f t="shared" si="1"/>
        <v/>
      </c>
      <c r="AC21" s="28" t="str">
        <f t="shared" si="1"/>
        <v/>
      </c>
      <c r="AD21" s="28" t="str">
        <f t="shared" si="1"/>
        <v/>
      </c>
      <c r="AE21" s="28" t="str">
        <f t="shared" si="1"/>
        <v/>
      </c>
      <c r="AF21" s="28" t="str">
        <f t="shared" si="1"/>
        <v/>
      </c>
    </row>
    <row r="22" ht="12.75" customHeight="1">
      <c r="B22" s="23">
        <v>1.1</v>
      </c>
      <c r="C22" s="23" t="s">
        <v>21</v>
      </c>
      <c r="D22" s="1">
        <v>1.0</v>
      </c>
      <c r="E22" s="23" t="s">
        <v>22</v>
      </c>
      <c r="F22" s="23" t="s">
        <v>23</v>
      </c>
      <c r="G22" s="1">
        <v>15.0</v>
      </c>
      <c r="H22" s="1">
        <f t="shared" ref="H22:H66" si="3">IF(OR(H$21="",$G22=""),"",G22)</f>
        <v>15</v>
      </c>
      <c r="I22" s="1">
        <v>13.0</v>
      </c>
      <c r="J22" s="1">
        <v>11.0</v>
      </c>
      <c r="K22" s="1">
        <v>9.0</v>
      </c>
      <c r="L22" s="1">
        <v>7.0</v>
      </c>
      <c r="M22" s="1">
        <v>5.0</v>
      </c>
      <c r="N22" s="1">
        <v>3.0</v>
      </c>
      <c r="O22" s="1">
        <v>2.0</v>
      </c>
      <c r="P22" s="1">
        <v>1.0</v>
      </c>
      <c r="Q22" s="1">
        <v>0.0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tr">
        <f t="shared" ref="AE22:AF22" si="2">IF(OR(AE$21="",$G22=""),"",AD22)</f>
        <v/>
      </c>
      <c r="AF22" s="1" t="str">
        <f t="shared" si="2"/>
        <v/>
      </c>
    </row>
    <row r="23" ht="12.75" customHeight="1">
      <c r="B23" s="23">
        <v>1.2</v>
      </c>
      <c r="C23" s="23" t="s">
        <v>24</v>
      </c>
      <c r="D23" s="1">
        <v>1.0</v>
      </c>
      <c r="E23" s="23" t="s">
        <v>25</v>
      </c>
      <c r="F23" s="23" t="s">
        <v>26</v>
      </c>
      <c r="G23" s="1">
        <v>17.0</v>
      </c>
      <c r="H23" s="1">
        <f t="shared" si="3"/>
        <v>17</v>
      </c>
      <c r="I23" s="1">
        <v>15.0</v>
      </c>
      <c r="J23" s="1">
        <v>14.0</v>
      </c>
      <c r="K23" s="1">
        <v>13.0</v>
      </c>
      <c r="L23" s="1">
        <v>11.0</v>
      </c>
      <c r="M23" s="1">
        <v>8.0</v>
      </c>
      <c r="N23" s="1">
        <v>5.0</v>
      </c>
      <c r="O23" s="1">
        <v>3.0</v>
      </c>
      <c r="P23" s="1">
        <v>2.0</v>
      </c>
      <c r="Q23" s="1">
        <v>0.0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tr">
        <f t="shared" ref="AE23:AF23" si="4">IF(OR(AE$21="",$G23=""),"",AD23)</f>
        <v/>
      </c>
      <c r="AF23" s="1" t="str">
        <f t="shared" si="4"/>
        <v/>
      </c>
    </row>
    <row r="24" ht="12.75" customHeight="1">
      <c r="B24" s="23">
        <v>2.1</v>
      </c>
      <c r="C24" s="23" t="s">
        <v>27</v>
      </c>
      <c r="D24" s="1">
        <v>2.0</v>
      </c>
      <c r="E24" s="23" t="s">
        <v>28</v>
      </c>
      <c r="F24" s="23" t="s">
        <v>26</v>
      </c>
      <c r="G24" s="1">
        <v>12.0</v>
      </c>
      <c r="H24" s="1">
        <f t="shared" si="3"/>
        <v>12</v>
      </c>
      <c r="I24" s="1">
        <v>10.0</v>
      </c>
      <c r="J24" s="1">
        <v>9.0</v>
      </c>
      <c r="K24" s="1">
        <v>8.0</v>
      </c>
      <c r="L24" s="1">
        <v>6.0</v>
      </c>
      <c r="M24" s="1">
        <v>4.0</v>
      </c>
      <c r="N24" s="1">
        <v>3.0</v>
      </c>
      <c r="O24" s="1">
        <v>2.0</v>
      </c>
      <c r="P24" s="1">
        <v>1.0</v>
      </c>
      <c r="Q24" s="1">
        <v>0.0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tr">
        <f t="shared" ref="AE24:AF24" si="5">IF(OR(AE$21="",$G24=""),"",AD24)</f>
        <v/>
      </c>
      <c r="AF24" s="1" t="str">
        <f t="shared" si="5"/>
        <v/>
      </c>
    </row>
    <row r="25" ht="12.75" customHeight="1">
      <c r="B25" s="23">
        <v>2.2</v>
      </c>
      <c r="C25" s="23" t="s">
        <v>29</v>
      </c>
      <c r="D25" s="1">
        <v>2.0</v>
      </c>
      <c r="E25" s="23" t="s">
        <v>30</v>
      </c>
      <c r="F25" s="23" t="s">
        <v>31</v>
      </c>
      <c r="G25" s="1">
        <v>18.0</v>
      </c>
      <c r="H25" s="1">
        <f t="shared" si="3"/>
        <v>18</v>
      </c>
      <c r="I25" s="1">
        <v>17.0</v>
      </c>
      <c r="J25" s="1">
        <v>15.0</v>
      </c>
      <c r="K25" s="1">
        <v>13.0</v>
      </c>
      <c r="L25" s="1">
        <v>10.0</v>
      </c>
      <c r="M25" s="1">
        <v>7.0</v>
      </c>
      <c r="N25" s="1">
        <v>4.0</v>
      </c>
      <c r="O25" s="1">
        <v>3.0</v>
      </c>
      <c r="P25" s="1">
        <v>2.0</v>
      </c>
      <c r="Q25" s="1">
        <v>0.0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tr">
        <f t="shared" ref="AE25:AF25" si="6">IF(OR(AE$21="",$G25=""),"",AD25)</f>
        <v/>
      </c>
      <c r="AF25" s="1" t="str">
        <f t="shared" si="6"/>
        <v/>
      </c>
    </row>
    <row r="26" ht="12.75" customHeight="1">
      <c r="D26" s="1"/>
      <c r="F26" s="23" t="str">
        <f t="shared" ref="F26:F63" si="8">IF(C26&lt;&gt;"","Planned","")</f>
        <v/>
      </c>
      <c r="G26" s="1"/>
      <c r="H26" s="1" t="str">
        <f t="shared" si="3"/>
        <v/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7">IF(OR(AE$21="",$G26=""),"",AD26)</f>
        <v/>
      </c>
      <c r="AF26" s="1" t="str">
        <f t="shared" si="7"/>
        <v/>
      </c>
    </row>
    <row r="27" ht="12.75" customHeight="1">
      <c r="D27" s="1"/>
      <c r="F27" s="23" t="str">
        <f t="shared" si="8"/>
        <v/>
      </c>
      <c r="G27" s="1"/>
      <c r="H27" s="1" t="str">
        <f t="shared" si="3"/>
        <v/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9">IF(OR(AE$21="",$G27=""),"",AD27)</f>
        <v/>
      </c>
      <c r="AF27" s="1" t="str">
        <f t="shared" si="9"/>
        <v/>
      </c>
    </row>
    <row r="28" ht="12.75" customHeight="1">
      <c r="D28" s="1"/>
      <c r="F28" s="23" t="str">
        <f t="shared" si="8"/>
        <v/>
      </c>
      <c r="G28" s="1"/>
      <c r="H28" s="1" t="str">
        <f t="shared" si="3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10">IF(OR(AE$21="",$G28=""),"",AD28)</f>
        <v/>
      </c>
      <c r="AF28" s="1" t="str">
        <f t="shared" si="10"/>
        <v/>
      </c>
    </row>
    <row r="29" ht="12.75" customHeight="1">
      <c r="D29" s="1"/>
      <c r="F29" s="23" t="str">
        <f t="shared" si="8"/>
        <v/>
      </c>
      <c r="G29" s="1"/>
      <c r="H29" s="1" t="str">
        <f t="shared" si="3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1">IF(OR(AE$21="",$G29=""),"",AD29)</f>
        <v/>
      </c>
      <c r="AF29" s="1" t="str">
        <f t="shared" si="11"/>
        <v/>
      </c>
    </row>
    <row r="30" ht="12.75" customHeight="1">
      <c r="D30" s="1"/>
      <c r="F30" s="23" t="str">
        <f t="shared" si="8"/>
        <v/>
      </c>
      <c r="G30" s="1"/>
      <c r="H30" s="1" t="str">
        <f t="shared" si="3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2">IF(OR(AE$21="",$G30=""),"",AD30)</f>
        <v/>
      </c>
      <c r="AF30" s="1" t="str">
        <f t="shared" si="12"/>
        <v/>
      </c>
    </row>
    <row r="31" ht="12.75" customHeight="1">
      <c r="D31" s="1"/>
      <c r="F31" s="23" t="str">
        <f t="shared" si="8"/>
        <v/>
      </c>
      <c r="G31" s="1"/>
      <c r="H31" s="1" t="str">
        <f t="shared" si="3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3">IF(OR(AE$21="",$G31=""),"",AD31)</f>
        <v/>
      </c>
      <c r="AF31" s="1" t="str">
        <f t="shared" si="13"/>
        <v/>
      </c>
    </row>
    <row r="32" ht="12.75" customHeight="1">
      <c r="D32" s="1"/>
      <c r="F32" s="23" t="str">
        <f t="shared" si="8"/>
        <v/>
      </c>
      <c r="G32" s="1"/>
      <c r="H32" s="1" t="str">
        <f t="shared" si="3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4">IF(OR(AE$21="",$G32=""),"",AD32)</f>
        <v/>
      </c>
      <c r="AF32" s="1" t="str">
        <f t="shared" si="14"/>
        <v/>
      </c>
    </row>
    <row r="33" ht="12.75" customHeight="1">
      <c r="D33" s="1"/>
      <c r="F33" s="23" t="str">
        <f t="shared" si="8"/>
        <v/>
      </c>
      <c r="G33" s="1"/>
      <c r="H33" s="1" t="str">
        <f t="shared" si="3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5">IF(OR(AE$21="",$G33=""),"",AD33)</f>
        <v/>
      </c>
      <c r="AF33" s="1" t="str">
        <f t="shared" si="15"/>
        <v/>
      </c>
    </row>
    <row r="34" ht="12.75" customHeight="1">
      <c r="D34" s="1"/>
      <c r="F34" s="23" t="str">
        <f t="shared" si="8"/>
        <v/>
      </c>
      <c r="G34" s="1"/>
      <c r="H34" s="1" t="str">
        <f t="shared" si="3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6">IF(OR(AE$21="",$G34=""),"",AD34)</f>
        <v/>
      </c>
      <c r="AF34" s="1" t="str">
        <f t="shared" si="16"/>
        <v/>
      </c>
    </row>
    <row r="35" ht="12.75" customHeight="1">
      <c r="D35" s="1"/>
      <c r="F35" s="23" t="str">
        <f t="shared" si="8"/>
        <v/>
      </c>
      <c r="G35" s="1"/>
      <c r="H35" s="1" t="str">
        <f t="shared" si="3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7">IF(OR(AE$21="",$G35=""),"",AD35)</f>
        <v/>
      </c>
      <c r="AF35" s="1" t="str">
        <f t="shared" si="17"/>
        <v/>
      </c>
    </row>
    <row r="36" ht="12.75" customHeight="1">
      <c r="D36" s="1"/>
      <c r="F36" s="23" t="str">
        <f t="shared" si="8"/>
        <v/>
      </c>
      <c r="G36" s="1"/>
      <c r="H36" s="1" t="str">
        <f t="shared" si="3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8">IF(OR(AE$21="",$G36=""),"",AD36)</f>
        <v/>
      </c>
      <c r="AF36" s="1" t="str">
        <f t="shared" si="18"/>
        <v/>
      </c>
    </row>
    <row r="37" ht="12.75" customHeight="1">
      <c r="D37" s="1"/>
      <c r="F37" s="23" t="str">
        <f t="shared" si="8"/>
        <v/>
      </c>
      <c r="G37" s="1"/>
      <c r="H37" s="1" t="str">
        <f t="shared" si="3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9">IF(OR(AE$21="",$G37=""),"",AD37)</f>
        <v/>
      </c>
      <c r="AF37" s="1" t="str">
        <f t="shared" si="19"/>
        <v/>
      </c>
    </row>
    <row r="38" ht="12.75" customHeight="1">
      <c r="D38" s="1"/>
      <c r="F38" s="23" t="str">
        <f t="shared" si="8"/>
        <v/>
      </c>
      <c r="G38" s="1"/>
      <c r="H38" s="1" t="str">
        <f t="shared" si="3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20">IF(OR(AE$21="",$G38=""),"",AD38)</f>
        <v/>
      </c>
      <c r="AF38" s="1" t="str">
        <f t="shared" si="20"/>
        <v/>
      </c>
    </row>
    <row r="39" ht="12.75" customHeight="1">
      <c r="D39" s="1"/>
      <c r="F39" s="23" t="str">
        <f t="shared" si="8"/>
        <v/>
      </c>
      <c r="G39" s="1"/>
      <c r="H39" s="1" t="str">
        <f t="shared" si="3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1">IF(OR(AE$21="",$G39=""),"",AD39)</f>
        <v/>
      </c>
      <c r="AF39" s="1" t="str">
        <f t="shared" si="21"/>
        <v/>
      </c>
    </row>
    <row r="40" ht="12.75" customHeight="1">
      <c r="D40" s="1"/>
      <c r="F40" s="23" t="str">
        <f t="shared" si="8"/>
        <v/>
      </c>
      <c r="G40" s="1"/>
      <c r="H40" s="1" t="str">
        <f t="shared" si="3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2">IF(OR(AE$21="",$G40=""),"",AD40)</f>
        <v/>
      </c>
      <c r="AF40" s="1" t="str">
        <f t="shared" si="22"/>
        <v/>
      </c>
    </row>
    <row r="41" ht="12.75" customHeight="1">
      <c r="D41" s="1"/>
      <c r="F41" s="23" t="str">
        <f t="shared" si="8"/>
        <v/>
      </c>
      <c r="G41" s="1"/>
      <c r="H41" s="1" t="str">
        <f t="shared" si="3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3">IF(OR(AE$21="",$G41=""),"",AD41)</f>
        <v/>
      </c>
      <c r="AF41" s="1" t="str">
        <f t="shared" si="23"/>
        <v/>
      </c>
    </row>
    <row r="42" ht="12.75" customHeight="1">
      <c r="D42" s="1"/>
      <c r="F42" s="23" t="str">
        <f t="shared" si="8"/>
        <v/>
      </c>
      <c r="G42" s="1"/>
      <c r="H42" s="1" t="str">
        <f t="shared" si="3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4">IF(OR(AE$21="",$G42=""),"",AD42)</f>
        <v/>
      </c>
      <c r="AF42" s="1" t="str">
        <f t="shared" si="24"/>
        <v/>
      </c>
    </row>
    <row r="43" ht="12.75" customHeight="1">
      <c r="D43" s="1"/>
      <c r="F43" s="23" t="str">
        <f t="shared" si="8"/>
        <v/>
      </c>
      <c r="G43" s="1"/>
      <c r="H43" s="1" t="str">
        <f t="shared" si="3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5">IF(OR(AE$21="",$G43=""),"",AD43)</f>
        <v/>
      </c>
      <c r="AF43" s="1" t="str">
        <f t="shared" si="25"/>
        <v/>
      </c>
    </row>
    <row r="44" ht="12.75" customHeight="1">
      <c r="D44" s="1"/>
      <c r="F44" s="23" t="str">
        <f t="shared" si="8"/>
        <v/>
      </c>
      <c r="G44" s="1"/>
      <c r="H44" s="1" t="str">
        <f t="shared" si="3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6">IF(OR(AE$21="",$G44=""),"",AD44)</f>
        <v/>
      </c>
      <c r="AF44" s="1" t="str">
        <f t="shared" si="26"/>
        <v/>
      </c>
    </row>
    <row r="45" ht="12.75" customHeight="1">
      <c r="D45" s="1"/>
      <c r="F45" s="23" t="str">
        <f t="shared" si="8"/>
        <v/>
      </c>
      <c r="G45" s="1"/>
      <c r="H45" s="1" t="str">
        <f t="shared" si="3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7">IF(OR(AE$21="",$G45=""),"",AD45)</f>
        <v/>
      </c>
      <c r="AF45" s="1" t="str">
        <f t="shared" si="27"/>
        <v/>
      </c>
    </row>
    <row r="46" ht="12.75" customHeight="1">
      <c r="D46" s="1"/>
      <c r="F46" s="23" t="str">
        <f t="shared" si="8"/>
        <v/>
      </c>
      <c r="G46" s="1"/>
      <c r="H46" s="1" t="str">
        <f t="shared" si="3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8">IF(OR(AE$21="",$G46=""),"",AD46)</f>
        <v/>
      </c>
      <c r="AF46" s="1" t="str">
        <f t="shared" si="28"/>
        <v/>
      </c>
    </row>
    <row r="47" ht="12.75" customHeight="1">
      <c r="D47" s="1"/>
      <c r="F47" s="23" t="str">
        <f t="shared" si="8"/>
        <v/>
      </c>
      <c r="G47" s="1"/>
      <c r="H47" s="1" t="str">
        <f t="shared" si="3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29">IF(OR(AE$21="",$G47=""),"",AD47)</f>
        <v/>
      </c>
      <c r="AF47" s="1" t="str">
        <f t="shared" si="29"/>
        <v/>
      </c>
    </row>
    <row r="48" ht="12.75" customHeight="1">
      <c r="D48" s="1"/>
      <c r="F48" s="23" t="str">
        <f t="shared" si="8"/>
        <v/>
      </c>
      <c r="G48" s="1"/>
      <c r="H48" s="1" t="str">
        <f t="shared" si="3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0">IF(OR(AE$21="",$G48=""),"",AD48)</f>
        <v/>
      </c>
      <c r="AF48" s="1" t="str">
        <f t="shared" si="30"/>
        <v/>
      </c>
    </row>
    <row r="49" ht="12.75" customHeight="1">
      <c r="D49" s="1"/>
      <c r="F49" s="23" t="str">
        <f t="shared" si="8"/>
        <v/>
      </c>
      <c r="G49" s="1"/>
      <c r="H49" s="1" t="str">
        <f t="shared" si="3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1">IF(OR(AE$21="",$G49=""),"",AD49)</f>
        <v/>
      </c>
      <c r="AF49" s="1" t="str">
        <f t="shared" si="31"/>
        <v/>
      </c>
    </row>
    <row r="50" ht="12.75" customHeight="1">
      <c r="D50" s="1"/>
      <c r="F50" s="23" t="str">
        <f t="shared" si="8"/>
        <v/>
      </c>
      <c r="G50" s="1"/>
      <c r="H50" s="1" t="str">
        <f t="shared" si="3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2">IF(OR(AE$21="",$G50=""),"",AD50)</f>
        <v/>
      </c>
      <c r="AF50" s="1" t="str">
        <f t="shared" si="32"/>
        <v/>
      </c>
    </row>
    <row r="51" ht="12.75" customHeight="1">
      <c r="D51" s="1"/>
      <c r="F51" s="23" t="str">
        <f t="shared" si="8"/>
        <v/>
      </c>
      <c r="G51" s="1"/>
      <c r="H51" s="1" t="str">
        <f t="shared" si="3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3">IF(OR(AE$21="",$G51=""),"",AD51)</f>
        <v/>
      </c>
      <c r="AF51" s="1" t="str">
        <f t="shared" si="33"/>
        <v/>
      </c>
    </row>
    <row r="52" ht="12.75" customHeight="1">
      <c r="D52" s="1"/>
      <c r="F52" s="23" t="str">
        <f t="shared" si="8"/>
        <v/>
      </c>
      <c r="G52" s="1"/>
      <c r="H52" s="1" t="str">
        <f t="shared" si="3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4">IF(OR(AE$21="",$G52=""),"",AD52)</f>
        <v/>
      </c>
      <c r="AF52" s="1" t="str">
        <f t="shared" si="34"/>
        <v/>
      </c>
    </row>
    <row r="53" ht="12.75" customHeight="1">
      <c r="D53" s="1"/>
      <c r="F53" s="23" t="str">
        <f t="shared" si="8"/>
        <v/>
      </c>
      <c r="G53" s="1"/>
      <c r="H53" s="1" t="str">
        <f t="shared" si="3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5">IF(OR(AE$21="",$G53=""),"",AD53)</f>
        <v/>
      </c>
      <c r="AF53" s="1" t="str">
        <f t="shared" si="35"/>
        <v/>
      </c>
    </row>
    <row r="54" ht="12.75" customHeight="1">
      <c r="D54" s="1"/>
      <c r="F54" s="23" t="str">
        <f t="shared" si="8"/>
        <v/>
      </c>
      <c r="G54" s="1"/>
      <c r="H54" s="1" t="str">
        <f t="shared" si="3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6">IF(OR(AE$21="",$G54=""),"",AD54)</f>
        <v/>
      </c>
      <c r="AF54" s="1" t="str">
        <f t="shared" si="36"/>
        <v/>
      </c>
    </row>
    <row r="55" ht="12.75" customHeight="1">
      <c r="D55" s="1"/>
      <c r="F55" s="23" t="str">
        <f t="shared" si="8"/>
        <v/>
      </c>
      <c r="G55" s="1"/>
      <c r="H55" s="1" t="str">
        <f t="shared" si="3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7">IF(OR(AE$21="",$G55=""),"",AD55)</f>
        <v/>
      </c>
      <c r="AF55" s="1" t="str">
        <f t="shared" si="37"/>
        <v/>
      </c>
    </row>
    <row r="56" ht="12.75" customHeight="1">
      <c r="D56" s="1"/>
      <c r="F56" s="23" t="str">
        <f t="shared" si="8"/>
        <v/>
      </c>
      <c r="G56" s="1"/>
      <c r="H56" s="1" t="str">
        <f t="shared" si="3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8">IF(OR(AE$21="",$G56=""),"",AD56)</f>
        <v/>
      </c>
      <c r="AF56" s="1" t="str">
        <f t="shared" si="38"/>
        <v/>
      </c>
    </row>
    <row r="57" ht="12.75" customHeight="1">
      <c r="D57" s="1"/>
      <c r="F57" s="23" t="str">
        <f t="shared" si="8"/>
        <v/>
      </c>
      <c r="G57" s="1"/>
      <c r="H57" s="1" t="str">
        <f t="shared" si="3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39">IF(OR(AE$21="",$G57=""),"",AD57)</f>
        <v/>
      </c>
      <c r="AF57" s="1" t="str">
        <f t="shared" si="39"/>
        <v/>
      </c>
    </row>
    <row r="58" ht="12.75" customHeight="1">
      <c r="D58" s="1"/>
      <c r="F58" s="23" t="str">
        <f t="shared" si="8"/>
        <v/>
      </c>
      <c r="G58" s="1"/>
      <c r="H58" s="1" t="str">
        <f t="shared" si="3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0">IF(OR(AE$21="",$G58=""),"",AD58)</f>
        <v/>
      </c>
      <c r="AF58" s="1" t="str">
        <f t="shared" si="40"/>
        <v/>
      </c>
    </row>
    <row r="59" ht="12.75" customHeight="1">
      <c r="D59" s="1"/>
      <c r="F59" s="23" t="str">
        <f t="shared" si="8"/>
        <v/>
      </c>
      <c r="G59" s="1"/>
      <c r="H59" s="1" t="str">
        <f t="shared" si="3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1">IF(OR(AE$21="",$G59=""),"",AD59)</f>
        <v/>
      </c>
      <c r="AF59" s="1" t="str">
        <f t="shared" si="41"/>
        <v/>
      </c>
    </row>
    <row r="60" ht="12.75" customHeight="1">
      <c r="D60" s="1"/>
      <c r="F60" s="23" t="str">
        <f t="shared" si="8"/>
        <v/>
      </c>
      <c r="G60" s="1"/>
      <c r="H60" s="1" t="str">
        <f t="shared" si="3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2">IF(OR(AE$21="",$G60=""),"",AD60)</f>
        <v/>
      </c>
      <c r="AF60" s="1" t="str">
        <f t="shared" si="42"/>
        <v/>
      </c>
    </row>
    <row r="61" ht="12.75" customHeight="1">
      <c r="D61" s="1"/>
      <c r="F61" s="23" t="str">
        <f t="shared" si="8"/>
        <v/>
      </c>
      <c r="G61" s="1"/>
      <c r="H61" s="1" t="str">
        <f t="shared" si="3"/>
        <v/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str">
        <f t="shared" ref="AE61:AF61" si="43">IF(OR(AE$21="",$G61=""),"",AD61)</f>
        <v/>
      </c>
      <c r="AF61" s="1" t="str">
        <f t="shared" si="43"/>
        <v/>
      </c>
    </row>
    <row r="62" ht="12.75" customHeight="1">
      <c r="D62" s="1"/>
      <c r="F62" s="23" t="str">
        <f t="shared" si="8"/>
        <v/>
      </c>
      <c r="G62" s="1"/>
      <c r="H62" s="1" t="str">
        <f t="shared" si="3"/>
        <v/>
      </c>
      <c r="I62" s="1" t="str">
        <f t="shared" ref="I62:AF62" si="44">IF(OR(I$21="",$G62=""),"",H62)</f>
        <v/>
      </c>
      <c r="J62" s="1" t="str">
        <f t="shared" si="44"/>
        <v/>
      </c>
      <c r="K62" s="1" t="str">
        <f t="shared" si="44"/>
        <v/>
      </c>
      <c r="L62" s="1" t="str">
        <f t="shared" si="44"/>
        <v/>
      </c>
      <c r="M62" s="1" t="str">
        <f t="shared" si="44"/>
        <v/>
      </c>
      <c r="N62" s="1" t="str">
        <f t="shared" si="44"/>
        <v/>
      </c>
      <c r="O62" s="1" t="str">
        <f t="shared" si="44"/>
        <v/>
      </c>
      <c r="P62" s="1" t="str">
        <f t="shared" si="44"/>
        <v/>
      </c>
      <c r="Q62" s="1" t="str">
        <f t="shared" si="44"/>
        <v/>
      </c>
      <c r="R62" s="1" t="str">
        <f t="shared" si="44"/>
        <v/>
      </c>
      <c r="S62" s="1" t="str">
        <f t="shared" si="44"/>
        <v/>
      </c>
      <c r="T62" s="1" t="str">
        <f t="shared" si="44"/>
        <v/>
      </c>
      <c r="U62" s="1" t="str">
        <f t="shared" si="44"/>
        <v/>
      </c>
      <c r="V62" s="1" t="str">
        <f t="shared" si="44"/>
        <v/>
      </c>
      <c r="W62" s="1" t="str">
        <f t="shared" si="44"/>
        <v/>
      </c>
      <c r="X62" s="1" t="str">
        <f t="shared" si="44"/>
        <v/>
      </c>
      <c r="Y62" s="1" t="str">
        <f t="shared" si="44"/>
        <v/>
      </c>
      <c r="Z62" s="1" t="str">
        <f t="shared" si="44"/>
        <v/>
      </c>
      <c r="AA62" s="1" t="str">
        <f t="shared" si="44"/>
        <v/>
      </c>
      <c r="AB62" s="1" t="str">
        <f t="shared" si="44"/>
        <v/>
      </c>
      <c r="AC62" s="1" t="str">
        <f t="shared" si="44"/>
        <v/>
      </c>
      <c r="AD62" s="1" t="str">
        <f t="shared" si="44"/>
        <v/>
      </c>
      <c r="AE62" s="1" t="str">
        <f t="shared" si="44"/>
        <v/>
      </c>
      <c r="AF62" s="1" t="str">
        <f t="shared" si="44"/>
        <v/>
      </c>
    </row>
    <row r="63" ht="12.75" customHeight="1">
      <c r="D63" s="1"/>
      <c r="F63" s="23" t="str">
        <f t="shared" si="8"/>
        <v/>
      </c>
      <c r="G63" s="1"/>
      <c r="H63" s="1" t="str">
        <f t="shared" si="3"/>
        <v/>
      </c>
      <c r="I63" s="1" t="str">
        <f t="shared" ref="I63:AF63" si="45">IF(OR(I$21="",$G63=""),"",H63)</f>
        <v/>
      </c>
      <c r="J63" s="1" t="str">
        <f t="shared" si="45"/>
        <v/>
      </c>
      <c r="K63" s="1" t="str">
        <f t="shared" si="45"/>
        <v/>
      </c>
      <c r="L63" s="1" t="str">
        <f t="shared" si="45"/>
        <v/>
      </c>
      <c r="M63" s="1" t="str">
        <f t="shared" si="45"/>
        <v/>
      </c>
      <c r="N63" s="1" t="str">
        <f t="shared" si="45"/>
        <v/>
      </c>
      <c r="O63" s="1" t="str">
        <f t="shared" si="45"/>
        <v/>
      </c>
      <c r="P63" s="1" t="str">
        <f t="shared" si="45"/>
        <v/>
      </c>
      <c r="Q63" s="1" t="str">
        <f t="shared" si="45"/>
        <v/>
      </c>
      <c r="R63" s="1" t="str">
        <f t="shared" si="45"/>
        <v/>
      </c>
      <c r="S63" s="1" t="str">
        <f t="shared" si="45"/>
        <v/>
      </c>
      <c r="T63" s="1" t="str">
        <f t="shared" si="45"/>
        <v/>
      </c>
      <c r="U63" s="1" t="str">
        <f t="shared" si="45"/>
        <v/>
      </c>
      <c r="V63" s="1" t="str">
        <f t="shared" si="45"/>
        <v/>
      </c>
      <c r="W63" s="1" t="str">
        <f t="shared" si="45"/>
        <v/>
      </c>
      <c r="X63" s="1" t="str">
        <f t="shared" si="45"/>
        <v/>
      </c>
      <c r="Y63" s="1" t="str">
        <f t="shared" si="45"/>
        <v/>
      </c>
      <c r="Z63" s="1" t="str">
        <f t="shared" si="45"/>
        <v/>
      </c>
      <c r="AA63" s="1" t="str">
        <f t="shared" si="45"/>
        <v/>
      </c>
      <c r="AB63" s="1" t="str">
        <f t="shared" si="45"/>
        <v/>
      </c>
      <c r="AC63" s="1" t="str">
        <f t="shared" si="45"/>
        <v/>
      </c>
      <c r="AD63" s="1" t="str">
        <f t="shared" si="45"/>
        <v/>
      </c>
      <c r="AE63" s="1" t="str">
        <f t="shared" si="45"/>
        <v/>
      </c>
      <c r="AF63" s="1" t="str">
        <f t="shared" si="45"/>
        <v/>
      </c>
    </row>
    <row r="64" ht="12.75" customHeight="1">
      <c r="D64" s="1"/>
      <c r="F64" s="23" t="s">
        <v>32</v>
      </c>
      <c r="G64" s="1"/>
      <c r="H64" s="1" t="str">
        <f t="shared" si="3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6">IF(OR(AE$21="",$G64=""),"",AD64)</f>
        <v/>
      </c>
      <c r="AF64" s="1" t="str">
        <f t="shared" si="46"/>
        <v/>
      </c>
    </row>
    <row r="65" ht="12.75" customHeight="1">
      <c r="D65" s="1"/>
      <c r="F65" s="23" t="s">
        <v>33</v>
      </c>
      <c r="G65" s="1"/>
      <c r="H65" s="1" t="str">
        <f t="shared" si="3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tr">
        <f t="shared" ref="AE65:AF65" si="47">IF(OR(AE$21="",$G65=""),"",AD65)</f>
        <v/>
      </c>
      <c r="AF65" s="1" t="str">
        <f t="shared" si="47"/>
        <v/>
      </c>
    </row>
    <row r="66" ht="12.75" customHeight="1">
      <c r="D66" s="1"/>
      <c r="F66" s="23" t="s">
        <v>34</v>
      </c>
      <c r="G66" s="1"/>
      <c r="H66" s="1" t="str">
        <f t="shared" si="3"/>
        <v/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2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2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2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F70" s="2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A71" s="1"/>
      <c r="D71" s="1"/>
      <c r="F71" s="23" t="str">
        <f>IF(C71&lt;&gt;"","Planned","")</f>
        <v/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ht="12.75" customHeight="1">
      <c r="D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3">
    <mergeCell ref="D3:H3"/>
    <mergeCell ref="D4:H4"/>
    <mergeCell ref="D5:H5"/>
  </mergeCells>
  <conditionalFormatting sqref="B22:AF65">
    <cfRule type="expression" dxfId="0" priority="1" stopIfTrue="1">
      <formula>$F22="Terminado"</formula>
    </cfRule>
  </conditionalFormatting>
  <conditionalFormatting sqref="B22:AF65">
    <cfRule type="expression" dxfId="1" priority="2" stopIfTrue="1">
      <formula>$F22="En Progreso"</formula>
    </cfRule>
  </conditionalFormatting>
  <conditionalFormatting sqref="C26:AF65 L22:AF25">
    <cfRule type="expression" dxfId="0" priority="3" stopIfTrue="1">
      <formula>$F22="Done"</formula>
    </cfRule>
  </conditionalFormatting>
  <conditionalFormatting sqref="C26:AF65 L22:AF25">
    <cfRule type="expression" dxfId="1" priority="4" stopIfTrue="1">
      <formula>$F22="Ongoing"</formula>
    </cfRule>
  </conditionalFormatting>
  <dataValidations>
    <dataValidation type="list" allowBlank="1" sqref="F10:F15 F22:F71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9.13"/>
    <col customWidth="1" min="3" max="3" width="51.75"/>
    <col customWidth="1" min="4" max="4" width="10.63"/>
    <col customWidth="1" min="5" max="5" width="21.25"/>
    <col customWidth="1" min="6" max="6" width="10.88"/>
    <col customWidth="1" min="7" max="7" width="9.5"/>
    <col customWidth="1" min="8" max="32" width="4.5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/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1</v>
      </c>
      <c r="D4" s="9"/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2</v>
      </c>
      <c r="D5" s="9"/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0.5" customHeight="1">
      <c r="B7" s="29"/>
      <c r="D7" s="30"/>
      <c r="E7" s="30"/>
      <c r="F7" s="30"/>
      <c r="G7" s="30"/>
      <c r="H7" s="30"/>
      <c r="I7" s="29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29"/>
      <c r="W7" s="31"/>
      <c r="X7" s="31"/>
      <c r="Y7" s="31"/>
      <c r="Z7" s="31"/>
      <c r="AA7" s="31"/>
      <c r="AB7" s="31"/>
      <c r="AC7" s="31"/>
      <c r="AD7" s="31"/>
      <c r="AE7" s="31"/>
      <c r="AF7" s="31"/>
    </row>
    <row r="8" ht="12.75" customHeight="1">
      <c r="C8" s="21">
        <v>1.0</v>
      </c>
      <c r="D8" s="22"/>
    </row>
    <row r="9" ht="12.75" customHeight="1">
      <c r="D9" s="1"/>
    </row>
    <row r="10" ht="12.75" customHeight="1">
      <c r="D10" s="1"/>
      <c r="F10" s="2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4"/>
      <c r="C16" s="24" t="s">
        <v>3</v>
      </c>
      <c r="D16" s="1">
        <v>12.0</v>
      </c>
      <c r="E16" s="24"/>
      <c r="F16" s="25"/>
      <c r="G16" s="24" t="s">
        <v>4</v>
      </c>
      <c r="H16" s="24" t="s">
        <v>5</v>
      </c>
      <c r="I16" s="24"/>
      <c r="J16" s="24"/>
      <c r="K16" s="24"/>
      <c r="L16" s="24"/>
      <c r="M16" s="24"/>
      <c r="N16" s="24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</row>
    <row r="17" ht="12.75" customHeight="1">
      <c r="B17" s="24"/>
      <c r="C17" s="24" t="s">
        <v>6</v>
      </c>
      <c r="D17" s="1">
        <v>12.0</v>
      </c>
      <c r="E17" s="24" t="s">
        <v>7</v>
      </c>
      <c r="F17" s="24" t="s">
        <v>8</v>
      </c>
      <c r="G17" s="26">
        <f>SUM(OFFSET(G21,1,0,'Sprint 1'!TaskRows,1))</f>
        <v>62</v>
      </c>
      <c r="H17" s="26">
        <f>IF(AND(SUM(OFFSET(H21,1,0,'Sprint 1'!TaskRows,1))=0),0,SUM(OFFSET(H21,1,0,'Sprint 1'!TaskRows,1)))</f>
        <v>62</v>
      </c>
      <c r="I17" s="26">
        <f>IF(AND(SUM(OFFSET(I21,1,0,'Sprint 1'!TaskRows,1))=0),"",SUM(OFFSET(I21,1,0,'Sprint 1'!TaskRows,1)))</f>
        <v>49</v>
      </c>
      <c r="J17" s="26">
        <f>IF(AND(SUM(OFFSET(J21,1,0,'Sprint 1'!TaskRows,1))=0),"",SUM(OFFSET(J21,1,0,'Sprint 1'!TaskRows,1)))</f>
        <v>41</v>
      </c>
      <c r="K17" s="26">
        <f>IF(AND(SUM(OFFSET(K21,1,0,'Sprint 1'!TaskRows,1))=0),"",SUM(OFFSET(K21,1,0,'Sprint 1'!TaskRows,1)))</f>
        <v>28</v>
      </c>
      <c r="L17" s="26">
        <f>IF(AND(SUM(OFFSET(L21,1,0,'Sprint 1'!TaskRows,1))=0),"",SUM(OFFSET(L21,1,0,'Sprint 1'!TaskRows,1)))</f>
        <v>20</v>
      </c>
      <c r="M17" s="26">
        <f>IF(AND(SUM(OFFSET(M21,1,0,'Sprint 1'!TaskRows,1))=0),"",SUM(OFFSET(M21,1,0,'Sprint 1'!TaskRows,1)))</f>
        <v>12</v>
      </c>
      <c r="N17" s="26">
        <f>IF(AND(SUM(OFFSET(N21,1,0,'Sprint 1'!TaskRows,1))=0),"",SUM(OFFSET(N21,1,0,'Sprint 1'!TaskRows,1)))</f>
        <v>8</v>
      </c>
      <c r="O17" s="26">
        <f>IF(AND(SUM(OFFSET(O21,1,0,'Sprint 1'!TaskRows,1))=0),"",SUM(OFFSET(O21,1,0,'Sprint 1'!TaskRows,1)))</f>
        <v>6</v>
      </c>
      <c r="P17" s="26">
        <f>IF(AND(SUM(OFFSET(P21,1,0,'Sprint 1'!TaskRows,1))=0),"",SUM(OFFSET(P21,1,0,'Sprint 1'!TaskRows,1)))</f>
        <v>4</v>
      </c>
      <c r="Q17" s="26">
        <f>IF(AND(SUM(OFFSET(Q21,1,0,'Sprint 1'!TaskRows,1))=0),"",SUM(OFFSET(Q21,1,0,'Sprint 1'!TaskRows,1)))</f>
        <v>2</v>
      </c>
      <c r="R17" s="26">
        <f>IF(AND(SUM(OFFSET(R21,1,0,'Sprint 1'!TaskRows,1))=0),"",SUM(OFFSET(R21,1,0,'Sprint 1'!TaskRows,1)))</f>
        <v>1</v>
      </c>
      <c r="S17" s="26" t="str">
        <f>IF(AND(SUM(OFFSET(S21,1,0,'Sprint 1'!TaskRows,1))=0),"",SUM(OFFSET(S21,1,0,'Sprint 1'!TaskRows,1)))</f>
        <v/>
      </c>
      <c r="T17" s="26" t="str">
        <f>IF(AND(SUM(OFFSET(T21,1,0,'Sprint 1'!TaskRows,1))=0),"",SUM(OFFSET(T21,1,0,'Sprint 1'!TaskRows,1)))</f>
        <v/>
      </c>
      <c r="U17" s="26" t="str">
        <f>IF(AND(SUM(OFFSET(U21,1,0,'Sprint 1'!TaskRows,1))=0),"",SUM(OFFSET(U21,1,0,'Sprint 1'!TaskRows,1)))</f>
        <v/>
      </c>
      <c r="V17" s="26" t="str">
        <f>IF(AND(SUM(OFFSET(V21,1,0,'Sprint 1'!TaskRows,1))=0),"",SUM(OFFSET(V21,1,0,'Sprint 1'!TaskRows,1)))</f>
        <v/>
      </c>
      <c r="W17" s="26" t="str">
        <f>IF(AND(SUM(OFFSET(W21,1,0,'Sprint 1'!TaskRows,1))=0),"",SUM(OFFSET(W21,1,0,'Sprint 1'!TaskRows,1)))</f>
        <v/>
      </c>
      <c r="X17" s="26" t="str">
        <f>IF(AND(SUM(OFFSET(X21,1,0,'Sprint 1'!TaskRows,1))=0),"",SUM(OFFSET(X21,1,0,'Sprint 1'!TaskRows,1)))</f>
        <v/>
      </c>
      <c r="Y17" s="26" t="str">
        <f>IF(AND(SUM(OFFSET(Y21,1,0,'Sprint 1'!TaskRows,1))=0),"",SUM(OFFSET(Y21,1,0,'Sprint 1'!TaskRows,1)))</f>
        <v/>
      </c>
      <c r="Z17" s="26" t="str">
        <f>IF(AND(SUM(OFFSET(Z21,1,0,'Sprint 1'!TaskRows,1))=0),"",SUM(OFFSET(Z21,1,0,'Sprint 1'!TaskRows,1)))</f>
        <v/>
      </c>
      <c r="AA17" s="26" t="str">
        <f>IF(AND(SUM(OFFSET(AA21,1,0,'Sprint 1'!TaskRows,1))=0),"",SUM(OFFSET(AA21,1,0,'Sprint 1'!TaskRows,1)))</f>
        <v/>
      </c>
      <c r="AB17" s="26" t="str">
        <f>IF(AND(SUM(OFFSET(AB21,1,0,'Sprint 1'!TaskRows,1))=0),"",SUM(OFFSET(AB21,1,0,'Sprint 1'!TaskRows,1)))</f>
        <v/>
      </c>
      <c r="AC17" s="26" t="str">
        <f>IF(AND(SUM(OFFSET(AC21,1,0,'Sprint 1'!TaskRows,1))=0),"",SUM(OFFSET(AC21,1,0,'Sprint 1'!TaskRows,1)))</f>
        <v/>
      </c>
      <c r="AD17" s="26" t="str">
        <f>IF(AND(SUM(OFFSET(AD21,1,0,'Sprint 1'!TaskRows,1))=0),"",SUM(OFFSET(AD21,1,0,'Sprint 1'!TaskRows,1)))</f>
        <v/>
      </c>
      <c r="AE17" s="26" t="str">
        <f>IF(AND(SUM(OFFSET(AE21,1,0,'Sprint 1'!TaskRows,1))=0),"",SUM(OFFSET(AE21,1,0,'Sprint 1'!TaskRows,1)))</f>
        <v/>
      </c>
      <c r="AF17" s="26" t="str">
        <f>IF(AND(SUM(OFFSET(AF21,1,0,'Sprint 1'!TaskRows,1))=0),"",SUM(OFFSET(AF21,1,0,'Sprint 1'!TaskRows,1)))</f>
        <v/>
      </c>
    </row>
    <row r="18" ht="12.75" hidden="1" customHeight="1">
      <c r="C18" s="23" t="s">
        <v>9</v>
      </c>
      <c r="D18" s="1">
        <f>IF(COUNTA(C22:C248)=0,1,COUNTA(C22:C248))</f>
        <v>6</v>
      </c>
      <c r="E18" s="23" t="s">
        <v>10</v>
      </c>
      <c r="F18" s="1">
        <f>IF(COUNTIF(H17:AF17,"&gt;0")=0,1,COUNTIF(H17:AF17,"&gt;0"))</f>
        <v>11</v>
      </c>
      <c r="G18" s="1"/>
      <c r="H18" s="1">
        <f>IF(H21="","",$G17-$G17/($D16-1)*(H21-1))</f>
        <v>62</v>
      </c>
      <c r="I18" s="1">
        <f>IF(I21="","",'Sprint 1'!TotalEffort-'Sprint 1'!TotalEffort/('Sprint 1'!ImplementationDays)*(I21-1))</f>
        <v>56.83333333</v>
      </c>
      <c r="J18" s="1">
        <f>IF(J21="","",'Sprint 1'!TotalEffort-'Sprint 1'!TotalEffort/('Sprint 1'!ImplementationDays)*(J21-1))</f>
        <v>51.66666667</v>
      </c>
      <c r="K18" s="1">
        <f>IF(K21="","",'Sprint 1'!TotalEffort-'Sprint 1'!TotalEffort/('Sprint 1'!ImplementationDays)*(K21-1))</f>
        <v>46.5</v>
      </c>
      <c r="L18" s="1">
        <f>IF(L21="","",'Sprint 1'!TotalEffort-'Sprint 1'!TotalEffort/('Sprint 1'!ImplementationDays)*(L21-1))</f>
        <v>41.33333333</v>
      </c>
      <c r="M18" s="1">
        <f>IF(M21="","",'Sprint 1'!TotalEffort-'Sprint 1'!TotalEffort/('Sprint 1'!ImplementationDays)*(M21-1))</f>
        <v>36.16666667</v>
      </c>
      <c r="N18" s="1">
        <f>IF(N21="","",'Sprint 1'!TotalEffort-'Sprint 1'!TotalEffort/('Sprint 1'!ImplementationDays)*(N21-1))</f>
        <v>31</v>
      </c>
      <c r="O18" s="1">
        <f>IF(O21="","",'Sprint 1'!TotalEffort-'Sprint 1'!TotalEffort/('Sprint 1'!ImplementationDays)*(O21-1))</f>
        <v>25.83333333</v>
      </c>
      <c r="P18" s="1">
        <f>IF(P21="","",'Sprint 1'!TotalEffort-'Sprint 1'!TotalEffort/('Sprint 1'!ImplementationDays)*(P21-1))</f>
        <v>20.66666667</v>
      </c>
      <c r="Q18" s="1">
        <f>IF(Q21="","",'Sprint 1'!TotalEffort-'Sprint 1'!TotalEffort/('Sprint 1'!ImplementationDays)*(Q21-1))</f>
        <v>15.5</v>
      </c>
      <c r="R18" s="1">
        <f>IF(R21="","",'Sprint 1'!TotalEffort-'Sprint 1'!TotalEffort/('Sprint 1'!ImplementationDays)*(R21-1))</f>
        <v>10.33333333</v>
      </c>
      <c r="S18" s="1">
        <f>IF(S21="","",'Sprint 1'!TotalEffort-'Sprint 1'!TotalEffort/('Sprint 1'!ImplementationDays)*(S21-1))</f>
        <v>5.166666667</v>
      </c>
      <c r="T18" s="1" t="str">
        <f>IF(T21="","",'Sprint 1'!TotalEffort-'Sprint 1'!TotalEffort/('Sprint 1'!ImplementationDays)*(T21-1))</f>
        <v/>
      </c>
      <c r="U18" s="1" t="str">
        <f>IF(U21="","",'Sprint 1'!TotalEffort-'Sprint 1'!TotalEffort/('Sprint 1'!ImplementationDays)*(U21-1))</f>
        <v/>
      </c>
      <c r="V18" s="1" t="str">
        <f>IF(V21="","",'Sprint 1'!TotalEffort-'Sprint 1'!TotalEffort/('Sprint 1'!ImplementationDays)*(V21-1))</f>
        <v/>
      </c>
      <c r="W18" s="1" t="str">
        <f>IF(W21="","",'Sprint 1'!TotalEffort-'Sprint 1'!TotalEffort/('Sprint 1'!ImplementationDays)*(W21-1))</f>
        <v/>
      </c>
      <c r="X18" s="1" t="str">
        <f>IF(X21="","",'Sprint 1'!TotalEffort-'Sprint 1'!TotalEffort/('Sprint 1'!ImplementationDays)*(X21-1))</f>
        <v/>
      </c>
      <c r="Y18" s="1" t="str">
        <f>IF(Y21="","",'Sprint 1'!TotalEffort-'Sprint 1'!TotalEffort/('Sprint 1'!ImplementationDays)*(Y21-1))</f>
        <v/>
      </c>
      <c r="Z18" s="1" t="str">
        <f>IF(Z21="","",'Sprint 1'!TotalEffort-'Sprint 1'!TotalEffort/('Sprint 1'!ImplementationDays)*(Z21-1))</f>
        <v/>
      </c>
      <c r="AA18" s="1" t="str">
        <f>IF(AA21="","",'Sprint 1'!TotalEffort-'Sprint 1'!TotalEffort/('Sprint 1'!ImplementationDays)*(AA21-1))</f>
        <v/>
      </c>
      <c r="AB18" s="1" t="str">
        <f>IF(AB21="","",'Sprint 1'!TotalEffort-'Sprint 1'!TotalEffort/('Sprint 1'!ImplementationDays)*(AB21-1))</f>
        <v/>
      </c>
      <c r="AC18" s="1" t="str">
        <f>IF(AC21="","",'Sprint 1'!TotalEffort-'Sprint 1'!TotalEffort/('Sprint 1'!ImplementationDays)*(AC21-1))</f>
        <v/>
      </c>
      <c r="AD18" s="1" t="str">
        <f>IF(AD21="","",'Sprint 1'!TotalEffort-'Sprint 1'!TotalEffort/('Sprint 1'!ImplementationDays)*(AD21-1))</f>
        <v/>
      </c>
      <c r="AE18" s="1" t="str">
        <f>IF(AE21="","",'Sprint 1'!TotalEffort-'Sprint 1'!TotalEffort/('Sprint 1'!ImplementationDays)*(AE21-1))</f>
        <v/>
      </c>
      <c r="AF18" s="1" t="str">
        <f>IF(AF21="","",'Sprint 1'!TotalEffort-'Sprint 1'!TotalEffort/('Sprint 1'!ImplementationDays)*(AF21-1))</f>
        <v/>
      </c>
    </row>
    <row r="19" ht="12.75" hidden="1" customHeight="1">
      <c r="C19" s="27" t="s">
        <v>11</v>
      </c>
      <c r="E19" s="23" t="s">
        <v>12</v>
      </c>
      <c r="F19" s="1"/>
      <c r="G19" s="1"/>
      <c r="H19" s="1">
        <f t="array" ref="H19">IF(TREND(OFFSET($H17,0,'Sprint 1'!DoneDays-'Sprint 1'!TrendDays,1,'Sprint 1'!TrendDays),OFFSET($H20,0,'Sprint 1'!DoneDays-'Sprint 1'!TrendDays,1,'Sprint 1'!TrendDays),H20)&lt;0,"",TREND(OFFSET($H17,0,'Sprint 1'!DoneDays-'Sprint 1'!TrendDays,1,'Sprint 1'!TrendDays),OFFSET($H20,0,'Sprint 1'!DoneDays-'Sprint 1'!TrendDays,1,'Sprint 1'!TrendDays),H20))</f>
        <v>51.18181818</v>
      </c>
      <c r="I19" s="1">
        <f t="array" ref="I19">IF(TREND(OFFSET($H17,0,'Sprint 1'!DoneDays-'Sprint 1'!TrendDays,1,'Sprint 1'!TrendDays),OFFSET($H20,0,'Sprint 1'!DoneDays-'Sprint 1'!TrendDays,1,'Sprint 1'!TrendDays),I20)&lt;0,"",TREND(OFFSET($H17,0,'Sprint 1'!DoneDays-'Sprint 1'!TrendDays,1,'Sprint 1'!TrendDays),OFFSET($H20,0,'Sprint 1'!DoneDays-'Sprint 1'!TrendDays,1,'Sprint 1'!TrendDays),I20))</f>
        <v>45.18181818</v>
      </c>
      <c r="J19" s="1">
        <f t="array" ref="J19">IF(TREND(OFFSET($H17,0,'Sprint 1'!DoneDays-'Sprint 1'!TrendDays,1,'Sprint 1'!TrendDays),OFFSET($H20,0,'Sprint 1'!DoneDays-'Sprint 1'!TrendDays,1,'Sprint 1'!TrendDays),J20)&lt;0,"",TREND(OFFSET($H17,0,'Sprint 1'!DoneDays-'Sprint 1'!TrendDays,1,'Sprint 1'!TrendDays),OFFSET($H20,0,'Sprint 1'!DoneDays-'Sprint 1'!TrendDays,1,'Sprint 1'!TrendDays),J20))</f>
        <v>39.18181818</v>
      </c>
      <c r="K19" s="1">
        <f t="array" ref="K19">IF(TREND(OFFSET($H17,0,'Sprint 1'!DoneDays-'Sprint 1'!TrendDays,1,'Sprint 1'!TrendDays),OFFSET($H20,0,'Sprint 1'!DoneDays-'Sprint 1'!TrendDays,1,'Sprint 1'!TrendDays),K20)&lt;0,"",TREND(OFFSET($H17,0,'Sprint 1'!DoneDays-'Sprint 1'!TrendDays,1,'Sprint 1'!TrendDays),OFFSET($H20,0,'Sprint 1'!DoneDays-'Sprint 1'!TrendDays,1,'Sprint 1'!TrendDays),K20))</f>
        <v>33.18181818</v>
      </c>
      <c r="L19" s="1">
        <f t="array" ref="L19">IF(TREND(OFFSET($H17,0,'Sprint 1'!DoneDays-'Sprint 1'!TrendDays,1,'Sprint 1'!TrendDays),OFFSET($H20,0,'Sprint 1'!DoneDays-'Sprint 1'!TrendDays,1,'Sprint 1'!TrendDays),L20)&lt;0,"",TREND(OFFSET($H17,0,'Sprint 1'!DoneDays-'Sprint 1'!TrendDays,1,'Sprint 1'!TrendDays),OFFSET($H20,0,'Sprint 1'!DoneDays-'Sprint 1'!TrendDays,1,'Sprint 1'!TrendDays),L20))</f>
        <v>27.18181818</v>
      </c>
      <c r="M19" s="1">
        <f t="array" ref="M19">IF(TREND(OFFSET($H17,0,'Sprint 1'!DoneDays-'Sprint 1'!TrendDays,1,'Sprint 1'!TrendDays),OFFSET($H20,0,'Sprint 1'!DoneDays-'Sprint 1'!TrendDays,1,'Sprint 1'!TrendDays),M20)&lt;0,"",TREND(OFFSET($H17,0,'Sprint 1'!DoneDays-'Sprint 1'!TrendDays,1,'Sprint 1'!TrendDays),OFFSET($H20,0,'Sprint 1'!DoneDays-'Sprint 1'!TrendDays,1,'Sprint 1'!TrendDays),M20))</f>
        <v>21.18181818</v>
      </c>
      <c r="N19" s="1">
        <f t="array" ref="N19">IF(TREND(OFFSET($H17,0,'Sprint 1'!DoneDays-'Sprint 1'!TrendDays,1,'Sprint 1'!TrendDays),OFFSET($H20,0,'Sprint 1'!DoneDays-'Sprint 1'!TrendDays,1,'Sprint 1'!TrendDays),N20)&lt;0,"",TREND(OFFSET($H17,0,'Sprint 1'!DoneDays-'Sprint 1'!TrendDays,1,'Sprint 1'!TrendDays),OFFSET($H20,0,'Sprint 1'!DoneDays-'Sprint 1'!TrendDays,1,'Sprint 1'!TrendDays),N20))</f>
        <v>15.18181818</v>
      </c>
      <c r="O19" s="1">
        <f t="array" ref="O19">IF(TREND(OFFSET($H17,0,'Sprint 1'!DoneDays-'Sprint 1'!TrendDays,1,'Sprint 1'!TrendDays),OFFSET($H20,0,'Sprint 1'!DoneDays-'Sprint 1'!TrendDays,1,'Sprint 1'!TrendDays),O20)&lt;0,"",TREND(OFFSET($H17,0,'Sprint 1'!DoneDays-'Sprint 1'!TrendDays,1,'Sprint 1'!TrendDays),OFFSET($H20,0,'Sprint 1'!DoneDays-'Sprint 1'!TrendDays,1,'Sprint 1'!TrendDays),O20))</f>
        <v>9.181818182</v>
      </c>
      <c r="P19" s="1">
        <f t="array" ref="P19">IF(TREND(OFFSET($H17,0,'Sprint 1'!DoneDays-'Sprint 1'!TrendDays,1,'Sprint 1'!TrendDays),OFFSET($H20,0,'Sprint 1'!DoneDays-'Sprint 1'!TrendDays,1,'Sprint 1'!TrendDays),P20)&lt;0,"",TREND(OFFSET($H17,0,'Sprint 1'!DoneDays-'Sprint 1'!TrendDays,1,'Sprint 1'!TrendDays),OFFSET($H20,0,'Sprint 1'!DoneDays-'Sprint 1'!TrendDays,1,'Sprint 1'!TrendDays),P20))</f>
        <v>3.181818182</v>
      </c>
      <c r="Q19" s="1" t="str">
        <f t="array" ref="Q19">IF(TREND(OFFSET($H17,0,'Sprint 1'!DoneDays-'Sprint 1'!TrendDays,1,'Sprint 1'!TrendDays),OFFSET($H20,0,'Sprint 1'!DoneDays-'Sprint 1'!TrendDays,1,'Sprint 1'!TrendDays),Q20)&lt;0,"",TREND(OFFSET($H17,0,'Sprint 1'!DoneDays-'Sprint 1'!TrendDays,1,'Sprint 1'!TrendDays),OFFSET($H20,0,'Sprint 1'!DoneDays-'Sprint 1'!TrendDays,1,'Sprint 1'!TrendDays),Q20))</f>
        <v/>
      </c>
      <c r="R19" s="1" t="str">
        <f t="array" ref="R19">IF(TREND(OFFSET($H17,0,'Sprint 1'!DoneDays-'Sprint 1'!TrendDays,1,'Sprint 1'!TrendDays),OFFSET($H20,0,'Sprint 1'!DoneDays-'Sprint 1'!TrendDays,1,'Sprint 1'!TrendDays),R20)&lt;0,"",TREND(OFFSET($H17,0,'Sprint 1'!DoneDays-'Sprint 1'!TrendDays,1,'Sprint 1'!TrendDays),OFFSET($H20,0,'Sprint 1'!DoneDays-'Sprint 1'!TrendDays,1,'Sprint 1'!TrendDays),R20))</f>
        <v/>
      </c>
      <c r="S19" s="1" t="str">
        <f t="array" ref="S19">IF(TREND(OFFSET($H17,0,'Sprint 1'!DoneDays-'Sprint 1'!TrendDays,1,'Sprint 1'!TrendDays),OFFSET($H20,0,'Sprint 1'!DoneDays-'Sprint 1'!TrendDays,1,'Sprint 1'!TrendDays),S20)&lt;0,"",TREND(OFFSET($H17,0,'Sprint 1'!DoneDays-'Sprint 1'!TrendDays,1,'Sprint 1'!TrendDays),OFFSET($H20,0,'Sprint 1'!DoneDays-'Sprint 1'!TrendDays,1,'Sprint 1'!TrendDays),S20))</f>
        <v/>
      </c>
      <c r="T19" s="1" t="str">
        <f t="array" ref="T19">IF(TREND(OFFSET($H17,0,'Sprint 1'!DoneDays-'Sprint 1'!TrendDays,1,'Sprint 1'!TrendDays),OFFSET($H20,0,'Sprint 1'!DoneDays-'Sprint 1'!TrendDays,1,'Sprint 1'!TrendDays),T20)&lt;0,"",TREND(OFFSET($H17,0,'Sprint 1'!DoneDays-'Sprint 1'!TrendDays,1,'Sprint 1'!TrendDays),OFFSET($H20,0,'Sprint 1'!DoneDays-'Sprint 1'!TrendDays,1,'Sprint 1'!TrendDays),T20))</f>
        <v/>
      </c>
      <c r="U19" s="1" t="str">
        <f t="array" ref="U19">IF(TREND(OFFSET($H17,0,'Sprint 1'!DoneDays-'Sprint 1'!TrendDays,1,'Sprint 1'!TrendDays),OFFSET($H20,0,'Sprint 1'!DoneDays-'Sprint 1'!TrendDays,1,'Sprint 1'!TrendDays),U20)&lt;0,"",TREND(OFFSET($H17,0,'Sprint 1'!DoneDays-'Sprint 1'!TrendDays,1,'Sprint 1'!TrendDays),OFFSET($H20,0,'Sprint 1'!DoneDays-'Sprint 1'!TrendDays,1,'Sprint 1'!TrendDays),U20))</f>
        <v/>
      </c>
      <c r="V19" s="1" t="str">
        <f t="array" ref="V19">IF(TREND(OFFSET($H17,0,'Sprint 1'!DoneDays-'Sprint 1'!TrendDays,1,'Sprint 1'!TrendDays),OFFSET($H20,0,'Sprint 1'!DoneDays-'Sprint 1'!TrendDays,1,'Sprint 1'!TrendDays),V20)&lt;0,"",TREND(OFFSET($H17,0,'Sprint 1'!DoneDays-'Sprint 1'!TrendDays,1,'Sprint 1'!TrendDays),OFFSET($H20,0,'Sprint 1'!DoneDays-'Sprint 1'!TrendDays,1,'Sprint 1'!TrendDays),V20))</f>
        <v/>
      </c>
      <c r="W19" s="1" t="str">
        <f t="array" ref="W19">IF(TREND(OFFSET($H17,0,'Sprint 1'!DoneDays-'Sprint 1'!TrendDays,1,'Sprint 1'!TrendDays),OFFSET($H20,0,'Sprint 1'!DoneDays-'Sprint 1'!TrendDays,1,'Sprint 1'!TrendDays),W20)&lt;0,"",TREND(OFFSET($H17,0,'Sprint 1'!DoneDays-'Sprint 1'!TrendDays,1,'Sprint 1'!TrendDays),OFFSET($H20,0,'Sprint 1'!DoneDays-'Sprint 1'!TrendDays,1,'Sprint 1'!TrendDays),W20))</f>
        <v/>
      </c>
      <c r="X19" s="1" t="str">
        <f t="array" ref="X19">IF(TREND(OFFSET($H17,0,'Sprint 1'!DoneDays-'Sprint 1'!TrendDays,1,'Sprint 1'!TrendDays),OFFSET($H20,0,'Sprint 1'!DoneDays-'Sprint 1'!TrendDays,1,'Sprint 1'!TrendDays),X20)&lt;0,"",TREND(OFFSET($H17,0,'Sprint 1'!DoneDays-'Sprint 1'!TrendDays,1,'Sprint 1'!TrendDays),OFFSET($H20,0,'Sprint 1'!DoneDays-'Sprint 1'!TrendDays,1,'Sprint 1'!TrendDays),X20))</f>
        <v/>
      </c>
      <c r="Y19" s="1" t="str">
        <f t="array" ref="Y19">IF(TREND(OFFSET($H17,0,'Sprint 1'!DoneDays-'Sprint 1'!TrendDays,1,'Sprint 1'!TrendDays),OFFSET($H20,0,'Sprint 1'!DoneDays-'Sprint 1'!TrendDays,1,'Sprint 1'!TrendDays),Y20)&lt;0,"",TREND(OFFSET($H17,0,'Sprint 1'!DoneDays-'Sprint 1'!TrendDays,1,'Sprint 1'!TrendDays),OFFSET($H20,0,'Sprint 1'!DoneDays-'Sprint 1'!TrendDays,1,'Sprint 1'!TrendDays),Y20))</f>
        <v/>
      </c>
      <c r="Z19" s="1" t="str">
        <f t="array" ref="Z19">IF(TREND(OFFSET($H17,0,'Sprint 1'!DoneDays-'Sprint 1'!TrendDays,1,'Sprint 1'!TrendDays),OFFSET($H20,0,'Sprint 1'!DoneDays-'Sprint 1'!TrendDays,1,'Sprint 1'!TrendDays),Z20)&lt;0,"",TREND(OFFSET($H17,0,'Sprint 1'!DoneDays-'Sprint 1'!TrendDays,1,'Sprint 1'!TrendDays),OFFSET($H20,0,'Sprint 1'!DoneDays-'Sprint 1'!TrendDays,1,'Sprint 1'!TrendDays),Z20))</f>
        <v/>
      </c>
      <c r="AA19" s="1" t="str">
        <f t="array" ref="AA19">IF(TREND(OFFSET($H17,0,'Sprint 1'!DoneDays-'Sprint 1'!TrendDays,1,'Sprint 1'!TrendDays),OFFSET($H20,0,'Sprint 1'!DoneDays-'Sprint 1'!TrendDays,1,'Sprint 1'!TrendDays),AA20)&lt;0,"",TREND(OFFSET($H17,0,'Sprint 1'!DoneDays-'Sprint 1'!TrendDays,1,'Sprint 1'!TrendDays),OFFSET($H20,0,'Sprint 1'!DoneDays-'Sprint 1'!TrendDays,1,'Sprint 1'!TrendDays),AA20))</f>
        <v/>
      </c>
      <c r="AB19" s="1" t="str">
        <f t="array" ref="AB19">IF(TREND(OFFSET($H17,0,'Sprint 1'!DoneDays-'Sprint 1'!TrendDays,1,'Sprint 1'!TrendDays),OFFSET($H20,0,'Sprint 1'!DoneDays-'Sprint 1'!TrendDays,1,'Sprint 1'!TrendDays),AB20)&lt;0,"",TREND(OFFSET($H17,0,'Sprint 1'!DoneDays-'Sprint 1'!TrendDays,1,'Sprint 1'!TrendDays),OFFSET($H20,0,'Sprint 1'!DoneDays-'Sprint 1'!TrendDays,1,'Sprint 1'!TrendDays),AB20))</f>
        <v/>
      </c>
      <c r="AC19" s="1" t="str">
        <f t="array" ref="AC19">IF(TREND(OFFSET($H17,0,'Sprint 1'!DoneDays-'Sprint 1'!TrendDays,1,'Sprint 1'!TrendDays),OFFSET($H20,0,'Sprint 1'!DoneDays-'Sprint 1'!TrendDays,1,'Sprint 1'!TrendDays),AC20)&lt;0,"",TREND(OFFSET($H17,0,'Sprint 1'!DoneDays-'Sprint 1'!TrendDays,1,'Sprint 1'!TrendDays),OFFSET($H20,0,'Sprint 1'!DoneDays-'Sprint 1'!TrendDays,1,'Sprint 1'!TrendDays),AC20))</f>
        <v/>
      </c>
      <c r="AD19" s="1" t="str">
        <f t="array" ref="AD19">IF(TREND(OFFSET($H17,0,'Sprint 1'!DoneDays-'Sprint 1'!TrendDays,1,'Sprint 1'!TrendDays),OFFSET($H20,0,'Sprint 1'!DoneDays-'Sprint 1'!TrendDays,1,'Sprint 1'!TrendDays),AD20)&lt;0,"",TREND(OFFSET($H17,0,'Sprint 1'!DoneDays-'Sprint 1'!TrendDays,1,'Sprint 1'!TrendDays),OFFSET($H20,0,'Sprint 1'!DoneDays-'Sprint 1'!TrendDays,1,'Sprint 1'!TrendDays),AD20))</f>
        <v/>
      </c>
      <c r="AE19" s="1" t="str">
        <f t="array" ref="AE19">IF(TREND(OFFSET($H17,0,'Sprint 1'!DoneDays-'Sprint 1'!TrendDays,1,'Sprint 1'!TrendDays),OFFSET($H20,0,'Sprint 1'!DoneDays-'Sprint 1'!TrendDays,1,'Sprint 1'!TrendDays),AE20)&lt;0,"",TREND(OFFSET($H17,0,'Sprint 1'!DoneDays-'Sprint 1'!TrendDays,1,'Sprint 1'!TrendDays),OFFSET($H20,0,'Sprint 1'!DoneDays-'Sprint 1'!TrendDays,1,'Sprint 1'!TrendDays),AE20))</f>
        <v/>
      </c>
      <c r="AF19" s="1" t="str">
        <f t="array" ref="AF19">IF(TREND(OFFSET($H17,0,'Sprint 1'!DoneDays-'Sprint 1'!TrendDays,1,'Sprint 1'!TrendDays),OFFSET($H20,0,'Sprint 1'!DoneDays-'Sprint 1'!TrendDays,1,'Sprint 1'!TrendDays),AF20)&lt;0,"",TREND(OFFSET($H17,0,'Sprint 1'!DoneDays-'Sprint 1'!TrendDays,1,'Sprint 1'!TrendDays),OFFSET($H20,0,'Sprint 1'!DoneDays-'Sprint 1'!TrendDays,1,'Sprint 1'!TrendDays),AF20))</f>
        <v/>
      </c>
    </row>
    <row r="20" ht="12.75" hidden="1" customHeight="1">
      <c r="C20" s="27" t="s">
        <v>13</v>
      </c>
      <c r="E20" s="23" t="s">
        <v>14</v>
      </c>
      <c r="F20" s="1">
        <f>IF('Sprint 1'!DoneDays&gt;D17,D17,'Sprint 1'!DoneDays)</f>
        <v>11</v>
      </c>
      <c r="G20" s="1"/>
      <c r="H20" s="1">
        <f>IF('Sprint 1'!DoneDays&gt;G20,G20+1,"")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32" t="s">
        <v>35</v>
      </c>
      <c r="C21" s="33" t="s">
        <v>36</v>
      </c>
      <c r="D21" s="28" t="s">
        <v>37</v>
      </c>
      <c r="E21" s="28" t="s">
        <v>18</v>
      </c>
      <c r="F21" s="28" t="s">
        <v>19</v>
      </c>
      <c r="G21" s="28" t="s">
        <v>20</v>
      </c>
      <c r="H21" s="28">
        <v>1.0</v>
      </c>
      <c r="I21" s="28">
        <f t="shared" ref="I21:AF21" si="1">IF($D$16&gt;H21,H21+1,"")</f>
        <v>2</v>
      </c>
      <c r="J21" s="28">
        <f t="shared" si="1"/>
        <v>3</v>
      </c>
      <c r="K21" s="28">
        <f t="shared" si="1"/>
        <v>4</v>
      </c>
      <c r="L21" s="28">
        <f t="shared" si="1"/>
        <v>5</v>
      </c>
      <c r="M21" s="28">
        <f t="shared" si="1"/>
        <v>6</v>
      </c>
      <c r="N21" s="28">
        <f t="shared" si="1"/>
        <v>7</v>
      </c>
      <c r="O21" s="28">
        <f t="shared" si="1"/>
        <v>8</v>
      </c>
      <c r="P21" s="28">
        <f t="shared" si="1"/>
        <v>9</v>
      </c>
      <c r="Q21" s="28">
        <f t="shared" si="1"/>
        <v>10</v>
      </c>
      <c r="R21" s="28">
        <f t="shared" si="1"/>
        <v>11</v>
      </c>
      <c r="S21" s="28">
        <f t="shared" si="1"/>
        <v>12</v>
      </c>
      <c r="T21" s="28" t="str">
        <f t="shared" si="1"/>
        <v/>
      </c>
      <c r="U21" s="28" t="str">
        <f t="shared" si="1"/>
        <v/>
      </c>
      <c r="V21" s="28" t="str">
        <f t="shared" si="1"/>
        <v/>
      </c>
      <c r="W21" s="28" t="str">
        <f t="shared" si="1"/>
        <v/>
      </c>
      <c r="X21" s="28" t="str">
        <f t="shared" si="1"/>
        <v/>
      </c>
      <c r="Y21" s="28" t="str">
        <f t="shared" si="1"/>
        <v/>
      </c>
      <c r="Z21" s="28" t="str">
        <f t="shared" si="1"/>
        <v/>
      </c>
      <c r="AA21" s="28" t="str">
        <f t="shared" si="1"/>
        <v/>
      </c>
      <c r="AB21" s="28" t="str">
        <f t="shared" si="1"/>
        <v/>
      </c>
      <c r="AC21" s="28" t="str">
        <f t="shared" si="1"/>
        <v/>
      </c>
      <c r="AD21" s="28" t="str">
        <f t="shared" si="1"/>
        <v/>
      </c>
      <c r="AE21" s="28" t="str">
        <f t="shared" si="1"/>
        <v/>
      </c>
      <c r="AF21" s="28" t="str">
        <f t="shared" si="1"/>
        <v/>
      </c>
    </row>
    <row r="22" ht="12.75" customHeight="1">
      <c r="B22" s="34" t="s">
        <v>38</v>
      </c>
      <c r="C22" s="35" t="s">
        <v>39</v>
      </c>
      <c r="D22" s="1">
        <v>1.0</v>
      </c>
      <c r="E22" s="36" t="s">
        <v>40</v>
      </c>
      <c r="F22" s="36" t="s">
        <v>23</v>
      </c>
      <c r="G22" s="1">
        <v>8.0</v>
      </c>
      <c r="H22" s="1">
        <f t="shared" ref="H22:H65" si="3">IF(OR(H$21="",$G22=""),"",G22)</f>
        <v>8</v>
      </c>
      <c r="I22" s="1">
        <v>7.0</v>
      </c>
      <c r="J22" s="1">
        <v>5.0</v>
      </c>
      <c r="K22" s="1">
        <v>1.0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tr">
        <f t="shared" ref="AE22:AF22" si="2">IF(OR(AE$21="",$G22=""),"",AD22)</f>
        <v/>
      </c>
      <c r="AF22" s="1" t="str">
        <f t="shared" si="2"/>
        <v/>
      </c>
    </row>
    <row r="23" ht="12.75" customHeight="1">
      <c r="B23" s="37">
        <v>2.3</v>
      </c>
      <c r="C23" s="35" t="s">
        <v>41</v>
      </c>
      <c r="D23" s="38">
        <v>2.0</v>
      </c>
      <c r="E23" s="36" t="s">
        <v>42</v>
      </c>
      <c r="F23" s="36" t="s">
        <v>23</v>
      </c>
      <c r="G23" s="1">
        <v>10.0</v>
      </c>
      <c r="H23" s="1">
        <f t="shared" si="3"/>
        <v>10</v>
      </c>
      <c r="I23" s="1">
        <v>8.0</v>
      </c>
      <c r="J23" s="1">
        <v>7.0</v>
      </c>
      <c r="K23" s="1">
        <v>6.0</v>
      </c>
      <c r="L23" s="1">
        <v>5.0</v>
      </c>
      <c r="M23" s="1">
        <v>3.0</v>
      </c>
      <c r="N23" s="1">
        <v>1.0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tr">
        <f t="shared" ref="AE23:AF23" si="4">IF(OR(AE$21="",$G23=""),"",AD23)</f>
        <v/>
      </c>
      <c r="AF23" s="1" t="str">
        <f t="shared" si="4"/>
        <v/>
      </c>
    </row>
    <row r="24" ht="12.75" customHeight="1">
      <c r="B24" s="37">
        <v>2.4</v>
      </c>
      <c r="C24" s="35" t="s">
        <v>43</v>
      </c>
      <c r="D24" s="38">
        <v>2.0</v>
      </c>
      <c r="E24" s="36" t="s">
        <v>42</v>
      </c>
      <c r="F24" s="36" t="s">
        <v>23</v>
      </c>
      <c r="G24" s="1">
        <v>18.0</v>
      </c>
      <c r="H24" s="1">
        <f t="shared" si="3"/>
        <v>18</v>
      </c>
      <c r="I24" s="1">
        <v>16.0</v>
      </c>
      <c r="J24" s="1">
        <v>14.0</v>
      </c>
      <c r="K24" s="1">
        <v>12.0</v>
      </c>
      <c r="L24" s="1">
        <v>10.0</v>
      </c>
      <c r="M24" s="1">
        <v>9.0</v>
      </c>
      <c r="N24" s="1">
        <v>7.0</v>
      </c>
      <c r="O24" s="1">
        <v>6.0</v>
      </c>
      <c r="P24" s="1">
        <v>4.0</v>
      </c>
      <c r="Q24" s="1">
        <v>2.0</v>
      </c>
      <c r="R24" s="1">
        <v>1.0</v>
      </c>
      <c r="S24" s="1">
        <v>0.0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tr">
        <f t="shared" ref="AE24:AF24" si="5">IF(OR(AE$21="",$G24=""),"",AD24)</f>
        <v/>
      </c>
      <c r="AF24" s="1" t="str">
        <f t="shared" si="5"/>
        <v/>
      </c>
    </row>
    <row r="25" ht="12.75" customHeight="1">
      <c r="B25" s="37">
        <v>2.5</v>
      </c>
      <c r="C25" s="35" t="s">
        <v>44</v>
      </c>
      <c r="D25" s="38">
        <v>2.0</v>
      </c>
      <c r="E25" s="36" t="s">
        <v>42</v>
      </c>
      <c r="F25" s="36" t="s">
        <v>23</v>
      </c>
      <c r="G25" s="1">
        <v>10.0</v>
      </c>
      <c r="H25" s="1">
        <f t="shared" si="3"/>
        <v>10</v>
      </c>
      <c r="I25" s="1">
        <v>7.0</v>
      </c>
      <c r="J25" s="1">
        <v>6.0</v>
      </c>
      <c r="K25" s="1">
        <v>4.0</v>
      </c>
      <c r="L25" s="1">
        <v>3.0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tr">
        <f t="shared" ref="AE25:AF25" si="6">IF(OR(AE$21="",$G25=""),"",AD25)</f>
        <v/>
      </c>
      <c r="AF25" s="1" t="str">
        <f t="shared" si="6"/>
        <v/>
      </c>
    </row>
    <row r="26" ht="12.75" customHeight="1">
      <c r="B26" s="37">
        <v>2.6</v>
      </c>
      <c r="C26" s="35" t="s">
        <v>45</v>
      </c>
      <c r="D26" s="38">
        <v>2.0</v>
      </c>
      <c r="E26" s="36" t="s">
        <v>42</v>
      </c>
      <c r="F26" s="36" t="s">
        <v>23</v>
      </c>
      <c r="G26" s="1">
        <v>8.0</v>
      </c>
      <c r="H26" s="1">
        <f t="shared" si="3"/>
        <v>8</v>
      </c>
      <c r="I26" s="1">
        <v>6.0</v>
      </c>
      <c r="J26" s="1">
        <v>5.0</v>
      </c>
      <c r="K26" s="1">
        <v>3.0</v>
      </c>
      <c r="L26" s="1">
        <v>1.0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7">IF(OR(AE$21="",$G26=""),"",AD26)</f>
        <v/>
      </c>
      <c r="AF26" s="1" t="str">
        <f t="shared" si="7"/>
        <v/>
      </c>
    </row>
    <row r="27" ht="12.75" customHeight="1">
      <c r="B27" s="37" t="s">
        <v>46</v>
      </c>
      <c r="C27" s="35" t="s">
        <v>47</v>
      </c>
      <c r="D27" s="38">
        <v>3.0</v>
      </c>
      <c r="E27" s="36" t="s">
        <v>42</v>
      </c>
      <c r="F27" s="36" t="s">
        <v>23</v>
      </c>
      <c r="G27" s="1">
        <v>8.0</v>
      </c>
      <c r="H27" s="1">
        <f t="shared" si="3"/>
        <v>8</v>
      </c>
      <c r="I27" s="1">
        <v>5.0</v>
      </c>
      <c r="J27" s="1">
        <v>4.0</v>
      </c>
      <c r="K27" s="1">
        <v>2.0</v>
      </c>
      <c r="L27" s="1">
        <v>1.0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8">IF(OR(AE$21="",$G27=""),"",AD27)</f>
        <v/>
      </c>
      <c r="AF27" s="1" t="str">
        <f t="shared" si="8"/>
        <v/>
      </c>
    </row>
    <row r="28" ht="12.75" customHeight="1">
      <c r="D28" s="1"/>
      <c r="F28" s="23" t="str">
        <f t="shared" ref="F28:F62" si="10">IF(C28&lt;&gt;"","Planned","")</f>
        <v/>
      </c>
      <c r="G28" s="1"/>
      <c r="H28" s="1" t="str">
        <f t="shared" si="3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9">IF(OR(AE$21="",$G28=""),"",AD28)</f>
        <v/>
      </c>
      <c r="AF28" s="1" t="str">
        <f t="shared" si="9"/>
        <v/>
      </c>
    </row>
    <row r="29" ht="12.75" customHeight="1">
      <c r="D29" s="1"/>
      <c r="F29" s="23" t="str">
        <f t="shared" si="10"/>
        <v/>
      </c>
      <c r="G29" s="1"/>
      <c r="H29" s="1" t="str">
        <f t="shared" si="3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1">IF(OR(AE$21="",$G29=""),"",AD29)</f>
        <v/>
      </c>
      <c r="AF29" s="1" t="str">
        <f t="shared" si="11"/>
        <v/>
      </c>
    </row>
    <row r="30" ht="12.75" customHeight="1">
      <c r="D30" s="1"/>
      <c r="F30" s="23" t="str">
        <f t="shared" si="10"/>
        <v/>
      </c>
      <c r="G30" s="1"/>
      <c r="H30" s="1" t="str">
        <f t="shared" si="3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2">IF(OR(AE$21="",$G30=""),"",AD30)</f>
        <v/>
      </c>
      <c r="AF30" s="1" t="str">
        <f t="shared" si="12"/>
        <v/>
      </c>
    </row>
    <row r="31" ht="12.75" customHeight="1">
      <c r="D31" s="1"/>
      <c r="F31" s="23" t="str">
        <f t="shared" si="10"/>
        <v/>
      </c>
      <c r="G31" s="1"/>
      <c r="H31" s="1" t="str">
        <f t="shared" si="3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3">IF(OR(AE$21="",$G31=""),"",AD31)</f>
        <v/>
      </c>
      <c r="AF31" s="1" t="str">
        <f t="shared" si="13"/>
        <v/>
      </c>
    </row>
    <row r="32" ht="12.75" customHeight="1">
      <c r="D32" s="1"/>
      <c r="F32" s="23" t="str">
        <f t="shared" si="10"/>
        <v/>
      </c>
      <c r="G32" s="1"/>
      <c r="H32" s="1" t="str">
        <f t="shared" si="3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4">IF(OR(AE$21="",$G32=""),"",AD32)</f>
        <v/>
      </c>
      <c r="AF32" s="1" t="str">
        <f t="shared" si="14"/>
        <v/>
      </c>
    </row>
    <row r="33" ht="12.75" customHeight="1">
      <c r="D33" s="1"/>
      <c r="F33" s="23" t="str">
        <f t="shared" si="10"/>
        <v/>
      </c>
      <c r="G33" s="1"/>
      <c r="H33" s="1" t="str">
        <f t="shared" si="3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5">IF(OR(AE$21="",$G33=""),"",AD33)</f>
        <v/>
      </c>
      <c r="AF33" s="1" t="str">
        <f t="shared" si="15"/>
        <v/>
      </c>
    </row>
    <row r="34" ht="12.75" customHeight="1">
      <c r="D34" s="1"/>
      <c r="F34" s="23" t="str">
        <f t="shared" si="10"/>
        <v/>
      </c>
      <c r="G34" s="1"/>
      <c r="H34" s="1" t="str">
        <f t="shared" si="3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6">IF(OR(AE$21="",$G34=""),"",AD34)</f>
        <v/>
      </c>
      <c r="AF34" s="1" t="str">
        <f t="shared" si="16"/>
        <v/>
      </c>
    </row>
    <row r="35" ht="12.75" customHeight="1">
      <c r="D35" s="1"/>
      <c r="F35" s="23" t="str">
        <f t="shared" si="10"/>
        <v/>
      </c>
      <c r="G35" s="1"/>
      <c r="H35" s="1" t="str">
        <f t="shared" si="3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7">IF(OR(AE$21="",$G35=""),"",AD35)</f>
        <v/>
      </c>
      <c r="AF35" s="1" t="str">
        <f t="shared" si="17"/>
        <v/>
      </c>
    </row>
    <row r="36" ht="12.75" customHeight="1">
      <c r="D36" s="1"/>
      <c r="F36" s="23" t="str">
        <f t="shared" si="10"/>
        <v/>
      </c>
      <c r="G36" s="1"/>
      <c r="H36" s="1" t="str">
        <f t="shared" si="3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8">IF(OR(AE$21="",$G36=""),"",AD36)</f>
        <v/>
      </c>
      <c r="AF36" s="1" t="str">
        <f t="shared" si="18"/>
        <v/>
      </c>
    </row>
    <row r="37" ht="12.75" customHeight="1">
      <c r="D37" s="1"/>
      <c r="F37" s="23" t="str">
        <f t="shared" si="10"/>
        <v/>
      </c>
      <c r="G37" s="1"/>
      <c r="H37" s="1" t="str">
        <f t="shared" si="3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9">IF(OR(AE$21="",$G37=""),"",AD37)</f>
        <v/>
      </c>
      <c r="AF37" s="1" t="str">
        <f t="shared" si="19"/>
        <v/>
      </c>
    </row>
    <row r="38" ht="12.75" customHeight="1">
      <c r="D38" s="1"/>
      <c r="F38" s="23" t="str">
        <f t="shared" si="10"/>
        <v/>
      </c>
      <c r="G38" s="1"/>
      <c r="H38" s="1" t="str">
        <f t="shared" si="3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20">IF(OR(AE$21="",$G38=""),"",AD38)</f>
        <v/>
      </c>
      <c r="AF38" s="1" t="str">
        <f t="shared" si="20"/>
        <v/>
      </c>
    </row>
    <row r="39" ht="12.75" customHeight="1">
      <c r="D39" s="1"/>
      <c r="F39" s="23" t="str">
        <f t="shared" si="10"/>
        <v/>
      </c>
      <c r="G39" s="1"/>
      <c r="H39" s="1" t="str">
        <f t="shared" si="3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1">IF(OR(AE$21="",$G39=""),"",AD39)</f>
        <v/>
      </c>
      <c r="AF39" s="1" t="str">
        <f t="shared" si="21"/>
        <v/>
      </c>
    </row>
    <row r="40" ht="12.75" customHeight="1">
      <c r="D40" s="1"/>
      <c r="F40" s="23" t="str">
        <f t="shared" si="10"/>
        <v/>
      </c>
      <c r="G40" s="1"/>
      <c r="H40" s="1" t="str">
        <f t="shared" si="3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2">IF(OR(AE$21="",$G40=""),"",AD40)</f>
        <v/>
      </c>
      <c r="AF40" s="1" t="str">
        <f t="shared" si="22"/>
        <v/>
      </c>
    </row>
    <row r="41" ht="12.75" customHeight="1">
      <c r="D41" s="1"/>
      <c r="F41" s="23" t="str">
        <f t="shared" si="10"/>
        <v/>
      </c>
      <c r="G41" s="1"/>
      <c r="H41" s="1" t="str">
        <f t="shared" si="3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3">IF(OR(AE$21="",$G41=""),"",AD41)</f>
        <v/>
      </c>
      <c r="AF41" s="1" t="str">
        <f t="shared" si="23"/>
        <v/>
      </c>
    </row>
    <row r="42" ht="12.75" customHeight="1">
      <c r="D42" s="1"/>
      <c r="F42" s="23" t="str">
        <f t="shared" si="10"/>
        <v/>
      </c>
      <c r="G42" s="1"/>
      <c r="H42" s="1" t="str">
        <f t="shared" si="3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4">IF(OR(AE$21="",$G42=""),"",AD42)</f>
        <v/>
      </c>
      <c r="AF42" s="1" t="str">
        <f t="shared" si="24"/>
        <v/>
      </c>
    </row>
    <row r="43" ht="12.75" customHeight="1">
      <c r="D43" s="1"/>
      <c r="F43" s="23" t="str">
        <f t="shared" si="10"/>
        <v/>
      </c>
      <c r="G43" s="1"/>
      <c r="H43" s="1" t="str">
        <f t="shared" si="3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5">IF(OR(AE$21="",$G43=""),"",AD43)</f>
        <v/>
      </c>
      <c r="AF43" s="1" t="str">
        <f t="shared" si="25"/>
        <v/>
      </c>
    </row>
    <row r="44" ht="12.75" customHeight="1">
      <c r="D44" s="1"/>
      <c r="F44" s="23" t="str">
        <f t="shared" si="10"/>
        <v/>
      </c>
      <c r="G44" s="1"/>
      <c r="H44" s="1" t="str">
        <f t="shared" si="3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6">IF(OR(AE$21="",$G44=""),"",AD44)</f>
        <v/>
      </c>
      <c r="AF44" s="1" t="str">
        <f t="shared" si="26"/>
        <v/>
      </c>
    </row>
    <row r="45" ht="12.75" customHeight="1">
      <c r="D45" s="1"/>
      <c r="F45" s="23" t="str">
        <f t="shared" si="10"/>
        <v/>
      </c>
      <c r="G45" s="1"/>
      <c r="H45" s="1" t="str">
        <f t="shared" si="3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7">IF(OR(AE$21="",$G45=""),"",AD45)</f>
        <v/>
      </c>
      <c r="AF45" s="1" t="str">
        <f t="shared" si="27"/>
        <v/>
      </c>
    </row>
    <row r="46" ht="12.75" customHeight="1">
      <c r="D46" s="1"/>
      <c r="F46" s="23" t="str">
        <f t="shared" si="10"/>
        <v/>
      </c>
      <c r="G46" s="1"/>
      <c r="H46" s="1" t="str">
        <f t="shared" si="3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8">IF(OR(AE$21="",$G46=""),"",AD46)</f>
        <v/>
      </c>
      <c r="AF46" s="1" t="str">
        <f t="shared" si="28"/>
        <v/>
      </c>
    </row>
    <row r="47" ht="12.75" customHeight="1">
      <c r="D47" s="1"/>
      <c r="F47" s="23" t="str">
        <f t="shared" si="10"/>
        <v/>
      </c>
      <c r="G47" s="1"/>
      <c r="H47" s="1" t="str">
        <f t="shared" si="3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29">IF(OR(AE$21="",$G47=""),"",AD47)</f>
        <v/>
      </c>
      <c r="AF47" s="1" t="str">
        <f t="shared" si="29"/>
        <v/>
      </c>
    </row>
    <row r="48" ht="12.75" customHeight="1">
      <c r="D48" s="1"/>
      <c r="F48" s="23" t="str">
        <f t="shared" si="10"/>
        <v/>
      </c>
      <c r="G48" s="1"/>
      <c r="H48" s="1" t="str">
        <f t="shared" si="3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0">IF(OR(AE$21="",$G48=""),"",AD48)</f>
        <v/>
      </c>
      <c r="AF48" s="1" t="str">
        <f t="shared" si="30"/>
        <v/>
      </c>
    </row>
    <row r="49" ht="12.75" customHeight="1">
      <c r="D49" s="1"/>
      <c r="F49" s="23" t="str">
        <f t="shared" si="10"/>
        <v/>
      </c>
      <c r="G49" s="1"/>
      <c r="H49" s="1" t="str">
        <f t="shared" si="3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1">IF(OR(AE$21="",$G49=""),"",AD49)</f>
        <v/>
      </c>
      <c r="AF49" s="1" t="str">
        <f t="shared" si="31"/>
        <v/>
      </c>
    </row>
    <row r="50" ht="12.75" customHeight="1">
      <c r="D50" s="1"/>
      <c r="F50" s="23" t="str">
        <f t="shared" si="10"/>
        <v/>
      </c>
      <c r="G50" s="1"/>
      <c r="H50" s="1" t="str">
        <f t="shared" si="3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2">IF(OR(AE$21="",$G50=""),"",AD50)</f>
        <v/>
      </c>
      <c r="AF50" s="1" t="str">
        <f t="shared" si="32"/>
        <v/>
      </c>
    </row>
    <row r="51" ht="12.75" customHeight="1">
      <c r="D51" s="1"/>
      <c r="F51" s="23" t="str">
        <f t="shared" si="10"/>
        <v/>
      </c>
      <c r="G51" s="1"/>
      <c r="H51" s="1" t="str">
        <f t="shared" si="3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3">IF(OR(AE$21="",$G51=""),"",AD51)</f>
        <v/>
      </c>
      <c r="AF51" s="1" t="str">
        <f t="shared" si="33"/>
        <v/>
      </c>
    </row>
    <row r="52" ht="12.75" customHeight="1">
      <c r="D52" s="1"/>
      <c r="F52" s="23" t="str">
        <f t="shared" si="10"/>
        <v/>
      </c>
      <c r="G52" s="1"/>
      <c r="H52" s="1" t="str">
        <f t="shared" si="3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4">IF(OR(AE$21="",$G52=""),"",AD52)</f>
        <v/>
      </c>
      <c r="AF52" s="1" t="str">
        <f t="shared" si="34"/>
        <v/>
      </c>
    </row>
    <row r="53" ht="12.75" customHeight="1">
      <c r="D53" s="1"/>
      <c r="F53" s="23" t="str">
        <f t="shared" si="10"/>
        <v/>
      </c>
      <c r="G53" s="1"/>
      <c r="H53" s="1" t="str">
        <f t="shared" si="3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5">IF(OR(AE$21="",$G53=""),"",AD53)</f>
        <v/>
      </c>
      <c r="AF53" s="1" t="str">
        <f t="shared" si="35"/>
        <v/>
      </c>
    </row>
    <row r="54" ht="12.75" customHeight="1">
      <c r="D54" s="1"/>
      <c r="F54" s="23" t="str">
        <f t="shared" si="10"/>
        <v/>
      </c>
      <c r="G54" s="1"/>
      <c r="H54" s="1" t="str">
        <f t="shared" si="3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6">IF(OR(AE$21="",$G54=""),"",AD54)</f>
        <v/>
      </c>
      <c r="AF54" s="1" t="str">
        <f t="shared" si="36"/>
        <v/>
      </c>
    </row>
    <row r="55" ht="12.75" customHeight="1">
      <c r="D55" s="1"/>
      <c r="F55" s="23" t="str">
        <f t="shared" si="10"/>
        <v/>
      </c>
      <c r="G55" s="1"/>
      <c r="H55" s="1" t="str">
        <f t="shared" si="3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7">IF(OR(AE$21="",$G55=""),"",AD55)</f>
        <v/>
      </c>
      <c r="AF55" s="1" t="str">
        <f t="shared" si="37"/>
        <v/>
      </c>
    </row>
    <row r="56" ht="12.75" customHeight="1">
      <c r="D56" s="1"/>
      <c r="F56" s="23" t="str">
        <f t="shared" si="10"/>
        <v/>
      </c>
      <c r="G56" s="1"/>
      <c r="H56" s="1" t="str">
        <f t="shared" si="3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8">IF(OR(AE$21="",$G56=""),"",AD56)</f>
        <v/>
      </c>
      <c r="AF56" s="1" t="str">
        <f t="shared" si="38"/>
        <v/>
      </c>
    </row>
    <row r="57" ht="12.75" customHeight="1">
      <c r="D57" s="1"/>
      <c r="F57" s="23" t="str">
        <f t="shared" si="10"/>
        <v/>
      </c>
      <c r="G57" s="1"/>
      <c r="H57" s="1" t="str">
        <f t="shared" si="3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39">IF(OR(AE$21="",$G57=""),"",AD57)</f>
        <v/>
      </c>
      <c r="AF57" s="1" t="str">
        <f t="shared" si="39"/>
        <v/>
      </c>
    </row>
    <row r="58" ht="12.75" customHeight="1">
      <c r="D58" s="1"/>
      <c r="F58" s="23" t="str">
        <f t="shared" si="10"/>
        <v/>
      </c>
      <c r="G58" s="1"/>
      <c r="H58" s="1" t="str">
        <f t="shared" si="3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0">IF(OR(AE$21="",$G58=""),"",AD58)</f>
        <v/>
      </c>
      <c r="AF58" s="1" t="str">
        <f t="shared" si="40"/>
        <v/>
      </c>
    </row>
    <row r="59" ht="12.75" customHeight="1">
      <c r="D59" s="1"/>
      <c r="F59" s="23" t="str">
        <f t="shared" si="10"/>
        <v/>
      </c>
      <c r="G59" s="1"/>
      <c r="H59" s="1" t="str">
        <f t="shared" si="3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1">IF(OR(AE$21="",$G59=""),"",AD59)</f>
        <v/>
      </c>
      <c r="AF59" s="1" t="str">
        <f t="shared" si="41"/>
        <v/>
      </c>
    </row>
    <row r="60" ht="12.75" customHeight="1">
      <c r="D60" s="1"/>
      <c r="F60" s="23" t="str">
        <f t="shared" si="10"/>
        <v/>
      </c>
      <c r="G60" s="1"/>
      <c r="H60" s="1" t="str">
        <f t="shared" si="3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2">IF(OR(AE$21="",$G60=""),"",AD60)</f>
        <v/>
      </c>
      <c r="AF60" s="1" t="str">
        <f t="shared" si="42"/>
        <v/>
      </c>
    </row>
    <row r="61" ht="12.75" customHeight="1">
      <c r="D61" s="1"/>
      <c r="F61" s="23" t="str">
        <f t="shared" si="10"/>
        <v/>
      </c>
      <c r="G61" s="1"/>
      <c r="H61" s="1" t="str">
        <f t="shared" si="3"/>
        <v/>
      </c>
      <c r="I61" s="1" t="str">
        <f t="shared" ref="I61:AF61" si="43">IF(OR(I$21="",$G61=""),"",H61)</f>
        <v/>
      </c>
      <c r="J61" s="1" t="str">
        <f t="shared" si="43"/>
        <v/>
      </c>
      <c r="K61" s="1" t="str">
        <f t="shared" si="43"/>
        <v/>
      </c>
      <c r="L61" s="1" t="str">
        <f t="shared" si="43"/>
        <v/>
      </c>
      <c r="M61" s="1" t="str">
        <f t="shared" si="43"/>
        <v/>
      </c>
      <c r="N61" s="1" t="str">
        <f t="shared" si="43"/>
        <v/>
      </c>
      <c r="O61" s="1" t="str">
        <f t="shared" si="43"/>
        <v/>
      </c>
      <c r="P61" s="1" t="str">
        <f t="shared" si="43"/>
        <v/>
      </c>
      <c r="Q61" s="1" t="str">
        <f t="shared" si="43"/>
        <v/>
      </c>
      <c r="R61" s="1" t="str">
        <f t="shared" si="43"/>
        <v/>
      </c>
      <c r="S61" s="1" t="str">
        <f t="shared" si="43"/>
        <v/>
      </c>
      <c r="T61" s="1" t="str">
        <f t="shared" si="43"/>
        <v/>
      </c>
      <c r="U61" s="1" t="str">
        <f t="shared" si="43"/>
        <v/>
      </c>
      <c r="V61" s="1" t="str">
        <f t="shared" si="43"/>
        <v/>
      </c>
      <c r="W61" s="1" t="str">
        <f t="shared" si="43"/>
        <v/>
      </c>
      <c r="X61" s="1" t="str">
        <f t="shared" si="43"/>
        <v/>
      </c>
      <c r="Y61" s="1" t="str">
        <f t="shared" si="43"/>
        <v/>
      </c>
      <c r="Z61" s="1" t="str">
        <f t="shared" si="43"/>
        <v/>
      </c>
      <c r="AA61" s="1" t="str">
        <f t="shared" si="43"/>
        <v/>
      </c>
      <c r="AB61" s="1" t="str">
        <f t="shared" si="43"/>
        <v/>
      </c>
      <c r="AC61" s="1" t="str">
        <f t="shared" si="43"/>
        <v/>
      </c>
      <c r="AD61" s="1" t="str">
        <f t="shared" si="43"/>
        <v/>
      </c>
      <c r="AE61" s="1" t="str">
        <f t="shared" si="43"/>
        <v/>
      </c>
      <c r="AF61" s="1" t="str">
        <f t="shared" si="43"/>
        <v/>
      </c>
    </row>
    <row r="62" ht="12.75" customHeight="1">
      <c r="D62" s="1"/>
      <c r="F62" s="23" t="str">
        <f t="shared" si="10"/>
        <v/>
      </c>
      <c r="G62" s="1"/>
      <c r="H62" s="1" t="str">
        <f t="shared" si="3"/>
        <v/>
      </c>
      <c r="I62" s="1" t="str">
        <f t="shared" ref="I62:AF62" si="44">IF(OR(I$21="",$G62=""),"",H62)</f>
        <v/>
      </c>
      <c r="J62" s="1" t="str">
        <f t="shared" si="44"/>
        <v/>
      </c>
      <c r="K62" s="1" t="str">
        <f t="shared" si="44"/>
        <v/>
      </c>
      <c r="L62" s="1" t="str">
        <f t="shared" si="44"/>
        <v/>
      </c>
      <c r="M62" s="1" t="str">
        <f t="shared" si="44"/>
        <v/>
      </c>
      <c r="N62" s="1" t="str">
        <f t="shared" si="44"/>
        <v/>
      </c>
      <c r="O62" s="1" t="str">
        <f t="shared" si="44"/>
        <v/>
      </c>
      <c r="P62" s="1" t="str">
        <f t="shared" si="44"/>
        <v/>
      </c>
      <c r="Q62" s="1" t="str">
        <f t="shared" si="44"/>
        <v/>
      </c>
      <c r="R62" s="1" t="str">
        <f t="shared" si="44"/>
        <v/>
      </c>
      <c r="S62" s="1" t="str">
        <f t="shared" si="44"/>
        <v/>
      </c>
      <c r="T62" s="1" t="str">
        <f t="shared" si="44"/>
        <v/>
      </c>
      <c r="U62" s="1" t="str">
        <f t="shared" si="44"/>
        <v/>
      </c>
      <c r="V62" s="1" t="str">
        <f t="shared" si="44"/>
        <v/>
      </c>
      <c r="W62" s="1" t="str">
        <f t="shared" si="44"/>
        <v/>
      </c>
      <c r="X62" s="1" t="str">
        <f t="shared" si="44"/>
        <v/>
      </c>
      <c r="Y62" s="1" t="str">
        <f t="shared" si="44"/>
        <v/>
      </c>
      <c r="Z62" s="1" t="str">
        <f t="shared" si="44"/>
        <v/>
      </c>
      <c r="AA62" s="1" t="str">
        <f t="shared" si="44"/>
        <v/>
      </c>
      <c r="AB62" s="1" t="str">
        <f t="shared" si="44"/>
        <v/>
      </c>
      <c r="AC62" s="1" t="str">
        <f t="shared" si="44"/>
        <v/>
      </c>
      <c r="AD62" s="1" t="str">
        <f t="shared" si="44"/>
        <v/>
      </c>
      <c r="AE62" s="1" t="str">
        <f t="shared" si="44"/>
        <v/>
      </c>
      <c r="AF62" s="1" t="str">
        <f t="shared" si="44"/>
        <v/>
      </c>
    </row>
    <row r="63" ht="12.75" customHeight="1">
      <c r="C63" s="23"/>
      <c r="D63" s="1"/>
      <c r="E63" s="23"/>
      <c r="F63" s="23" t="s">
        <v>32</v>
      </c>
      <c r="G63" s="1"/>
      <c r="H63" s="1" t="str">
        <f t="shared" si="3"/>
        <v/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 t="str">
        <f t="shared" ref="AE63:AF63" si="45">IF(OR(AE$21="",$G63=""),"",AD63)</f>
        <v/>
      </c>
      <c r="AF63" s="1" t="str">
        <f t="shared" si="45"/>
        <v/>
      </c>
    </row>
    <row r="64" ht="12.75" customHeight="1">
      <c r="D64" s="1"/>
      <c r="F64" s="23" t="s">
        <v>33</v>
      </c>
      <c r="G64" s="1"/>
      <c r="H64" s="1" t="str">
        <f t="shared" si="3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6">IF(OR(AE$21="",$G64=""),"",AD64)</f>
        <v/>
      </c>
      <c r="AF64" s="1" t="str">
        <f t="shared" si="46"/>
        <v/>
      </c>
    </row>
    <row r="65" ht="12.75" customHeight="1">
      <c r="D65" s="1"/>
      <c r="F65" s="23" t="s">
        <v>34</v>
      </c>
      <c r="G65" s="1"/>
      <c r="H65" s="1" t="str">
        <f t="shared" si="3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F66" s="2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2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2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2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A70" s="1"/>
      <c r="D70" s="1"/>
      <c r="F70" s="23" t="str">
        <f>IF(C70&lt;&gt;"","Planned","")</f>
        <v/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</sheetData>
  <mergeCells count="3">
    <mergeCell ref="D3:H3"/>
    <mergeCell ref="D4:H4"/>
    <mergeCell ref="D5:H5"/>
  </mergeCells>
  <conditionalFormatting sqref="B22:AF64">
    <cfRule type="expression" dxfId="0" priority="1" stopIfTrue="1">
      <formula>$F22="Terminado"</formula>
    </cfRule>
  </conditionalFormatting>
  <conditionalFormatting sqref="B22:AF64">
    <cfRule type="expression" dxfId="1" priority="2" stopIfTrue="1">
      <formula>$F22="En Progreso"</formula>
    </cfRule>
  </conditionalFormatting>
  <conditionalFormatting sqref="L22:AF64 C26:K64">
    <cfRule type="expression" dxfId="0" priority="3" stopIfTrue="1">
      <formula>$F22="Done"</formula>
    </cfRule>
  </conditionalFormatting>
  <conditionalFormatting sqref="L22:AF64 C26:K64">
    <cfRule type="expression" dxfId="1" priority="4" stopIfTrue="1">
      <formula>$F22="Ongoing"</formula>
    </cfRule>
  </conditionalFormatting>
  <dataValidations>
    <dataValidation type="list" allowBlank="1" sqref="F10:F15 F22:F70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9.13"/>
    <col customWidth="1" min="3" max="3" width="38.5"/>
    <col customWidth="1" min="4" max="4" width="10.63"/>
    <col customWidth="1" min="5" max="5" width="13.63"/>
    <col customWidth="1" min="6" max="6" width="10.88"/>
    <col customWidth="1" min="7" max="7" width="9.5"/>
    <col customWidth="1" min="8" max="32" width="4.5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/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1</v>
      </c>
      <c r="D4" s="9"/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2</v>
      </c>
      <c r="D5" s="9"/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0.5" customHeight="1">
      <c r="B7" s="29"/>
      <c r="D7" s="30"/>
      <c r="E7" s="30"/>
      <c r="F7" s="30"/>
      <c r="G7" s="30"/>
      <c r="H7" s="30"/>
      <c r="I7" s="29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29"/>
      <c r="W7" s="31"/>
      <c r="X7" s="31"/>
      <c r="Y7" s="31"/>
      <c r="Z7" s="31"/>
      <c r="AA7" s="31"/>
      <c r="AB7" s="31"/>
      <c r="AC7" s="31"/>
      <c r="AD7" s="31"/>
      <c r="AE7" s="31"/>
      <c r="AF7" s="31"/>
    </row>
    <row r="8" ht="12.75" customHeight="1">
      <c r="C8" s="39">
        <v>2.0</v>
      </c>
      <c r="D8" s="22"/>
    </row>
    <row r="9" ht="12.75" customHeight="1">
      <c r="D9" s="1"/>
    </row>
    <row r="10" ht="12.75" customHeight="1">
      <c r="D10" s="1"/>
      <c r="F10" s="2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4"/>
      <c r="C16" s="24" t="s">
        <v>3</v>
      </c>
      <c r="D16" s="1">
        <v>12.0</v>
      </c>
      <c r="E16" s="24"/>
      <c r="F16" s="25"/>
      <c r="G16" s="24" t="s">
        <v>4</v>
      </c>
      <c r="H16" s="24" t="s">
        <v>5</v>
      </c>
      <c r="I16" s="24"/>
      <c r="J16" s="24"/>
      <c r="K16" s="24"/>
      <c r="L16" s="24"/>
      <c r="M16" s="24"/>
      <c r="N16" s="24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</row>
    <row r="17" ht="12.75" customHeight="1">
      <c r="B17" s="24"/>
      <c r="C17" s="24" t="s">
        <v>6</v>
      </c>
      <c r="D17" s="1">
        <v>12.0</v>
      </c>
      <c r="E17" s="24" t="s">
        <v>7</v>
      </c>
      <c r="F17" s="24" t="s">
        <v>8</v>
      </c>
      <c r="G17" s="26">
        <f>SUM(OFFSET(G21,1,0,'Sprint 2'!TaskRows,1))</f>
        <v>30</v>
      </c>
      <c r="H17" s="26">
        <f>IF(AND(SUM(OFFSET(H21,1,0,'Sprint 2'!TaskRows,1))=0),0,SUM(OFFSET(H21,1,0,'Sprint 2'!TaskRows,1)))</f>
        <v>30</v>
      </c>
      <c r="I17" s="26">
        <f>IF(AND(SUM(OFFSET(I21,1,0,'Sprint 2'!TaskRows,1))=0),"",SUM(OFFSET(I21,1,0,'Sprint 2'!TaskRows,1)))</f>
        <v>25</v>
      </c>
      <c r="J17" s="26">
        <f>IF(AND(SUM(OFFSET(J21,1,0,'Sprint 2'!TaskRows,1))=0),"",SUM(OFFSET(J21,1,0,'Sprint 2'!TaskRows,1)))</f>
        <v>22</v>
      </c>
      <c r="K17" s="26">
        <f>IF(AND(SUM(OFFSET(K21,1,0,'Sprint 2'!TaskRows,1))=0),"",SUM(OFFSET(K21,1,0,'Sprint 2'!TaskRows,1)))</f>
        <v>18</v>
      </c>
      <c r="L17" s="26">
        <f>IF(AND(SUM(OFFSET(L21,1,0,'Sprint 2'!TaskRows,1))=0),"",SUM(OFFSET(L21,1,0,'Sprint 2'!TaskRows,1)))</f>
        <v>14</v>
      </c>
      <c r="M17" s="26">
        <f>IF(AND(SUM(OFFSET(M21,1,0,'Sprint 2'!TaskRows,1))=0),"",SUM(OFFSET(M21,1,0,'Sprint 2'!TaskRows,1)))</f>
        <v>11</v>
      </c>
      <c r="N17" s="26">
        <f>IF(AND(SUM(OFFSET(N21,1,0,'Sprint 2'!TaskRows,1))=0),"",SUM(OFFSET(N21,1,0,'Sprint 2'!TaskRows,1)))</f>
        <v>6</v>
      </c>
      <c r="O17" s="26">
        <f>IF(AND(SUM(OFFSET(O21,1,0,'Sprint 2'!TaskRows,1))=0),"",SUM(OFFSET(O21,1,0,'Sprint 2'!TaskRows,1)))</f>
        <v>3</v>
      </c>
      <c r="P17" s="26">
        <f>IF(AND(SUM(OFFSET(P21,1,0,'Sprint 2'!TaskRows,1))=0),"",SUM(OFFSET(P21,1,0,'Sprint 2'!TaskRows,1)))</f>
        <v>2</v>
      </c>
      <c r="Q17" s="26">
        <f>IF(AND(SUM(OFFSET(Q21,1,0,'Sprint 2'!TaskRows,1))=0),"",SUM(OFFSET(Q21,1,0,'Sprint 2'!TaskRows,1)))</f>
        <v>1</v>
      </c>
      <c r="R17" s="26" t="str">
        <f>IF(AND(SUM(OFFSET(R21,1,0,'Sprint 2'!TaskRows,1))=0),"",SUM(OFFSET(R21,1,0,'Sprint 2'!TaskRows,1)))</f>
        <v/>
      </c>
      <c r="S17" s="26" t="str">
        <f>IF(AND(SUM(OFFSET(S21,1,0,'Sprint 2'!TaskRows,1))=0),"",SUM(OFFSET(S21,1,0,'Sprint 2'!TaskRows,1)))</f>
        <v/>
      </c>
      <c r="T17" s="26" t="str">
        <f>IF(AND(SUM(OFFSET(T21,1,0,'Sprint 2'!TaskRows,1))=0),"",SUM(OFFSET(T21,1,0,'Sprint 2'!TaskRows,1)))</f>
        <v/>
      </c>
      <c r="U17" s="26" t="str">
        <f>IF(AND(SUM(OFFSET(U21,1,0,'Sprint 2'!TaskRows,1))=0),"",SUM(OFFSET(U21,1,0,'Sprint 2'!TaskRows,1)))</f>
        <v/>
      </c>
      <c r="V17" s="26" t="str">
        <f>IF(AND(SUM(OFFSET(V21,1,0,'Sprint 2'!TaskRows,1))=0),"",SUM(OFFSET(V21,1,0,'Sprint 2'!TaskRows,1)))</f>
        <v/>
      </c>
      <c r="W17" s="26" t="str">
        <f>IF(AND(SUM(OFFSET(W21,1,0,'Sprint 2'!TaskRows,1))=0),"",SUM(OFFSET(W21,1,0,'Sprint 2'!TaskRows,1)))</f>
        <v/>
      </c>
      <c r="X17" s="26" t="str">
        <f>IF(AND(SUM(OFFSET(X21,1,0,'Sprint 2'!TaskRows,1))=0),"",SUM(OFFSET(X21,1,0,'Sprint 2'!TaskRows,1)))</f>
        <v/>
      </c>
      <c r="Y17" s="26" t="str">
        <f>IF(AND(SUM(OFFSET(Y21,1,0,'Sprint 2'!TaskRows,1))=0),"",SUM(OFFSET(Y21,1,0,'Sprint 2'!TaskRows,1)))</f>
        <v/>
      </c>
      <c r="Z17" s="26" t="str">
        <f>IF(AND(SUM(OFFSET(Z21,1,0,'Sprint 2'!TaskRows,1))=0),"",SUM(OFFSET(Z21,1,0,'Sprint 2'!TaskRows,1)))</f>
        <v/>
      </c>
      <c r="AA17" s="26" t="str">
        <f>IF(AND(SUM(OFFSET(AA21,1,0,'Sprint 2'!TaskRows,1))=0),"",SUM(OFFSET(AA21,1,0,'Sprint 2'!TaskRows,1)))</f>
        <v/>
      </c>
      <c r="AB17" s="26" t="str">
        <f>IF(AND(SUM(OFFSET(AB21,1,0,'Sprint 2'!TaskRows,1))=0),"",SUM(OFFSET(AB21,1,0,'Sprint 2'!TaskRows,1)))</f>
        <v/>
      </c>
      <c r="AC17" s="26" t="str">
        <f>IF(AND(SUM(OFFSET(AC21,1,0,'Sprint 2'!TaskRows,1))=0),"",SUM(OFFSET(AC21,1,0,'Sprint 2'!TaskRows,1)))</f>
        <v/>
      </c>
      <c r="AD17" s="26" t="str">
        <f>IF(AND(SUM(OFFSET(AD21,1,0,'Sprint 2'!TaskRows,1))=0),"",SUM(OFFSET(AD21,1,0,'Sprint 2'!TaskRows,1)))</f>
        <v/>
      </c>
      <c r="AE17" s="26" t="str">
        <f>IF(AND(SUM(OFFSET(AE21,1,0,'Sprint 2'!TaskRows,1))=0),"",SUM(OFFSET(AE21,1,0,'Sprint 2'!TaskRows,1)))</f>
        <v/>
      </c>
      <c r="AF17" s="26" t="str">
        <f>IF(AND(SUM(OFFSET(AF21,1,0,'Sprint 2'!TaskRows,1))=0),"",SUM(OFFSET(AF21,1,0,'Sprint 2'!TaskRows,1)))</f>
        <v/>
      </c>
    </row>
    <row r="18" ht="12.75" hidden="1" customHeight="1">
      <c r="C18" s="23" t="s">
        <v>9</v>
      </c>
      <c r="D18" s="1">
        <f>IF(COUNTA(C22:C246)=0,1,COUNTA(C22:C246))</f>
        <v>2</v>
      </c>
      <c r="E18" s="23" t="s">
        <v>10</v>
      </c>
      <c r="F18" s="1">
        <f>IF(COUNTIF(H17:AF17,"&gt;0")=0,1,COUNTIF(H17:AF17,"&gt;0"))</f>
        <v>10</v>
      </c>
      <c r="G18" s="1"/>
      <c r="H18" s="1">
        <f>IF(H21="","",$G17-$G17/($D16-1)*(H21-1))</f>
        <v>30</v>
      </c>
      <c r="I18" s="1">
        <f>IF(I21="","",'Sprint 2'!TotalEffort-'Sprint 2'!TotalEffort/('Sprint 2'!ImplementationDays)*(I21-1))</f>
        <v>27.5</v>
      </c>
      <c r="J18" s="1">
        <f>IF(J21="","",'Sprint 2'!TotalEffort-'Sprint 2'!TotalEffort/('Sprint 2'!ImplementationDays)*(J21-1))</f>
        <v>25</v>
      </c>
      <c r="K18" s="1">
        <f>IF(K21="","",'Sprint 2'!TotalEffort-'Sprint 2'!TotalEffort/('Sprint 2'!ImplementationDays)*(K21-1))</f>
        <v>22.5</v>
      </c>
      <c r="L18" s="1">
        <f>IF(L21="","",'Sprint 2'!TotalEffort-'Sprint 2'!TotalEffort/('Sprint 2'!ImplementationDays)*(L21-1))</f>
        <v>20</v>
      </c>
      <c r="M18" s="1">
        <f>IF(M21="","",'Sprint 2'!TotalEffort-'Sprint 2'!TotalEffort/('Sprint 2'!ImplementationDays)*(M21-1))</f>
        <v>17.5</v>
      </c>
      <c r="N18" s="1">
        <f>IF(N21="","",'Sprint 2'!TotalEffort-'Sprint 2'!TotalEffort/('Sprint 2'!ImplementationDays)*(N21-1))</f>
        <v>15</v>
      </c>
      <c r="O18" s="1">
        <f>IF(O21="","",'Sprint 2'!TotalEffort-'Sprint 2'!TotalEffort/('Sprint 2'!ImplementationDays)*(O21-1))</f>
        <v>12.5</v>
      </c>
      <c r="P18" s="1">
        <f>IF(P21="","",'Sprint 2'!TotalEffort-'Sprint 2'!TotalEffort/('Sprint 2'!ImplementationDays)*(P21-1))</f>
        <v>10</v>
      </c>
      <c r="Q18" s="1">
        <f>IF(Q21="","",'Sprint 2'!TotalEffort-'Sprint 2'!TotalEffort/('Sprint 2'!ImplementationDays)*(Q21-1))</f>
        <v>7.5</v>
      </c>
      <c r="R18" s="1">
        <f>IF(R21="","",'Sprint 2'!TotalEffort-'Sprint 2'!TotalEffort/('Sprint 2'!ImplementationDays)*(R21-1))</f>
        <v>5</v>
      </c>
      <c r="S18" s="1">
        <f>IF(S21="","",'Sprint 2'!TotalEffort-'Sprint 2'!TotalEffort/('Sprint 2'!ImplementationDays)*(S21-1))</f>
        <v>2.5</v>
      </c>
      <c r="T18" s="1" t="str">
        <f>IF(T21="","",'Sprint 2'!TotalEffort-'Sprint 2'!TotalEffort/('Sprint 2'!ImplementationDays)*(T21-1))</f>
        <v/>
      </c>
      <c r="U18" s="1" t="str">
        <f>IF(U21="","",'Sprint 2'!TotalEffort-'Sprint 2'!TotalEffort/('Sprint 2'!ImplementationDays)*(U21-1))</f>
        <v/>
      </c>
      <c r="V18" s="1" t="str">
        <f>IF(V21="","",'Sprint 2'!TotalEffort-'Sprint 2'!TotalEffort/('Sprint 2'!ImplementationDays)*(V21-1))</f>
        <v/>
      </c>
      <c r="W18" s="1" t="str">
        <f>IF(W21="","",'Sprint 2'!TotalEffort-'Sprint 2'!TotalEffort/('Sprint 2'!ImplementationDays)*(W21-1))</f>
        <v/>
      </c>
      <c r="X18" s="1" t="str">
        <f>IF(X21="","",'Sprint 2'!TotalEffort-'Sprint 2'!TotalEffort/('Sprint 2'!ImplementationDays)*(X21-1))</f>
        <v/>
      </c>
      <c r="Y18" s="1" t="str">
        <f>IF(Y21="","",'Sprint 2'!TotalEffort-'Sprint 2'!TotalEffort/('Sprint 2'!ImplementationDays)*(Y21-1))</f>
        <v/>
      </c>
      <c r="Z18" s="1" t="str">
        <f>IF(Z21="","",'Sprint 2'!TotalEffort-'Sprint 2'!TotalEffort/('Sprint 2'!ImplementationDays)*(Z21-1))</f>
        <v/>
      </c>
      <c r="AA18" s="1" t="str">
        <f>IF(AA21="","",'Sprint 2'!TotalEffort-'Sprint 2'!TotalEffort/('Sprint 2'!ImplementationDays)*(AA21-1))</f>
        <v/>
      </c>
      <c r="AB18" s="1" t="str">
        <f>IF(AB21="","",'Sprint 2'!TotalEffort-'Sprint 2'!TotalEffort/('Sprint 2'!ImplementationDays)*(AB21-1))</f>
        <v/>
      </c>
      <c r="AC18" s="1" t="str">
        <f>IF(AC21="","",'Sprint 2'!TotalEffort-'Sprint 2'!TotalEffort/('Sprint 2'!ImplementationDays)*(AC21-1))</f>
        <v/>
      </c>
      <c r="AD18" s="1" t="str">
        <f>IF(AD21="","",'Sprint 2'!TotalEffort-'Sprint 2'!TotalEffort/('Sprint 2'!ImplementationDays)*(AD21-1))</f>
        <v/>
      </c>
      <c r="AE18" s="1" t="str">
        <f>IF(AE21="","",'Sprint 2'!TotalEffort-'Sprint 2'!TotalEffort/('Sprint 2'!ImplementationDays)*(AE21-1))</f>
        <v/>
      </c>
      <c r="AF18" s="1" t="str">
        <f>IF(AF21="","",'Sprint 2'!TotalEffort-'Sprint 2'!TotalEffort/('Sprint 2'!ImplementationDays)*(AF21-1))</f>
        <v/>
      </c>
    </row>
    <row r="19" ht="12.75" hidden="1" customHeight="1">
      <c r="C19" s="27" t="s">
        <v>11</v>
      </c>
      <c r="E19" s="23" t="s">
        <v>12</v>
      </c>
      <c r="F19" s="1"/>
      <c r="G19" s="1"/>
      <c r="H19" s="1">
        <f t="array" ref="H19">IF(TREND(OFFSET($H17,0,'Sprint 2'!DoneDays-'Sprint 2'!TrendDays,1,'Sprint 2'!TrendDays),OFFSET($H20,0,'Sprint 2'!DoneDays-'Sprint 2'!TrendDays,1,'Sprint 2'!TrendDays),H20)&lt;0,"",TREND(OFFSET($H17,0,'Sprint 2'!DoneDays-'Sprint 2'!TrendDays,1,'Sprint 2'!TrendDays),OFFSET($H20,0,'Sprint 2'!DoneDays-'Sprint 2'!TrendDays,1,'Sprint 2'!TrendDays),H20))</f>
        <v>28.36363636</v>
      </c>
      <c r="I19" s="1">
        <f t="array" ref="I19">IF(TREND(OFFSET($H17,0,'Sprint 2'!DoneDays-'Sprint 2'!TrendDays,1,'Sprint 2'!TrendDays),OFFSET($H20,0,'Sprint 2'!DoneDays-'Sprint 2'!TrendDays,1,'Sprint 2'!TrendDays),I20)&lt;0,"",TREND(OFFSET($H17,0,'Sprint 2'!DoneDays-'Sprint 2'!TrendDays,1,'Sprint 2'!TrendDays),OFFSET($H20,0,'Sprint 2'!DoneDays-'Sprint 2'!TrendDays,1,'Sprint 2'!TrendDays),I20))</f>
        <v>24.99393939</v>
      </c>
      <c r="J19" s="1">
        <f t="array" ref="J19">IF(TREND(OFFSET($H17,0,'Sprint 2'!DoneDays-'Sprint 2'!TrendDays,1,'Sprint 2'!TrendDays),OFFSET($H20,0,'Sprint 2'!DoneDays-'Sprint 2'!TrendDays,1,'Sprint 2'!TrendDays),J20)&lt;0,"",TREND(OFFSET($H17,0,'Sprint 2'!DoneDays-'Sprint 2'!TrendDays,1,'Sprint 2'!TrendDays),OFFSET($H20,0,'Sprint 2'!DoneDays-'Sprint 2'!TrendDays,1,'Sprint 2'!TrendDays),J20))</f>
        <v>21.62424242</v>
      </c>
      <c r="K19" s="1">
        <f t="array" ref="K19">IF(TREND(OFFSET($H17,0,'Sprint 2'!DoneDays-'Sprint 2'!TrendDays,1,'Sprint 2'!TrendDays),OFFSET($H20,0,'Sprint 2'!DoneDays-'Sprint 2'!TrendDays,1,'Sprint 2'!TrendDays),K20)&lt;0,"",TREND(OFFSET($H17,0,'Sprint 2'!DoneDays-'Sprint 2'!TrendDays,1,'Sprint 2'!TrendDays),OFFSET($H20,0,'Sprint 2'!DoneDays-'Sprint 2'!TrendDays,1,'Sprint 2'!TrendDays),K20))</f>
        <v>18.25454545</v>
      </c>
      <c r="L19" s="1">
        <f t="array" ref="L19">IF(TREND(OFFSET($H17,0,'Sprint 2'!DoneDays-'Sprint 2'!TrendDays,1,'Sprint 2'!TrendDays),OFFSET($H20,0,'Sprint 2'!DoneDays-'Sprint 2'!TrendDays,1,'Sprint 2'!TrendDays),L20)&lt;0,"",TREND(OFFSET($H17,0,'Sprint 2'!DoneDays-'Sprint 2'!TrendDays,1,'Sprint 2'!TrendDays),OFFSET($H20,0,'Sprint 2'!DoneDays-'Sprint 2'!TrendDays,1,'Sprint 2'!TrendDays),L20))</f>
        <v>14.88484848</v>
      </c>
      <c r="M19" s="1">
        <f t="array" ref="M19">IF(TREND(OFFSET($H17,0,'Sprint 2'!DoneDays-'Sprint 2'!TrendDays,1,'Sprint 2'!TrendDays),OFFSET($H20,0,'Sprint 2'!DoneDays-'Sprint 2'!TrendDays,1,'Sprint 2'!TrendDays),M20)&lt;0,"",TREND(OFFSET($H17,0,'Sprint 2'!DoneDays-'Sprint 2'!TrendDays,1,'Sprint 2'!TrendDays),OFFSET($H20,0,'Sprint 2'!DoneDays-'Sprint 2'!TrendDays,1,'Sprint 2'!TrendDays),M20))</f>
        <v>11.51515152</v>
      </c>
      <c r="N19" s="1">
        <f t="array" ref="N19">IF(TREND(OFFSET($H17,0,'Sprint 2'!DoneDays-'Sprint 2'!TrendDays,1,'Sprint 2'!TrendDays),OFFSET($H20,0,'Sprint 2'!DoneDays-'Sprint 2'!TrendDays,1,'Sprint 2'!TrendDays),N20)&lt;0,"",TREND(OFFSET($H17,0,'Sprint 2'!DoneDays-'Sprint 2'!TrendDays,1,'Sprint 2'!TrendDays),OFFSET($H20,0,'Sprint 2'!DoneDays-'Sprint 2'!TrendDays,1,'Sprint 2'!TrendDays),N20))</f>
        <v>8.145454545</v>
      </c>
      <c r="O19" s="1">
        <f t="array" ref="O19">IF(TREND(OFFSET($H17,0,'Sprint 2'!DoneDays-'Sprint 2'!TrendDays,1,'Sprint 2'!TrendDays),OFFSET($H20,0,'Sprint 2'!DoneDays-'Sprint 2'!TrendDays,1,'Sprint 2'!TrendDays),O20)&lt;0,"",TREND(OFFSET($H17,0,'Sprint 2'!DoneDays-'Sprint 2'!TrendDays,1,'Sprint 2'!TrendDays),OFFSET($H20,0,'Sprint 2'!DoneDays-'Sprint 2'!TrendDays,1,'Sprint 2'!TrendDays),O20))</f>
        <v>4.775757576</v>
      </c>
      <c r="P19" s="1">
        <f t="array" ref="P19">IF(TREND(OFFSET($H17,0,'Sprint 2'!DoneDays-'Sprint 2'!TrendDays,1,'Sprint 2'!TrendDays),OFFSET($H20,0,'Sprint 2'!DoneDays-'Sprint 2'!TrendDays,1,'Sprint 2'!TrendDays),P20)&lt;0,"",TREND(OFFSET($H17,0,'Sprint 2'!DoneDays-'Sprint 2'!TrendDays,1,'Sprint 2'!TrendDays),OFFSET($H20,0,'Sprint 2'!DoneDays-'Sprint 2'!TrendDays,1,'Sprint 2'!TrendDays),P20))</f>
        <v>1.406060606</v>
      </c>
      <c r="Q19" s="1" t="str">
        <f t="array" ref="Q19">IF(TREND(OFFSET($H17,0,'Sprint 2'!DoneDays-'Sprint 2'!TrendDays,1,'Sprint 2'!TrendDays),OFFSET($H20,0,'Sprint 2'!DoneDays-'Sprint 2'!TrendDays,1,'Sprint 2'!TrendDays),Q20)&lt;0,"",TREND(OFFSET($H17,0,'Sprint 2'!DoneDays-'Sprint 2'!TrendDays,1,'Sprint 2'!TrendDays),OFFSET($H20,0,'Sprint 2'!DoneDays-'Sprint 2'!TrendDays,1,'Sprint 2'!TrendDays),Q20))</f>
        <v/>
      </c>
      <c r="R19" s="1" t="str">
        <f t="array" ref="R19">IF(TREND(OFFSET($H17,0,'Sprint 2'!DoneDays-'Sprint 2'!TrendDays,1,'Sprint 2'!TrendDays),OFFSET($H20,0,'Sprint 2'!DoneDays-'Sprint 2'!TrendDays,1,'Sprint 2'!TrendDays),R20)&lt;0,"",TREND(OFFSET($H17,0,'Sprint 2'!DoneDays-'Sprint 2'!TrendDays,1,'Sprint 2'!TrendDays),OFFSET($H20,0,'Sprint 2'!DoneDays-'Sprint 2'!TrendDays,1,'Sprint 2'!TrendDays),R20))</f>
        <v/>
      </c>
      <c r="S19" s="1" t="str">
        <f t="array" ref="S19">IF(TREND(OFFSET($H17,0,'Sprint 2'!DoneDays-'Sprint 2'!TrendDays,1,'Sprint 2'!TrendDays),OFFSET($H20,0,'Sprint 2'!DoneDays-'Sprint 2'!TrendDays,1,'Sprint 2'!TrendDays),S20)&lt;0,"",TREND(OFFSET($H17,0,'Sprint 2'!DoneDays-'Sprint 2'!TrendDays,1,'Sprint 2'!TrendDays),OFFSET($H20,0,'Sprint 2'!DoneDays-'Sprint 2'!TrendDays,1,'Sprint 2'!TrendDays),S20))</f>
        <v/>
      </c>
      <c r="T19" s="1" t="str">
        <f t="array" ref="T19">IF(TREND(OFFSET($H17,0,'Sprint 2'!DoneDays-'Sprint 2'!TrendDays,1,'Sprint 2'!TrendDays),OFFSET($H20,0,'Sprint 2'!DoneDays-'Sprint 2'!TrendDays,1,'Sprint 2'!TrendDays),T20)&lt;0,"",TREND(OFFSET($H17,0,'Sprint 2'!DoneDays-'Sprint 2'!TrendDays,1,'Sprint 2'!TrendDays),OFFSET($H20,0,'Sprint 2'!DoneDays-'Sprint 2'!TrendDays,1,'Sprint 2'!TrendDays),T20))</f>
        <v/>
      </c>
      <c r="U19" s="1" t="str">
        <f t="array" ref="U19">IF(TREND(OFFSET($H17,0,'Sprint 2'!DoneDays-'Sprint 2'!TrendDays,1,'Sprint 2'!TrendDays),OFFSET($H20,0,'Sprint 2'!DoneDays-'Sprint 2'!TrendDays,1,'Sprint 2'!TrendDays),U20)&lt;0,"",TREND(OFFSET($H17,0,'Sprint 2'!DoneDays-'Sprint 2'!TrendDays,1,'Sprint 2'!TrendDays),OFFSET($H20,0,'Sprint 2'!DoneDays-'Sprint 2'!TrendDays,1,'Sprint 2'!TrendDays),U20))</f>
        <v/>
      </c>
      <c r="V19" s="1" t="str">
        <f t="array" ref="V19">IF(TREND(OFFSET($H17,0,'Sprint 2'!DoneDays-'Sprint 2'!TrendDays,1,'Sprint 2'!TrendDays),OFFSET($H20,0,'Sprint 2'!DoneDays-'Sprint 2'!TrendDays,1,'Sprint 2'!TrendDays),V20)&lt;0,"",TREND(OFFSET($H17,0,'Sprint 2'!DoneDays-'Sprint 2'!TrendDays,1,'Sprint 2'!TrendDays),OFFSET($H20,0,'Sprint 2'!DoneDays-'Sprint 2'!TrendDays,1,'Sprint 2'!TrendDays),V20))</f>
        <v/>
      </c>
      <c r="W19" s="1" t="str">
        <f t="array" ref="W19">IF(TREND(OFFSET($H17,0,'Sprint 2'!DoneDays-'Sprint 2'!TrendDays,1,'Sprint 2'!TrendDays),OFFSET($H20,0,'Sprint 2'!DoneDays-'Sprint 2'!TrendDays,1,'Sprint 2'!TrendDays),W20)&lt;0,"",TREND(OFFSET($H17,0,'Sprint 2'!DoneDays-'Sprint 2'!TrendDays,1,'Sprint 2'!TrendDays),OFFSET($H20,0,'Sprint 2'!DoneDays-'Sprint 2'!TrendDays,1,'Sprint 2'!TrendDays),W20))</f>
        <v/>
      </c>
      <c r="X19" s="1" t="str">
        <f t="array" ref="X19">IF(TREND(OFFSET($H17,0,'Sprint 2'!DoneDays-'Sprint 2'!TrendDays,1,'Sprint 2'!TrendDays),OFFSET($H20,0,'Sprint 2'!DoneDays-'Sprint 2'!TrendDays,1,'Sprint 2'!TrendDays),X20)&lt;0,"",TREND(OFFSET($H17,0,'Sprint 2'!DoneDays-'Sprint 2'!TrendDays,1,'Sprint 2'!TrendDays),OFFSET($H20,0,'Sprint 2'!DoneDays-'Sprint 2'!TrendDays,1,'Sprint 2'!TrendDays),X20))</f>
        <v/>
      </c>
      <c r="Y19" s="1" t="str">
        <f t="array" ref="Y19">IF(TREND(OFFSET($H17,0,'Sprint 2'!DoneDays-'Sprint 2'!TrendDays,1,'Sprint 2'!TrendDays),OFFSET($H20,0,'Sprint 2'!DoneDays-'Sprint 2'!TrendDays,1,'Sprint 2'!TrendDays),Y20)&lt;0,"",TREND(OFFSET($H17,0,'Sprint 2'!DoneDays-'Sprint 2'!TrendDays,1,'Sprint 2'!TrendDays),OFFSET($H20,0,'Sprint 2'!DoneDays-'Sprint 2'!TrendDays,1,'Sprint 2'!TrendDays),Y20))</f>
        <v/>
      </c>
      <c r="Z19" s="1" t="str">
        <f t="array" ref="Z19">IF(TREND(OFFSET($H17,0,'Sprint 2'!DoneDays-'Sprint 2'!TrendDays,1,'Sprint 2'!TrendDays),OFFSET($H20,0,'Sprint 2'!DoneDays-'Sprint 2'!TrendDays,1,'Sprint 2'!TrendDays),Z20)&lt;0,"",TREND(OFFSET($H17,0,'Sprint 2'!DoneDays-'Sprint 2'!TrendDays,1,'Sprint 2'!TrendDays),OFFSET($H20,0,'Sprint 2'!DoneDays-'Sprint 2'!TrendDays,1,'Sprint 2'!TrendDays),Z20))</f>
        <v/>
      </c>
      <c r="AA19" s="1" t="str">
        <f t="array" ref="AA19">IF(TREND(OFFSET($H17,0,'Sprint 2'!DoneDays-'Sprint 2'!TrendDays,1,'Sprint 2'!TrendDays),OFFSET($H20,0,'Sprint 2'!DoneDays-'Sprint 2'!TrendDays,1,'Sprint 2'!TrendDays),AA20)&lt;0,"",TREND(OFFSET($H17,0,'Sprint 2'!DoneDays-'Sprint 2'!TrendDays,1,'Sprint 2'!TrendDays),OFFSET($H20,0,'Sprint 2'!DoneDays-'Sprint 2'!TrendDays,1,'Sprint 2'!TrendDays),AA20))</f>
        <v/>
      </c>
      <c r="AB19" s="1" t="str">
        <f t="array" ref="AB19">IF(TREND(OFFSET($H17,0,'Sprint 2'!DoneDays-'Sprint 2'!TrendDays,1,'Sprint 2'!TrendDays),OFFSET($H20,0,'Sprint 2'!DoneDays-'Sprint 2'!TrendDays,1,'Sprint 2'!TrendDays),AB20)&lt;0,"",TREND(OFFSET($H17,0,'Sprint 2'!DoneDays-'Sprint 2'!TrendDays,1,'Sprint 2'!TrendDays),OFFSET($H20,0,'Sprint 2'!DoneDays-'Sprint 2'!TrendDays,1,'Sprint 2'!TrendDays),AB20))</f>
        <v/>
      </c>
      <c r="AC19" s="1" t="str">
        <f t="array" ref="AC19">IF(TREND(OFFSET($H17,0,'Sprint 2'!DoneDays-'Sprint 2'!TrendDays,1,'Sprint 2'!TrendDays),OFFSET($H20,0,'Sprint 2'!DoneDays-'Sprint 2'!TrendDays,1,'Sprint 2'!TrendDays),AC20)&lt;0,"",TREND(OFFSET($H17,0,'Sprint 2'!DoneDays-'Sprint 2'!TrendDays,1,'Sprint 2'!TrendDays),OFFSET($H20,0,'Sprint 2'!DoneDays-'Sprint 2'!TrendDays,1,'Sprint 2'!TrendDays),AC20))</f>
        <v/>
      </c>
      <c r="AD19" s="1" t="str">
        <f t="array" ref="AD19">IF(TREND(OFFSET($H17,0,'Sprint 2'!DoneDays-'Sprint 2'!TrendDays,1,'Sprint 2'!TrendDays),OFFSET($H20,0,'Sprint 2'!DoneDays-'Sprint 2'!TrendDays,1,'Sprint 2'!TrendDays),AD20)&lt;0,"",TREND(OFFSET($H17,0,'Sprint 2'!DoneDays-'Sprint 2'!TrendDays,1,'Sprint 2'!TrendDays),OFFSET($H20,0,'Sprint 2'!DoneDays-'Sprint 2'!TrendDays,1,'Sprint 2'!TrendDays),AD20))</f>
        <v/>
      </c>
      <c r="AE19" s="1" t="str">
        <f t="array" ref="AE19">IF(TREND(OFFSET($H17,0,'Sprint 2'!DoneDays-'Sprint 2'!TrendDays,1,'Sprint 2'!TrendDays),OFFSET($H20,0,'Sprint 2'!DoneDays-'Sprint 2'!TrendDays,1,'Sprint 2'!TrendDays),AE20)&lt;0,"",TREND(OFFSET($H17,0,'Sprint 2'!DoneDays-'Sprint 2'!TrendDays,1,'Sprint 2'!TrendDays),OFFSET($H20,0,'Sprint 2'!DoneDays-'Sprint 2'!TrendDays,1,'Sprint 2'!TrendDays),AE20))</f>
        <v/>
      </c>
      <c r="AF19" s="1" t="str">
        <f t="array" ref="AF19">IF(TREND(OFFSET($H17,0,'Sprint 2'!DoneDays-'Sprint 2'!TrendDays,1,'Sprint 2'!TrendDays),OFFSET($H20,0,'Sprint 2'!DoneDays-'Sprint 2'!TrendDays,1,'Sprint 2'!TrendDays),AF20)&lt;0,"",TREND(OFFSET($H17,0,'Sprint 2'!DoneDays-'Sprint 2'!TrendDays,1,'Sprint 2'!TrendDays),OFFSET($H20,0,'Sprint 2'!DoneDays-'Sprint 2'!TrendDays,1,'Sprint 2'!TrendDays),AF20))</f>
        <v/>
      </c>
    </row>
    <row r="20" ht="12.75" hidden="1" customHeight="1">
      <c r="C20" s="27" t="s">
        <v>13</v>
      </c>
      <c r="E20" s="23" t="s">
        <v>14</v>
      </c>
      <c r="F20" s="1">
        <f>IF('Sprint 2'!DoneDays&gt;D17,D17,'Sprint 2'!DoneDays)</f>
        <v>10</v>
      </c>
      <c r="G20" s="1"/>
      <c r="H20" s="1">
        <f>IF('Sprint 2'!DoneDays&gt;G20,G20+1,"")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40" t="s">
        <v>35</v>
      </c>
      <c r="C21" s="41" t="s">
        <v>36</v>
      </c>
      <c r="D21" s="41" t="s">
        <v>37</v>
      </c>
      <c r="E21" s="42" t="s">
        <v>18</v>
      </c>
      <c r="F21" s="42" t="s">
        <v>19</v>
      </c>
      <c r="G21" s="42" t="s">
        <v>20</v>
      </c>
      <c r="H21" s="42">
        <v>1.0</v>
      </c>
      <c r="I21" s="42">
        <f t="shared" ref="I21:AF21" si="1">IF($D$16&gt;H21,H21+1,"")</f>
        <v>2</v>
      </c>
      <c r="J21" s="42">
        <f t="shared" si="1"/>
        <v>3</v>
      </c>
      <c r="K21" s="42">
        <f t="shared" si="1"/>
        <v>4</v>
      </c>
      <c r="L21" s="42">
        <f t="shared" si="1"/>
        <v>5</v>
      </c>
      <c r="M21" s="42">
        <f t="shared" si="1"/>
        <v>6</v>
      </c>
      <c r="N21" s="42">
        <f t="shared" si="1"/>
        <v>7</v>
      </c>
      <c r="O21" s="42">
        <f t="shared" si="1"/>
        <v>8</v>
      </c>
      <c r="P21" s="42">
        <f t="shared" si="1"/>
        <v>9</v>
      </c>
      <c r="Q21" s="42">
        <f t="shared" si="1"/>
        <v>10</v>
      </c>
      <c r="R21" s="42">
        <f t="shared" si="1"/>
        <v>11</v>
      </c>
      <c r="S21" s="42">
        <f t="shared" si="1"/>
        <v>12</v>
      </c>
      <c r="T21" s="28" t="str">
        <f t="shared" si="1"/>
        <v/>
      </c>
      <c r="U21" s="28" t="str">
        <f t="shared" si="1"/>
        <v/>
      </c>
      <c r="V21" s="28" t="str">
        <f t="shared" si="1"/>
        <v/>
      </c>
      <c r="W21" s="28" t="str">
        <f t="shared" si="1"/>
        <v/>
      </c>
      <c r="X21" s="28" t="str">
        <f t="shared" si="1"/>
        <v/>
      </c>
      <c r="Y21" s="28" t="str">
        <f t="shared" si="1"/>
        <v/>
      </c>
      <c r="Z21" s="28" t="str">
        <f t="shared" si="1"/>
        <v/>
      </c>
      <c r="AA21" s="28" t="str">
        <f t="shared" si="1"/>
        <v/>
      </c>
      <c r="AB21" s="28" t="str">
        <f t="shared" si="1"/>
        <v/>
      </c>
      <c r="AC21" s="28" t="str">
        <f t="shared" si="1"/>
        <v/>
      </c>
      <c r="AD21" s="28" t="str">
        <f t="shared" si="1"/>
        <v/>
      </c>
      <c r="AE21" s="28" t="str">
        <f t="shared" si="1"/>
        <v/>
      </c>
      <c r="AF21" s="28" t="str">
        <f t="shared" si="1"/>
        <v/>
      </c>
    </row>
    <row r="22" ht="12.75" customHeight="1">
      <c r="B22" s="43">
        <v>3.11</v>
      </c>
      <c r="C22" s="44" t="s">
        <v>48</v>
      </c>
      <c r="D22" s="37">
        <v>3.0</v>
      </c>
      <c r="E22" s="45" t="s">
        <v>49</v>
      </c>
      <c r="F22" s="45" t="s">
        <v>23</v>
      </c>
      <c r="G22" s="1">
        <v>15.0</v>
      </c>
      <c r="H22" s="1">
        <f t="shared" ref="H22:H63" si="3">IF(OR(H$21="",$G22=""),"",G22)</f>
        <v>15</v>
      </c>
      <c r="I22" s="1">
        <v>13.0</v>
      </c>
      <c r="J22" s="1">
        <v>12.0</v>
      </c>
      <c r="K22" s="1">
        <v>10.0</v>
      </c>
      <c r="L22" s="1">
        <v>9.0</v>
      </c>
      <c r="M22" s="1">
        <v>7.0</v>
      </c>
      <c r="N22" s="1">
        <v>5.0</v>
      </c>
      <c r="O22" s="1">
        <v>3.0</v>
      </c>
      <c r="P22" s="1">
        <v>2.0</v>
      </c>
      <c r="Q22" s="1">
        <v>1.0</v>
      </c>
      <c r="R22" s="1">
        <v>0.0</v>
      </c>
      <c r="S22" s="1">
        <v>0.0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tr">
        <f t="shared" ref="AE22:AF22" si="2">IF(OR(AE$21="",$G22=""),"",AD22)</f>
        <v/>
      </c>
      <c r="AF22" s="1" t="str">
        <f t="shared" si="2"/>
        <v/>
      </c>
    </row>
    <row r="23" ht="12.75" customHeight="1">
      <c r="B23" s="43">
        <v>4.17</v>
      </c>
      <c r="C23" s="46" t="s">
        <v>50</v>
      </c>
      <c r="D23" s="37">
        <v>4.0</v>
      </c>
      <c r="E23" s="45" t="s">
        <v>49</v>
      </c>
      <c r="F23" s="45" t="s">
        <v>23</v>
      </c>
      <c r="G23" s="38">
        <v>15.0</v>
      </c>
      <c r="H23" s="1">
        <f t="shared" si="3"/>
        <v>15</v>
      </c>
      <c r="I23" s="38">
        <v>12.0</v>
      </c>
      <c r="J23" s="38">
        <v>10.0</v>
      </c>
      <c r="K23" s="38">
        <v>8.0</v>
      </c>
      <c r="L23" s="38">
        <v>5.0</v>
      </c>
      <c r="M23" s="38">
        <v>4.0</v>
      </c>
      <c r="N23" s="38">
        <v>1.0</v>
      </c>
      <c r="O23" s="38">
        <v>0.0</v>
      </c>
      <c r="P23" s="38">
        <v>0.0</v>
      </c>
      <c r="Q23" s="38">
        <v>0.0</v>
      </c>
      <c r="R23" s="38">
        <v>0.0</v>
      </c>
      <c r="S23" s="38">
        <v>0.0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tr">
        <f t="shared" ref="AE23:AF23" si="4">IF(OR(AE$21="",$G23=""),"",AD23)</f>
        <v/>
      </c>
      <c r="AF23" s="1" t="str">
        <f t="shared" si="4"/>
        <v/>
      </c>
    </row>
    <row r="24" ht="12.75" customHeight="1">
      <c r="D24" s="1"/>
      <c r="F24" s="23" t="str">
        <f t="shared" ref="F24:F60" si="6">IF(C24&lt;&gt;"","Planned","")</f>
        <v/>
      </c>
      <c r="G24" s="1"/>
      <c r="H24" s="1" t="str">
        <f t="shared" si="3"/>
        <v/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tr">
        <f t="shared" ref="AE24:AF24" si="5">IF(OR(AE$21="",$G24=""),"",AD24)</f>
        <v/>
      </c>
      <c r="AF24" s="1" t="str">
        <f t="shared" si="5"/>
        <v/>
      </c>
    </row>
    <row r="25" ht="12.75" customHeight="1">
      <c r="D25" s="1"/>
      <c r="F25" s="23" t="str">
        <f t="shared" si="6"/>
        <v/>
      </c>
      <c r="G25" s="1"/>
      <c r="H25" s="1" t="str">
        <f t="shared" si="3"/>
        <v/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tr">
        <f t="shared" ref="AE25:AF25" si="7">IF(OR(AE$21="",$G25=""),"",AD25)</f>
        <v/>
      </c>
      <c r="AF25" s="1" t="str">
        <f t="shared" si="7"/>
        <v/>
      </c>
    </row>
    <row r="26" ht="12.75" customHeight="1">
      <c r="D26" s="1"/>
      <c r="F26" s="23" t="str">
        <f t="shared" si="6"/>
        <v/>
      </c>
      <c r="G26" s="1"/>
      <c r="H26" s="1" t="str">
        <f t="shared" si="3"/>
        <v/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8">IF(OR(AE$21="",$G26=""),"",AD26)</f>
        <v/>
      </c>
      <c r="AF26" s="1" t="str">
        <f t="shared" si="8"/>
        <v/>
      </c>
    </row>
    <row r="27" ht="12.75" customHeight="1">
      <c r="D27" s="1"/>
      <c r="F27" s="23" t="str">
        <f t="shared" si="6"/>
        <v/>
      </c>
      <c r="G27" s="1"/>
      <c r="H27" s="1" t="str">
        <f t="shared" si="3"/>
        <v/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9">IF(OR(AE$21="",$G27=""),"",AD27)</f>
        <v/>
      </c>
      <c r="AF27" s="1" t="str">
        <f t="shared" si="9"/>
        <v/>
      </c>
    </row>
    <row r="28" ht="12.75" customHeight="1">
      <c r="D28" s="1"/>
      <c r="F28" s="23" t="str">
        <f t="shared" si="6"/>
        <v/>
      </c>
      <c r="G28" s="1"/>
      <c r="H28" s="1" t="str">
        <f t="shared" si="3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10">IF(OR(AE$21="",$G28=""),"",AD28)</f>
        <v/>
      </c>
      <c r="AF28" s="1" t="str">
        <f t="shared" si="10"/>
        <v/>
      </c>
    </row>
    <row r="29" ht="12.75" customHeight="1">
      <c r="D29" s="1"/>
      <c r="F29" s="23" t="str">
        <f t="shared" si="6"/>
        <v/>
      </c>
      <c r="G29" s="1"/>
      <c r="H29" s="1" t="str">
        <f t="shared" si="3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1">IF(OR(AE$21="",$G29=""),"",AD29)</f>
        <v/>
      </c>
      <c r="AF29" s="1" t="str">
        <f t="shared" si="11"/>
        <v/>
      </c>
    </row>
    <row r="30" ht="12.75" customHeight="1">
      <c r="D30" s="1"/>
      <c r="F30" s="23" t="str">
        <f t="shared" si="6"/>
        <v/>
      </c>
      <c r="G30" s="1"/>
      <c r="H30" s="1" t="str">
        <f t="shared" si="3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2">IF(OR(AE$21="",$G30=""),"",AD30)</f>
        <v/>
      </c>
      <c r="AF30" s="1" t="str">
        <f t="shared" si="12"/>
        <v/>
      </c>
    </row>
    <row r="31" ht="12.75" customHeight="1">
      <c r="D31" s="1"/>
      <c r="F31" s="23" t="str">
        <f t="shared" si="6"/>
        <v/>
      </c>
      <c r="G31" s="1"/>
      <c r="H31" s="1" t="str">
        <f t="shared" si="3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3">IF(OR(AE$21="",$G31=""),"",AD31)</f>
        <v/>
      </c>
      <c r="AF31" s="1" t="str">
        <f t="shared" si="13"/>
        <v/>
      </c>
    </row>
    <row r="32" ht="12.75" customHeight="1">
      <c r="D32" s="1"/>
      <c r="F32" s="23" t="str">
        <f t="shared" si="6"/>
        <v/>
      </c>
      <c r="G32" s="1"/>
      <c r="H32" s="1" t="str">
        <f t="shared" si="3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4">IF(OR(AE$21="",$G32=""),"",AD32)</f>
        <v/>
      </c>
      <c r="AF32" s="1" t="str">
        <f t="shared" si="14"/>
        <v/>
      </c>
    </row>
    <row r="33" ht="12.75" customHeight="1">
      <c r="D33" s="1"/>
      <c r="F33" s="23" t="str">
        <f t="shared" si="6"/>
        <v/>
      </c>
      <c r="G33" s="1"/>
      <c r="H33" s="1" t="str">
        <f t="shared" si="3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5">IF(OR(AE$21="",$G33=""),"",AD33)</f>
        <v/>
      </c>
      <c r="AF33" s="1" t="str">
        <f t="shared" si="15"/>
        <v/>
      </c>
    </row>
    <row r="34" ht="12.75" customHeight="1">
      <c r="D34" s="1"/>
      <c r="F34" s="23" t="str">
        <f t="shared" si="6"/>
        <v/>
      </c>
      <c r="G34" s="1"/>
      <c r="H34" s="1" t="str">
        <f t="shared" si="3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6">IF(OR(AE$21="",$G34=""),"",AD34)</f>
        <v/>
      </c>
      <c r="AF34" s="1" t="str">
        <f t="shared" si="16"/>
        <v/>
      </c>
    </row>
    <row r="35" ht="12.75" customHeight="1">
      <c r="D35" s="1"/>
      <c r="F35" s="23" t="str">
        <f t="shared" si="6"/>
        <v/>
      </c>
      <c r="G35" s="1"/>
      <c r="H35" s="1" t="str">
        <f t="shared" si="3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7">IF(OR(AE$21="",$G35=""),"",AD35)</f>
        <v/>
      </c>
      <c r="AF35" s="1" t="str">
        <f t="shared" si="17"/>
        <v/>
      </c>
    </row>
    <row r="36" ht="12.75" customHeight="1">
      <c r="D36" s="1"/>
      <c r="F36" s="23" t="str">
        <f t="shared" si="6"/>
        <v/>
      </c>
      <c r="G36" s="1"/>
      <c r="H36" s="1" t="str">
        <f t="shared" si="3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8">IF(OR(AE$21="",$G36=""),"",AD36)</f>
        <v/>
      </c>
      <c r="AF36" s="1" t="str">
        <f t="shared" si="18"/>
        <v/>
      </c>
    </row>
    <row r="37" ht="12.75" customHeight="1">
      <c r="D37" s="1"/>
      <c r="F37" s="23" t="str">
        <f t="shared" si="6"/>
        <v/>
      </c>
      <c r="G37" s="1"/>
      <c r="H37" s="1" t="str">
        <f t="shared" si="3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9">IF(OR(AE$21="",$G37=""),"",AD37)</f>
        <v/>
      </c>
      <c r="AF37" s="1" t="str">
        <f t="shared" si="19"/>
        <v/>
      </c>
    </row>
    <row r="38" ht="12.75" customHeight="1">
      <c r="D38" s="1"/>
      <c r="F38" s="23" t="str">
        <f t="shared" si="6"/>
        <v/>
      </c>
      <c r="G38" s="1"/>
      <c r="H38" s="1" t="str">
        <f t="shared" si="3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20">IF(OR(AE$21="",$G38=""),"",AD38)</f>
        <v/>
      </c>
      <c r="AF38" s="1" t="str">
        <f t="shared" si="20"/>
        <v/>
      </c>
    </row>
    <row r="39" ht="12.75" customHeight="1">
      <c r="D39" s="1"/>
      <c r="F39" s="23" t="str">
        <f t="shared" si="6"/>
        <v/>
      </c>
      <c r="G39" s="1"/>
      <c r="H39" s="1" t="str">
        <f t="shared" si="3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1">IF(OR(AE$21="",$G39=""),"",AD39)</f>
        <v/>
      </c>
      <c r="AF39" s="1" t="str">
        <f t="shared" si="21"/>
        <v/>
      </c>
    </row>
    <row r="40" ht="12.75" customHeight="1">
      <c r="D40" s="1"/>
      <c r="F40" s="23" t="str">
        <f t="shared" si="6"/>
        <v/>
      </c>
      <c r="G40" s="1"/>
      <c r="H40" s="1" t="str">
        <f t="shared" si="3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2">IF(OR(AE$21="",$G40=""),"",AD40)</f>
        <v/>
      </c>
      <c r="AF40" s="1" t="str">
        <f t="shared" si="22"/>
        <v/>
      </c>
    </row>
    <row r="41" ht="12.75" customHeight="1">
      <c r="D41" s="1"/>
      <c r="F41" s="23" t="str">
        <f t="shared" si="6"/>
        <v/>
      </c>
      <c r="G41" s="1"/>
      <c r="H41" s="1" t="str">
        <f t="shared" si="3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3">IF(OR(AE$21="",$G41=""),"",AD41)</f>
        <v/>
      </c>
      <c r="AF41" s="1" t="str">
        <f t="shared" si="23"/>
        <v/>
      </c>
    </row>
    <row r="42" ht="12.75" customHeight="1">
      <c r="D42" s="1"/>
      <c r="F42" s="23" t="str">
        <f t="shared" si="6"/>
        <v/>
      </c>
      <c r="G42" s="1"/>
      <c r="H42" s="1" t="str">
        <f t="shared" si="3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4">IF(OR(AE$21="",$G42=""),"",AD42)</f>
        <v/>
      </c>
      <c r="AF42" s="1" t="str">
        <f t="shared" si="24"/>
        <v/>
      </c>
    </row>
    <row r="43" ht="12.75" customHeight="1">
      <c r="D43" s="1"/>
      <c r="F43" s="23" t="str">
        <f t="shared" si="6"/>
        <v/>
      </c>
      <c r="G43" s="1"/>
      <c r="H43" s="1" t="str">
        <f t="shared" si="3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5">IF(OR(AE$21="",$G43=""),"",AD43)</f>
        <v/>
      </c>
      <c r="AF43" s="1" t="str">
        <f t="shared" si="25"/>
        <v/>
      </c>
    </row>
    <row r="44" ht="12.75" customHeight="1">
      <c r="D44" s="1"/>
      <c r="F44" s="23" t="str">
        <f t="shared" si="6"/>
        <v/>
      </c>
      <c r="G44" s="1"/>
      <c r="H44" s="1" t="str">
        <f t="shared" si="3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6">IF(OR(AE$21="",$G44=""),"",AD44)</f>
        <v/>
      </c>
      <c r="AF44" s="1" t="str">
        <f t="shared" si="26"/>
        <v/>
      </c>
    </row>
    <row r="45" ht="12.75" customHeight="1">
      <c r="D45" s="1"/>
      <c r="F45" s="23" t="str">
        <f t="shared" si="6"/>
        <v/>
      </c>
      <c r="G45" s="1"/>
      <c r="H45" s="1" t="str">
        <f t="shared" si="3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7">IF(OR(AE$21="",$G45=""),"",AD45)</f>
        <v/>
      </c>
      <c r="AF45" s="1" t="str">
        <f t="shared" si="27"/>
        <v/>
      </c>
    </row>
    <row r="46" ht="12.75" customHeight="1">
      <c r="D46" s="1"/>
      <c r="F46" s="23" t="str">
        <f t="shared" si="6"/>
        <v/>
      </c>
      <c r="G46" s="1"/>
      <c r="H46" s="1" t="str">
        <f t="shared" si="3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8">IF(OR(AE$21="",$G46=""),"",AD46)</f>
        <v/>
      </c>
      <c r="AF46" s="1" t="str">
        <f t="shared" si="28"/>
        <v/>
      </c>
    </row>
    <row r="47" ht="12.75" customHeight="1">
      <c r="D47" s="1"/>
      <c r="F47" s="23" t="str">
        <f t="shared" si="6"/>
        <v/>
      </c>
      <c r="G47" s="1"/>
      <c r="H47" s="1" t="str">
        <f t="shared" si="3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29">IF(OR(AE$21="",$G47=""),"",AD47)</f>
        <v/>
      </c>
      <c r="AF47" s="1" t="str">
        <f t="shared" si="29"/>
        <v/>
      </c>
    </row>
    <row r="48" ht="12.75" customHeight="1">
      <c r="D48" s="1"/>
      <c r="F48" s="23" t="str">
        <f t="shared" si="6"/>
        <v/>
      </c>
      <c r="G48" s="1"/>
      <c r="H48" s="1" t="str">
        <f t="shared" si="3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0">IF(OR(AE$21="",$G48=""),"",AD48)</f>
        <v/>
      </c>
      <c r="AF48" s="1" t="str">
        <f t="shared" si="30"/>
        <v/>
      </c>
    </row>
    <row r="49" ht="12.75" customHeight="1">
      <c r="D49" s="1"/>
      <c r="F49" s="23" t="str">
        <f t="shared" si="6"/>
        <v/>
      </c>
      <c r="G49" s="1"/>
      <c r="H49" s="1" t="str">
        <f t="shared" si="3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1">IF(OR(AE$21="",$G49=""),"",AD49)</f>
        <v/>
      </c>
      <c r="AF49" s="1" t="str">
        <f t="shared" si="31"/>
        <v/>
      </c>
    </row>
    <row r="50" ht="12.75" customHeight="1">
      <c r="D50" s="1"/>
      <c r="F50" s="23" t="str">
        <f t="shared" si="6"/>
        <v/>
      </c>
      <c r="G50" s="1"/>
      <c r="H50" s="1" t="str">
        <f t="shared" si="3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2">IF(OR(AE$21="",$G50=""),"",AD50)</f>
        <v/>
      </c>
      <c r="AF50" s="1" t="str">
        <f t="shared" si="32"/>
        <v/>
      </c>
    </row>
    <row r="51" ht="12.75" customHeight="1">
      <c r="D51" s="1"/>
      <c r="F51" s="23" t="str">
        <f t="shared" si="6"/>
        <v/>
      </c>
      <c r="G51" s="1"/>
      <c r="H51" s="1" t="str">
        <f t="shared" si="3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3">IF(OR(AE$21="",$G51=""),"",AD51)</f>
        <v/>
      </c>
      <c r="AF51" s="1" t="str">
        <f t="shared" si="33"/>
        <v/>
      </c>
    </row>
    <row r="52" ht="12.75" customHeight="1">
      <c r="D52" s="1"/>
      <c r="F52" s="23" t="str">
        <f t="shared" si="6"/>
        <v/>
      </c>
      <c r="G52" s="1"/>
      <c r="H52" s="1" t="str">
        <f t="shared" si="3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4">IF(OR(AE$21="",$G52=""),"",AD52)</f>
        <v/>
      </c>
      <c r="AF52" s="1" t="str">
        <f t="shared" si="34"/>
        <v/>
      </c>
    </row>
    <row r="53" ht="12.75" customHeight="1">
      <c r="D53" s="1"/>
      <c r="F53" s="23" t="str">
        <f t="shared" si="6"/>
        <v/>
      </c>
      <c r="G53" s="1"/>
      <c r="H53" s="1" t="str">
        <f t="shared" si="3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5">IF(OR(AE$21="",$G53=""),"",AD53)</f>
        <v/>
      </c>
      <c r="AF53" s="1" t="str">
        <f t="shared" si="35"/>
        <v/>
      </c>
    </row>
    <row r="54" ht="12.75" customHeight="1">
      <c r="D54" s="1"/>
      <c r="F54" s="23" t="str">
        <f t="shared" si="6"/>
        <v/>
      </c>
      <c r="G54" s="1"/>
      <c r="H54" s="1" t="str">
        <f t="shared" si="3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6">IF(OR(AE$21="",$G54=""),"",AD54)</f>
        <v/>
      </c>
      <c r="AF54" s="1" t="str">
        <f t="shared" si="36"/>
        <v/>
      </c>
    </row>
    <row r="55" ht="12.75" customHeight="1">
      <c r="D55" s="1"/>
      <c r="F55" s="23" t="str">
        <f t="shared" si="6"/>
        <v/>
      </c>
      <c r="G55" s="1"/>
      <c r="H55" s="1" t="str">
        <f t="shared" si="3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7">IF(OR(AE$21="",$G55=""),"",AD55)</f>
        <v/>
      </c>
      <c r="AF55" s="1" t="str">
        <f t="shared" si="37"/>
        <v/>
      </c>
    </row>
    <row r="56" ht="12.75" customHeight="1">
      <c r="D56" s="1"/>
      <c r="F56" s="23" t="str">
        <f t="shared" si="6"/>
        <v/>
      </c>
      <c r="G56" s="1"/>
      <c r="H56" s="1" t="str">
        <f t="shared" si="3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8">IF(OR(AE$21="",$G56=""),"",AD56)</f>
        <v/>
      </c>
      <c r="AF56" s="1" t="str">
        <f t="shared" si="38"/>
        <v/>
      </c>
    </row>
    <row r="57" ht="12.75" customHeight="1">
      <c r="D57" s="1"/>
      <c r="F57" s="23" t="str">
        <f t="shared" si="6"/>
        <v/>
      </c>
      <c r="G57" s="1"/>
      <c r="H57" s="1" t="str">
        <f t="shared" si="3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39">IF(OR(AE$21="",$G57=""),"",AD57)</f>
        <v/>
      </c>
      <c r="AF57" s="1" t="str">
        <f t="shared" si="39"/>
        <v/>
      </c>
    </row>
    <row r="58" ht="12.75" customHeight="1">
      <c r="D58" s="1"/>
      <c r="F58" s="23" t="str">
        <f t="shared" si="6"/>
        <v/>
      </c>
      <c r="G58" s="1"/>
      <c r="H58" s="1" t="str">
        <f t="shared" si="3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0">IF(OR(AE$21="",$G58=""),"",AD58)</f>
        <v/>
      </c>
      <c r="AF58" s="1" t="str">
        <f t="shared" si="40"/>
        <v/>
      </c>
    </row>
    <row r="59" ht="12.75" customHeight="1">
      <c r="D59" s="1"/>
      <c r="F59" s="23" t="str">
        <f t="shared" si="6"/>
        <v/>
      </c>
      <c r="G59" s="1"/>
      <c r="H59" s="1" t="str">
        <f t="shared" si="3"/>
        <v/>
      </c>
      <c r="I59" s="1" t="str">
        <f t="shared" ref="I59:AF59" si="41">IF(OR(I$21="",$G59=""),"",H59)</f>
        <v/>
      </c>
      <c r="J59" s="1" t="str">
        <f t="shared" si="41"/>
        <v/>
      </c>
      <c r="K59" s="1" t="str">
        <f t="shared" si="41"/>
        <v/>
      </c>
      <c r="L59" s="1" t="str">
        <f t="shared" si="41"/>
        <v/>
      </c>
      <c r="M59" s="1" t="str">
        <f t="shared" si="41"/>
        <v/>
      </c>
      <c r="N59" s="1" t="str">
        <f t="shared" si="41"/>
        <v/>
      </c>
      <c r="O59" s="1" t="str">
        <f t="shared" si="41"/>
        <v/>
      </c>
      <c r="P59" s="1" t="str">
        <f t="shared" si="41"/>
        <v/>
      </c>
      <c r="Q59" s="1" t="str">
        <f t="shared" si="41"/>
        <v/>
      </c>
      <c r="R59" s="1" t="str">
        <f t="shared" si="41"/>
        <v/>
      </c>
      <c r="S59" s="1" t="str">
        <f t="shared" si="41"/>
        <v/>
      </c>
      <c r="T59" s="1" t="str">
        <f t="shared" si="41"/>
        <v/>
      </c>
      <c r="U59" s="1" t="str">
        <f t="shared" si="41"/>
        <v/>
      </c>
      <c r="V59" s="1" t="str">
        <f t="shared" si="41"/>
        <v/>
      </c>
      <c r="W59" s="1" t="str">
        <f t="shared" si="41"/>
        <v/>
      </c>
      <c r="X59" s="1" t="str">
        <f t="shared" si="41"/>
        <v/>
      </c>
      <c r="Y59" s="1" t="str">
        <f t="shared" si="41"/>
        <v/>
      </c>
      <c r="Z59" s="1" t="str">
        <f t="shared" si="41"/>
        <v/>
      </c>
      <c r="AA59" s="1" t="str">
        <f t="shared" si="41"/>
        <v/>
      </c>
      <c r="AB59" s="1" t="str">
        <f t="shared" si="41"/>
        <v/>
      </c>
      <c r="AC59" s="1" t="str">
        <f t="shared" si="41"/>
        <v/>
      </c>
      <c r="AD59" s="1" t="str">
        <f t="shared" si="41"/>
        <v/>
      </c>
      <c r="AE59" s="1" t="str">
        <f t="shared" si="41"/>
        <v/>
      </c>
      <c r="AF59" s="1" t="str">
        <f t="shared" si="41"/>
        <v/>
      </c>
    </row>
    <row r="60" ht="12.75" customHeight="1">
      <c r="D60" s="1"/>
      <c r="F60" s="23" t="str">
        <f t="shared" si="6"/>
        <v/>
      </c>
      <c r="G60" s="1"/>
      <c r="H60" s="1" t="str">
        <f t="shared" si="3"/>
        <v/>
      </c>
      <c r="I60" s="1" t="str">
        <f t="shared" ref="I60:AF60" si="42">IF(OR(I$21="",$G60=""),"",H60)</f>
        <v/>
      </c>
      <c r="J60" s="1" t="str">
        <f t="shared" si="42"/>
        <v/>
      </c>
      <c r="K60" s="1" t="str">
        <f t="shared" si="42"/>
        <v/>
      </c>
      <c r="L60" s="1" t="str">
        <f t="shared" si="42"/>
        <v/>
      </c>
      <c r="M60" s="1" t="str">
        <f t="shared" si="42"/>
        <v/>
      </c>
      <c r="N60" s="1" t="str">
        <f t="shared" si="42"/>
        <v/>
      </c>
      <c r="O60" s="1" t="str">
        <f t="shared" si="42"/>
        <v/>
      </c>
      <c r="P60" s="1" t="str">
        <f t="shared" si="42"/>
        <v/>
      </c>
      <c r="Q60" s="1" t="str">
        <f t="shared" si="42"/>
        <v/>
      </c>
      <c r="R60" s="1" t="str">
        <f t="shared" si="42"/>
        <v/>
      </c>
      <c r="S60" s="1" t="str">
        <f t="shared" si="42"/>
        <v/>
      </c>
      <c r="T60" s="1" t="str">
        <f t="shared" si="42"/>
        <v/>
      </c>
      <c r="U60" s="1" t="str">
        <f t="shared" si="42"/>
        <v/>
      </c>
      <c r="V60" s="1" t="str">
        <f t="shared" si="42"/>
        <v/>
      </c>
      <c r="W60" s="1" t="str">
        <f t="shared" si="42"/>
        <v/>
      </c>
      <c r="X60" s="1" t="str">
        <f t="shared" si="42"/>
        <v/>
      </c>
      <c r="Y60" s="1" t="str">
        <f t="shared" si="42"/>
        <v/>
      </c>
      <c r="Z60" s="1" t="str">
        <f t="shared" si="42"/>
        <v/>
      </c>
      <c r="AA60" s="1" t="str">
        <f t="shared" si="42"/>
        <v/>
      </c>
      <c r="AB60" s="1" t="str">
        <f t="shared" si="42"/>
        <v/>
      </c>
      <c r="AC60" s="1" t="str">
        <f t="shared" si="42"/>
        <v/>
      </c>
      <c r="AD60" s="1" t="str">
        <f t="shared" si="42"/>
        <v/>
      </c>
      <c r="AE60" s="1" t="str">
        <f t="shared" si="42"/>
        <v/>
      </c>
      <c r="AF60" s="1" t="str">
        <f t="shared" si="42"/>
        <v/>
      </c>
    </row>
    <row r="61" ht="12.75" customHeight="1">
      <c r="C61" s="23"/>
      <c r="D61" s="1"/>
      <c r="E61" s="23"/>
      <c r="F61" s="23" t="s">
        <v>32</v>
      </c>
      <c r="G61" s="1"/>
      <c r="H61" s="1" t="str">
        <f t="shared" si="3"/>
        <v/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str">
        <f t="shared" ref="AE61:AF61" si="43">IF(OR(AE$21="",$G61=""),"",AD61)</f>
        <v/>
      </c>
      <c r="AF61" s="1" t="str">
        <f t="shared" si="43"/>
        <v/>
      </c>
    </row>
    <row r="62" ht="12.75" customHeight="1">
      <c r="D62" s="1"/>
      <c r="F62" s="23" t="s">
        <v>33</v>
      </c>
      <c r="G62" s="1"/>
      <c r="H62" s="1" t="str">
        <f t="shared" si="3"/>
        <v/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 t="str">
        <f t="shared" ref="AE62:AF62" si="44">IF(OR(AE$21="",$G62=""),"",AD62)</f>
        <v/>
      </c>
      <c r="AF62" s="1" t="str">
        <f t="shared" si="44"/>
        <v/>
      </c>
    </row>
    <row r="63" ht="12.75" customHeight="1">
      <c r="D63" s="1"/>
      <c r="F63" s="23" t="s">
        <v>34</v>
      </c>
      <c r="G63" s="1"/>
      <c r="H63" s="1" t="str">
        <f t="shared" si="3"/>
        <v/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2.75" customHeight="1">
      <c r="D64" s="1"/>
      <c r="F64" s="2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2.75" customHeight="1">
      <c r="D65" s="1"/>
      <c r="F65" s="2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F66" s="2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2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A68" s="1"/>
      <c r="D68" s="1"/>
      <c r="F68" s="23" t="str">
        <f>IF(C68&lt;&gt;"","Planned","")</f>
        <v/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ht="12.75" customHeight="1">
      <c r="D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</sheetData>
  <mergeCells count="3">
    <mergeCell ref="D3:H3"/>
    <mergeCell ref="D4:H4"/>
    <mergeCell ref="D5:H5"/>
  </mergeCells>
  <conditionalFormatting sqref="B22:AF62">
    <cfRule type="expression" dxfId="0" priority="1" stopIfTrue="1">
      <formula>$F22="Terminado"</formula>
    </cfRule>
  </conditionalFormatting>
  <conditionalFormatting sqref="B22:AF62">
    <cfRule type="expression" dxfId="1" priority="2" stopIfTrue="1">
      <formula>$F22="En Progreso"</formula>
    </cfRule>
  </conditionalFormatting>
  <conditionalFormatting sqref="L22:AF62 C23:K62">
    <cfRule type="expression" dxfId="0" priority="3" stopIfTrue="1">
      <formula>$F22="Done"</formula>
    </cfRule>
  </conditionalFormatting>
  <conditionalFormatting sqref="L22:AF62 C23:K62">
    <cfRule type="expression" dxfId="1" priority="4" stopIfTrue="1">
      <formula>$F22="Ongoing"</formula>
    </cfRule>
  </conditionalFormatting>
  <dataValidations>
    <dataValidation type="list" allowBlank="1" sqref="F10:F15 F22:F68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9.13"/>
    <col customWidth="1" min="3" max="3" width="38.5"/>
    <col customWidth="1" min="4" max="4" width="10.63"/>
    <col customWidth="1" min="5" max="5" width="13.63"/>
    <col customWidth="1" min="6" max="6" width="10.88"/>
    <col customWidth="1" min="7" max="7" width="9.5"/>
    <col customWidth="1" min="8" max="32" width="4.5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/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1</v>
      </c>
      <c r="D4" s="9"/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2</v>
      </c>
      <c r="D5" s="9"/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0.5" customHeight="1">
      <c r="B7" s="29"/>
      <c r="D7" s="30"/>
      <c r="E7" s="30"/>
      <c r="F7" s="30"/>
      <c r="G7" s="30"/>
      <c r="H7" s="30"/>
      <c r="I7" s="29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29"/>
      <c r="W7" s="31"/>
      <c r="X7" s="31"/>
      <c r="Y7" s="31"/>
      <c r="Z7" s="31"/>
      <c r="AA7" s="31"/>
      <c r="AB7" s="31"/>
      <c r="AC7" s="31"/>
      <c r="AD7" s="31"/>
      <c r="AE7" s="31"/>
      <c r="AF7" s="31"/>
    </row>
    <row r="8" ht="12.75" customHeight="1">
      <c r="C8" s="39">
        <v>3.0</v>
      </c>
      <c r="D8" s="22"/>
    </row>
    <row r="9" ht="12.75" customHeight="1">
      <c r="D9" s="1"/>
    </row>
    <row r="10" ht="12.75" customHeight="1">
      <c r="D10" s="1"/>
      <c r="F10" s="2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4"/>
      <c r="C16" s="24" t="s">
        <v>3</v>
      </c>
      <c r="D16" s="38">
        <v>30.0</v>
      </c>
      <c r="E16" s="24"/>
      <c r="F16" s="25"/>
      <c r="G16" s="24" t="s">
        <v>4</v>
      </c>
      <c r="H16" s="24" t="s">
        <v>5</v>
      </c>
      <c r="I16" s="24"/>
      <c r="J16" s="24"/>
      <c r="K16" s="24"/>
      <c r="L16" s="24"/>
      <c r="M16" s="24"/>
      <c r="N16" s="24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</row>
    <row r="17" ht="12.75" customHeight="1">
      <c r="B17" s="24"/>
      <c r="C17" s="24" t="s">
        <v>6</v>
      </c>
      <c r="D17" s="38">
        <v>15.0</v>
      </c>
      <c r="E17" s="24" t="s">
        <v>7</v>
      </c>
      <c r="F17" s="24" t="s">
        <v>8</v>
      </c>
      <c r="G17" s="26">
        <f>SUM(OFFSET(G21,1,0,'Sprint 3'!TaskRows,1))</f>
        <v>54</v>
      </c>
      <c r="H17" s="26">
        <f>IF(AND(SUM(OFFSET(H21,1,0,'Sprint 3'!TaskRows,1))=0),0,SUM(OFFSET(H21,1,0,'Sprint 3'!TaskRows,1)))</f>
        <v>54</v>
      </c>
      <c r="I17" s="26">
        <f>IF(AND(SUM(OFFSET(I21,1,0,'Sprint 3'!TaskRows,1))=0),"",SUM(OFFSET(I21,1,0,'Sprint 3'!TaskRows,1)))</f>
        <v>46</v>
      </c>
      <c r="J17" s="26">
        <f>IF(AND(SUM(OFFSET(J21,1,0,'Sprint 3'!TaskRows,1))=0),"",SUM(OFFSET(J21,1,0,'Sprint 3'!TaskRows,1)))</f>
        <v>21</v>
      </c>
      <c r="K17" s="26">
        <f>IF(AND(SUM(OFFSET(K21,1,0,'Sprint 3'!TaskRows,1))=0),"",SUM(OFFSET(K21,1,0,'Sprint 3'!TaskRows,1)))</f>
        <v>33</v>
      </c>
      <c r="L17" s="26">
        <f>IF(AND(SUM(OFFSET(L21,1,0,'Sprint 3'!TaskRows,1))=0),"",SUM(OFFSET(L21,1,0,'Sprint 3'!TaskRows,1)))</f>
        <v>25</v>
      </c>
      <c r="M17" s="26">
        <f>IF(AND(SUM(OFFSET(M21,1,0,'Sprint 3'!TaskRows,1))=0),"",SUM(OFFSET(M21,1,0,'Sprint 3'!TaskRows,1)))</f>
        <v>19</v>
      </c>
      <c r="N17" s="26">
        <f>IF(AND(SUM(OFFSET(N21,1,0,'Sprint 3'!TaskRows,1))=0),"",SUM(OFFSET(N21,1,0,'Sprint 3'!TaskRows,1)))</f>
        <v>13</v>
      </c>
      <c r="O17" s="26">
        <f>IF(AND(SUM(OFFSET(O21,1,0,'Sprint 3'!TaskRows,1))=0),"",SUM(OFFSET(O21,1,0,'Sprint 3'!TaskRows,1)))</f>
        <v>11</v>
      </c>
      <c r="P17" s="26">
        <f>IF(AND(SUM(OFFSET(P21,1,0,'Sprint 3'!TaskRows,1))=0),"",SUM(OFFSET(P21,1,0,'Sprint 3'!TaskRows,1)))</f>
        <v>10</v>
      </c>
      <c r="Q17" s="26">
        <f>IF(AND(SUM(OFFSET(Q21,1,0,'Sprint 3'!TaskRows,1))=0),"",SUM(OFFSET(Q21,1,0,'Sprint 3'!TaskRows,1)))</f>
        <v>8</v>
      </c>
      <c r="R17" s="26">
        <f>IF(AND(SUM(OFFSET(R21,1,0,'Sprint 3'!TaskRows,1))=0),"",SUM(OFFSET(R21,1,0,'Sprint 3'!TaskRows,1)))</f>
        <v>7</v>
      </c>
      <c r="S17" s="26">
        <f>IF(AND(SUM(OFFSET(S21,1,0,'Sprint 3'!TaskRows,1))=0),"",SUM(OFFSET(S21,1,0,'Sprint 3'!TaskRows,1)))</f>
        <v>5</v>
      </c>
      <c r="T17" s="26">
        <f>IF(AND(SUM(OFFSET(T21,1,0,'Sprint 3'!TaskRows,1))=0),"",SUM(OFFSET(T21,1,0,'Sprint 3'!TaskRows,1)))</f>
        <v>3</v>
      </c>
      <c r="U17" s="26">
        <f>IF(AND(SUM(OFFSET(U21,1,0,'Sprint 3'!TaskRows,1))=0),"",SUM(OFFSET(U21,1,0,'Sprint 3'!TaskRows,1)))</f>
        <v>1</v>
      </c>
      <c r="V17" s="26" t="str">
        <f>IF(AND(SUM(OFFSET(V21,1,0,'Sprint 3'!TaskRows,1))=0),"",SUM(OFFSET(V21,1,0,'Sprint 3'!TaskRows,1)))</f>
        <v/>
      </c>
      <c r="W17" s="26" t="str">
        <f>IF(AND(SUM(OFFSET(W21,1,0,'Sprint 3'!TaskRows,1))=0),"",SUM(OFFSET(W21,1,0,'Sprint 3'!TaskRows,1)))</f>
        <v/>
      </c>
      <c r="X17" s="26" t="str">
        <f>IF(AND(SUM(OFFSET(X21,1,0,'Sprint 3'!TaskRows,1))=0),"",SUM(OFFSET(X21,1,0,'Sprint 3'!TaskRows,1)))</f>
        <v/>
      </c>
      <c r="Y17" s="26" t="str">
        <f>IF(AND(SUM(OFFSET(Y21,1,0,'Sprint 3'!TaskRows,1))=0),"",SUM(OFFSET(Y21,1,0,'Sprint 3'!TaskRows,1)))</f>
        <v/>
      </c>
      <c r="Z17" s="26" t="str">
        <f>IF(AND(SUM(OFFSET(Z21,1,0,'Sprint 3'!TaskRows,1))=0),"",SUM(OFFSET(Z21,1,0,'Sprint 3'!TaskRows,1)))</f>
        <v/>
      </c>
      <c r="AA17" s="26" t="str">
        <f>IF(AND(SUM(OFFSET(AA21,1,0,'Sprint 3'!TaskRows,1))=0),"",SUM(OFFSET(AA21,1,0,'Sprint 3'!TaskRows,1)))</f>
        <v/>
      </c>
      <c r="AB17" s="26" t="str">
        <f>IF(AND(SUM(OFFSET(AB21,1,0,'Sprint 3'!TaskRows,1))=0),"",SUM(OFFSET(AB21,1,0,'Sprint 3'!TaskRows,1)))</f>
        <v/>
      </c>
      <c r="AC17" s="26" t="str">
        <f>IF(AND(SUM(OFFSET(AC21,1,0,'Sprint 3'!TaskRows,1))=0),"",SUM(OFFSET(AC21,1,0,'Sprint 3'!TaskRows,1)))</f>
        <v/>
      </c>
      <c r="AD17" s="26" t="str">
        <f>IF(AND(SUM(OFFSET(AD21,1,0,'Sprint 3'!TaskRows,1))=0),"",SUM(OFFSET(AD21,1,0,'Sprint 3'!TaskRows,1)))</f>
        <v/>
      </c>
      <c r="AE17" s="26" t="str">
        <f>IF(AND(SUM(OFFSET(AE21,1,0,'Sprint 3'!TaskRows,1))=0),"",SUM(OFFSET(AE21,1,0,'Sprint 3'!TaskRows,1)))</f>
        <v/>
      </c>
      <c r="AF17" s="26" t="str">
        <f>IF(AND(SUM(OFFSET(AF21,1,0,'Sprint 3'!TaskRows,1))=0),"",SUM(OFFSET(AF21,1,0,'Sprint 3'!TaskRows,1)))</f>
        <v/>
      </c>
    </row>
    <row r="18" ht="12.75" hidden="1" customHeight="1">
      <c r="C18" s="23" t="s">
        <v>9</v>
      </c>
      <c r="D18" s="1">
        <f>IF(COUNTA(C22:C249)=0,1,COUNTA(C22:C249))</f>
        <v>5</v>
      </c>
      <c r="E18" s="23" t="s">
        <v>10</v>
      </c>
      <c r="F18" s="1">
        <f>IF(COUNTIF(H17:AF17,"&gt;0")=0,1,COUNTIF(H17:AF17,"&gt;0"))</f>
        <v>14</v>
      </c>
      <c r="G18" s="1"/>
      <c r="H18" s="1">
        <f>IF(H21="","",$G17-$G17/($D16-1)*(H21-1))</f>
        <v>54</v>
      </c>
      <c r="I18" s="1">
        <f>IF(I21="","",'Sprint 3'!TotalEffort-'Sprint 3'!TotalEffort/('Sprint 3'!ImplementationDays)*(I21-1))</f>
        <v>52.2</v>
      </c>
      <c r="J18" s="1">
        <f>IF(J21="","",'Sprint 3'!TotalEffort-'Sprint 3'!TotalEffort/('Sprint 3'!ImplementationDays)*(J21-1))</f>
        <v>50.4</v>
      </c>
      <c r="K18" s="1">
        <f>IF(K21="","",'Sprint 3'!TotalEffort-'Sprint 3'!TotalEffort/('Sprint 3'!ImplementationDays)*(K21-1))</f>
        <v>48.6</v>
      </c>
      <c r="L18" s="1">
        <f>IF(L21="","",'Sprint 3'!TotalEffort-'Sprint 3'!TotalEffort/('Sprint 3'!ImplementationDays)*(L21-1))</f>
        <v>46.8</v>
      </c>
      <c r="M18" s="1">
        <f>IF(M21="","",'Sprint 3'!TotalEffort-'Sprint 3'!TotalEffort/('Sprint 3'!ImplementationDays)*(M21-1))</f>
        <v>45</v>
      </c>
      <c r="N18" s="1">
        <f>IF(N21="","",'Sprint 3'!TotalEffort-'Sprint 3'!TotalEffort/('Sprint 3'!ImplementationDays)*(N21-1))</f>
        <v>43.2</v>
      </c>
      <c r="O18" s="1">
        <f>IF(O21="","",'Sprint 3'!TotalEffort-'Sprint 3'!TotalEffort/('Sprint 3'!ImplementationDays)*(O21-1))</f>
        <v>41.4</v>
      </c>
      <c r="P18" s="1">
        <f>IF(P21="","",'Sprint 3'!TotalEffort-'Sprint 3'!TotalEffort/('Sprint 3'!ImplementationDays)*(P21-1))</f>
        <v>39.6</v>
      </c>
      <c r="Q18" s="1">
        <f>IF(Q21="","",'Sprint 3'!TotalEffort-'Sprint 3'!TotalEffort/('Sprint 3'!ImplementationDays)*(Q21-1))</f>
        <v>37.8</v>
      </c>
      <c r="R18" s="1">
        <f>IF(R21="","",'Sprint 3'!TotalEffort-'Sprint 3'!TotalEffort/('Sprint 3'!ImplementationDays)*(R21-1))</f>
        <v>36</v>
      </c>
      <c r="S18" s="1">
        <f>IF(S21="","",'Sprint 3'!TotalEffort-'Sprint 3'!TotalEffort/('Sprint 3'!ImplementationDays)*(S21-1))</f>
        <v>34.2</v>
      </c>
      <c r="T18" s="1">
        <f>IF(T21="","",'Sprint 3'!TotalEffort-'Sprint 3'!TotalEffort/('Sprint 3'!ImplementationDays)*(T21-1))</f>
        <v>32.4</v>
      </c>
      <c r="U18" s="1">
        <f>IF(U21="","",'Sprint 3'!TotalEffort-'Sprint 3'!TotalEffort/('Sprint 3'!ImplementationDays)*(U21-1))</f>
        <v>30.6</v>
      </c>
      <c r="V18" s="1">
        <f>IF(V21="","",'Sprint 3'!TotalEffort-'Sprint 3'!TotalEffort/('Sprint 3'!ImplementationDays)*(V21-1))</f>
        <v>28.8</v>
      </c>
      <c r="W18" s="1">
        <f>IF(W21="","",'Sprint 3'!TotalEffort-'Sprint 3'!TotalEffort/('Sprint 3'!ImplementationDays)*(W21-1))</f>
        <v>27</v>
      </c>
      <c r="X18" s="1">
        <f>IF(X21="","",'Sprint 3'!TotalEffort-'Sprint 3'!TotalEffort/('Sprint 3'!ImplementationDays)*(X21-1))</f>
        <v>25.2</v>
      </c>
      <c r="Y18" s="1">
        <f>IF(Y21="","",'Sprint 3'!TotalEffort-'Sprint 3'!TotalEffort/('Sprint 3'!ImplementationDays)*(Y21-1))</f>
        <v>23.4</v>
      </c>
      <c r="Z18" s="1">
        <f>IF(Z21="","",'Sprint 3'!TotalEffort-'Sprint 3'!TotalEffort/('Sprint 3'!ImplementationDays)*(Z21-1))</f>
        <v>21.6</v>
      </c>
      <c r="AA18" s="1">
        <f>IF(AA21="","",'Sprint 3'!TotalEffort-'Sprint 3'!TotalEffort/('Sprint 3'!ImplementationDays)*(AA21-1))</f>
        <v>19.8</v>
      </c>
      <c r="AB18" s="1">
        <f>IF(AB21="","",'Sprint 3'!TotalEffort-'Sprint 3'!TotalEffort/('Sprint 3'!ImplementationDays)*(AB21-1))</f>
        <v>18</v>
      </c>
      <c r="AC18" s="1">
        <f>IF(AC21="","",'Sprint 3'!TotalEffort-'Sprint 3'!TotalEffort/('Sprint 3'!ImplementationDays)*(AC21-1))</f>
        <v>16.2</v>
      </c>
      <c r="AD18" s="1">
        <f>IF(AD21="","",'Sprint 3'!TotalEffort-'Sprint 3'!TotalEffort/('Sprint 3'!ImplementationDays)*(AD21-1))</f>
        <v>14.4</v>
      </c>
      <c r="AE18" s="1">
        <f>IF(AE21="","",'Sprint 3'!TotalEffort-'Sprint 3'!TotalEffort/('Sprint 3'!ImplementationDays)*(AE21-1))</f>
        <v>12.6</v>
      </c>
      <c r="AF18" s="1">
        <f>IF(AF21="","",'Sprint 3'!TotalEffort-'Sprint 3'!TotalEffort/('Sprint 3'!ImplementationDays)*(AF21-1))</f>
        <v>10.8</v>
      </c>
    </row>
    <row r="19" ht="12.75" hidden="1" customHeight="1">
      <c r="C19" s="27" t="s">
        <v>11</v>
      </c>
      <c r="E19" s="23" t="s">
        <v>12</v>
      </c>
      <c r="F19" s="1"/>
      <c r="G19" s="1"/>
      <c r="H19" s="1">
        <f t="array" ref="H19">IF(TREND(OFFSET($H17,0,'Sprint 3'!DoneDays-'Sprint 3'!TrendDays,1,'Sprint 3'!TrendDays),OFFSET($H20,0,'Sprint 3'!DoneDays-'Sprint 3'!TrendDays,1,'Sprint 3'!TrendDays),H20)&lt;0,"",TREND(OFFSET($H17,0,'Sprint 3'!DoneDays-'Sprint 3'!TrendDays,1,'Sprint 3'!TrendDays),OFFSET($H20,0,'Sprint 3'!DoneDays-'Sprint 3'!TrendDays,1,'Sprint 3'!TrendDays),H20))</f>
        <v>41.17142857</v>
      </c>
      <c r="I19" s="1">
        <f t="array" ref="I19">IF(TREND(OFFSET($H17,0,'Sprint 3'!DoneDays-'Sprint 3'!TrendDays,1,'Sprint 3'!TrendDays),OFFSET($H20,0,'Sprint 3'!DoneDays-'Sprint 3'!TrendDays,1,'Sprint 3'!TrendDays),I20)&lt;0,"",TREND(OFFSET($H17,0,'Sprint 3'!DoneDays-'Sprint 3'!TrendDays,1,'Sprint 3'!TrendDays),OFFSET($H20,0,'Sprint 3'!DoneDays-'Sprint 3'!TrendDays,1,'Sprint 3'!TrendDays),I20))</f>
        <v>37.65054945</v>
      </c>
      <c r="J19" s="1">
        <f t="array" ref="J19">IF(TREND(OFFSET($H17,0,'Sprint 3'!DoneDays-'Sprint 3'!TrendDays,1,'Sprint 3'!TrendDays),OFFSET($H20,0,'Sprint 3'!DoneDays-'Sprint 3'!TrendDays,1,'Sprint 3'!TrendDays),J20)&lt;0,"",TREND(OFFSET($H17,0,'Sprint 3'!DoneDays-'Sprint 3'!TrendDays,1,'Sprint 3'!TrendDays),OFFSET($H20,0,'Sprint 3'!DoneDays-'Sprint 3'!TrendDays,1,'Sprint 3'!TrendDays),J20))</f>
        <v>34.12967033</v>
      </c>
      <c r="K19" s="1">
        <f t="array" ref="K19">IF(TREND(OFFSET($H17,0,'Sprint 3'!DoneDays-'Sprint 3'!TrendDays,1,'Sprint 3'!TrendDays),OFFSET($H20,0,'Sprint 3'!DoneDays-'Sprint 3'!TrendDays,1,'Sprint 3'!TrendDays),K20)&lt;0,"",TREND(OFFSET($H17,0,'Sprint 3'!DoneDays-'Sprint 3'!TrendDays,1,'Sprint 3'!TrendDays),OFFSET($H20,0,'Sprint 3'!DoneDays-'Sprint 3'!TrendDays,1,'Sprint 3'!TrendDays),K20))</f>
        <v>30.60879121</v>
      </c>
      <c r="L19" s="1">
        <f t="array" ref="L19">IF(TREND(OFFSET($H17,0,'Sprint 3'!DoneDays-'Sprint 3'!TrendDays,1,'Sprint 3'!TrendDays),OFFSET($H20,0,'Sprint 3'!DoneDays-'Sprint 3'!TrendDays,1,'Sprint 3'!TrendDays),L20)&lt;0,"",TREND(OFFSET($H17,0,'Sprint 3'!DoneDays-'Sprint 3'!TrendDays,1,'Sprint 3'!TrendDays),OFFSET($H20,0,'Sprint 3'!DoneDays-'Sprint 3'!TrendDays,1,'Sprint 3'!TrendDays),L20))</f>
        <v>27.08791209</v>
      </c>
      <c r="M19" s="1">
        <f t="array" ref="M19">IF(TREND(OFFSET($H17,0,'Sprint 3'!DoneDays-'Sprint 3'!TrendDays,1,'Sprint 3'!TrendDays),OFFSET($H20,0,'Sprint 3'!DoneDays-'Sprint 3'!TrendDays,1,'Sprint 3'!TrendDays),M20)&lt;0,"",TREND(OFFSET($H17,0,'Sprint 3'!DoneDays-'Sprint 3'!TrendDays,1,'Sprint 3'!TrendDays),OFFSET($H20,0,'Sprint 3'!DoneDays-'Sprint 3'!TrendDays,1,'Sprint 3'!TrendDays),M20))</f>
        <v>23.56703297</v>
      </c>
      <c r="N19" s="1">
        <f t="array" ref="N19">IF(TREND(OFFSET($H17,0,'Sprint 3'!DoneDays-'Sprint 3'!TrendDays,1,'Sprint 3'!TrendDays),OFFSET($H20,0,'Sprint 3'!DoneDays-'Sprint 3'!TrendDays,1,'Sprint 3'!TrendDays),N20)&lt;0,"",TREND(OFFSET($H17,0,'Sprint 3'!DoneDays-'Sprint 3'!TrendDays,1,'Sprint 3'!TrendDays),OFFSET($H20,0,'Sprint 3'!DoneDays-'Sprint 3'!TrendDays,1,'Sprint 3'!TrendDays),N20))</f>
        <v>20.04615385</v>
      </c>
      <c r="O19" s="1">
        <f t="array" ref="O19">IF(TREND(OFFSET($H17,0,'Sprint 3'!DoneDays-'Sprint 3'!TrendDays,1,'Sprint 3'!TrendDays),OFFSET($H20,0,'Sprint 3'!DoneDays-'Sprint 3'!TrendDays,1,'Sprint 3'!TrendDays),O20)&lt;0,"",TREND(OFFSET($H17,0,'Sprint 3'!DoneDays-'Sprint 3'!TrendDays,1,'Sprint 3'!TrendDays),OFFSET($H20,0,'Sprint 3'!DoneDays-'Sprint 3'!TrendDays,1,'Sprint 3'!TrendDays),O20))</f>
        <v>16.52527473</v>
      </c>
      <c r="P19" s="1">
        <f t="array" ref="P19">IF(TREND(OFFSET($H17,0,'Sprint 3'!DoneDays-'Sprint 3'!TrendDays,1,'Sprint 3'!TrendDays),OFFSET($H20,0,'Sprint 3'!DoneDays-'Sprint 3'!TrendDays,1,'Sprint 3'!TrendDays),P20)&lt;0,"",TREND(OFFSET($H17,0,'Sprint 3'!DoneDays-'Sprint 3'!TrendDays,1,'Sprint 3'!TrendDays),OFFSET($H20,0,'Sprint 3'!DoneDays-'Sprint 3'!TrendDays,1,'Sprint 3'!TrendDays),P20))</f>
        <v>13.0043956</v>
      </c>
      <c r="Q19" s="1">
        <f t="array" ref="Q19">IF(TREND(OFFSET($H17,0,'Sprint 3'!DoneDays-'Sprint 3'!TrendDays,1,'Sprint 3'!TrendDays),OFFSET($H20,0,'Sprint 3'!DoneDays-'Sprint 3'!TrendDays,1,'Sprint 3'!TrendDays),Q20)&lt;0,"",TREND(OFFSET($H17,0,'Sprint 3'!DoneDays-'Sprint 3'!TrendDays,1,'Sprint 3'!TrendDays),OFFSET($H20,0,'Sprint 3'!DoneDays-'Sprint 3'!TrendDays,1,'Sprint 3'!TrendDays),Q20))</f>
        <v>9.483516484</v>
      </c>
      <c r="R19" s="1">
        <f t="array" ref="R19">IF(TREND(OFFSET($H17,0,'Sprint 3'!DoneDays-'Sprint 3'!TrendDays,1,'Sprint 3'!TrendDays),OFFSET($H20,0,'Sprint 3'!DoneDays-'Sprint 3'!TrendDays,1,'Sprint 3'!TrendDays),R20)&lt;0,"",TREND(OFFSET($H17,0,'Sprint 3'!DoneDays-'Sprint 3'!TrendDays,1,'Sprint 3'!TrendDays),OFFSET($H20,0,'Sprint 3'!DoneDays-'Sprint 3'!TrendDays,1,'Sprint 3'!TrendDays),R20))</f>
        <v>5.962637363</v>
      </c>
      <c r="S19" s="1">
        <f t="array" ref="S19">IF(TREND(OFFSET($H17,0,'Sprint 3'!DoneDays-'Sprint 3'!TrendDays,1,'Sprint 3'!TrendDays),OFFSET($H20,0,'Sprint 3'!DoneDays-'Sprint 3'!TrendDays,1,'Sprint 3'!TrendDays),S20)&lt;0,"",TREND(OFFSET($H17,0,'Sprint 3'!DoneDays-'Sprint 3'!TrendDays,1,'Sprint 3'!TrendDays),OFFSET($H20,0,'Sprint 3'!DoneDays-'Sprint 3'!TrendDays,1,'Sprint 3'!TrendDays),S20))</f>
        <v>2.441758242</v>
      </c>
      <c r="T19" s="1" t="str">
        <f t="array" ref="T19">IF(TREND(OFFSET($H17,0,'Sprint 3'!DoneDays-'Sprint 3'!TrendDays,1,'Sprint 3'!TrendDays),OFFSET($H20,0,'Sprint 3'!DoneDays-'Sprint 3'!TrendDays,1,'Sprint 3'!TrendDays),T20)&lt;0,"",TREND(OFFSET($H17,0,'Sprint 3'!DoneDays-'Sprint 3'!TrendDays,1,'Sprint 3'!TrendDays),OFFSET($H20,0,'Sprint 3'!DoneDays-'Sprint 3'!TrendDays,1,'Sprint 3'!TrendDays),T20))</f>
        <v/>
      </c>
      <c r="U19" s="1" t="str">
        <f t="array" ref="U19">IF(TREND(OFFSET($H17,0,'Sprint 3'!DoneDays-'Sprint 3'!TrendDays,1,'Sprint 3'!TrendDays),OFFSET($H20,0,'Sprint 3'!DoneDays-'Sprint 3'!TrendDays,1,'Sprint 3'!TrendDays),U20)&lt;0,"",TREND(OFFSET($H17,0,'Sprint 3'!DoneDays-'Sprint 3'!TrendDays,1,'Sprint 3'!TrendDays),OFFSET($H20,0,'Sprint 3'!DoneDays-'Sprint 3'!TrendDays,1,'Sprint 3'!TrendDays),U20))</f>
        <v/>
      </c>
      <c r="V19" s="1" t="str">
        <f t="array" ref="V19">IF(TREND(OFFSET($H17,0,'Sprint 3'!DoneDays-'Sprint 3'!TrendDays,1,'Sprint 3'!TrendDays),OFFSET($H20,0,'Sprint 3'!DoneDays-'Sprint 3'!TrendDays,1,'Sprint 3'!TrendDays),V20)&lt;0,"",TREND(OFFSET($H17,0,'Sprint 3'!DoneDays-'Sprint 3'!TrendDays,1,'Sprint 3'!TrendDays),OFFSET($H20,0,'Sprint 3'!DoneDays-'Sprint 3'!TrendDays,1,'Sprint 3'!TrendDays),V20))</f>
        <v/>
      </c>
      <c r="W19" s="1" t="str">
        <f t="array" ref="W19">IF(TREND(OFFSET($H17,0,'Sprint 3'!DoneDays-'Sprint 3'!TrendDays,1,'Sprint 3'!TrendDays),OFFSET($H20,0,'Sprint 3'!DoneDays-'Sprint 3'!TrendDays,1,'Sprint 3'!TrendDays),W20)&lt;0,"",TREND(OFFSET($H17,0,'Sprint 3'!DoneDays-'Sprint 3'!TrendDays,1,'Sprint 3'!TrendDays),OFFSET($H20,0,'Sprint 3'!DoneDays-'Sprint 3'!TrendDays,1,'Sprint 3'!TrendDays),W20))</f>
        <v/>
      </c>
      <c r="X19" s="1" t="str">
        <f t="array" ref="X19">IF(TREND(OFFSET($H17,0,'Sprint 3'!DoneDays-'Sprint 3'!TrendDays,1,'Sprint 3'!TrendDays),OFFSET($H20,0,'Sprint 3'!DoneDays-'Sprint 3'!TrendDays,1,'Sprint 3'!TrendDays),X20)&lt;0,"",TREND(OFFSET($H17,0,'Sprint 3'!DoneDays-'Sprint 3'!TrendDays,1,'Sprint 3'!TrendDays),OFFSET($H20,0,'Sprint 3'!DoneDays-'Sprint 3'!TrendDays,1,'Sprint 3'!TrendDays),X20))</f>
        <v/>
      </c>
      <c r="Y19" s="1" t="str">
        <f t="array" ref="Y19">IF(TREND(OFFSET($H17,0,'Sprint 3'!DoneDays-'Sprint 3'!TrendDays,1,'Sprint 3'!TrendDays),OFFSET($H20,0,'Sprint 3'!DoneDays-'Sprint 3'!TrendDays,1,'Sprint 3'!TrendDays),Y20)&lt;0,"",TREND(OFFSET($H17,0,'Sprint 3'!DoneDays-'Sprint 3'!TrendDays,1,'Sprint 3'!TrendDays),OFFSET($H20,0,'Sprint 3'!DoneDays-'Sprint 3'!TrendDays,1,'Sprint 3'!TrendDays),Y20))</f>
        <v/>
      </c>
      <c r="Z19" s="1" t="str">
        <f t="array" ref="Z19">IF(TREND(OFFSET($H17,0,'Sprint 3'!DoneDays-'Sprint 3'!TrendDays,1,'Sprint 3'!TrendDays),OFFSET($H20,0,'Sprint 3'!DoneDays-'Sprint 3'!TrendDays,1,'Sprint 3'!TrendDays),Z20)&lt;0,"",TREND(OFFSET($H17,0,'Sprint 3'!DoneDays-'Sprint 3'!TrendDays,1,'Sprint 3'!TrendDays),OFFSET($H20,0,'Sprint 3'!DoneDays-'Sprint 3'!TrendDays,1,'Sprint 3'!TrendDays),Z20))</f>
        <v/>
      </c>
      <c r="AA19" s="1" t="str">
        <f t="array" ref="AA19">IF(TREND(OFFSET($H17,0,'Sprint 3'!DoneDays-'Sprint 3'!TrendDays,1,'Sprint 3'!TrendDays),OFFSET($H20,0,'Sprint 3'!DoneDays-'Sprint 3'!TrendDays,1,'Sprint 3'!TrendDays),AA20)&lt;0,"",TREND(OFFSET($H17,0,'Sprint 3'!DoneDays-'Sprint 3'!TrendDays,1,'Sprint 3'!TrendDays),OFFSET($H20,0,'Sprint 3'!DoneDays-'Sprint 3'!TrendDays,1,'Sprint 3'!TrendDays),AA20))</f>
        <v/>
      </c>
      <c r="AB19" s="1" t="str">
        <f t="array" ref="AB19">IF(TREND(OFFSET($H17,0,'Sprint 3'!DoneDays-'Sprint 3'!TrendDays,1,'Sprint 3'!TrendDays),OFFSET($H20,0,'Sprint 3'!DoneDays-'Sprint 3'!TrendDays,1,'Sprint 3'!TrendDays),AB20)&lt;0,"",TREND(OFFSET($H17,0,'Sprint 3'!DoneDays-'Sprint 3'!TrendDays,1,'Sprint 3'!TrendDays),OFFSET($H20,0,'Sprint 3'!DoneDays-'Sprint 3'!TrendDays,1,'Sprint 3'!TrendDays),AB20))</f>
        <v/>
      </c>
      <c r="AC19" s="1" t="str">
        <f t="array" ref="AC19">IF(TREND(OFFSET($H17,0,'Sprint 3'!DoneDays-'Sprint 3'!TrendDays,1,'Sprint 3'!TrendDays),OFFSET($H20,0,'Sprint 3'!DoneDays-'Sprint 3'!TrendDays,1,'Sprint 3'!TrendDays),AC20)&lt;0,"",TREND(OFFSET($H17,0,'Sprint 3'!DoneDays-'Sprint 3'!TrendDays,1,'Sprint 3'!TrendDays),OFFSET($H20,0,'Sprint 3'!DoneDays-'Sprint 3'!TrendDays,1,'Sprint 3'!TrendDays),AC20))</f>
        <v/>
      </c>
      <c r="AD19" s="1" t="str">
        <f t="array" ref="AD19">IF(TREND(OFFSET($H17,0,'Sprint 3'!DoneDays-'Sprint 3'!TrendDays,1,'Sprint 3'!TrendDays),OFFSET($H20,0,'Sprint 3'!DoneDays-'Sprint 3'!TrendDays,1,'Sprint 3'!TrendDays),AD20)&lt;0,"",TREND(OFFSET($H17,0,'Sprint 3'!DoneDays-'Sprint 3'!TrendDays,1,'Sprint 3'!TrendDays),OFFSET($H20,0,'Sprint 3'!DoneDays-'Sprint 3'!TrendDays,1,'Sprint 3'!TrendDays),AD20))</f>
        <v/>
      </c>
      <c r="AE19" s="1" t="str">
        <f t="array" ref="AE19">IF(TREND(OFFSET($H17,0,'Sprint 3'!DoneDays-'Sprint 3'!TrendDays,1,'Sprint 3'!TrendDays),OFFSET($H20,0,'Sprint 3'!DoneDays-'Sprint 3'!TrendDays,1,'Sprint 3'!TrendDays),AE20)&lt;0,"",TREND(OFFSET($H17,0,'Sprint 3'!DoneDays-'Sprint 3'!TrendDays,1,'Sprint 3'!TrendDays),OFFSET($H20,0,'Sprint 3'!DoneDays-'Sprint 3'!TrendDays,1,'Sprint 3'!TrendDays),AE20))</f>
        <v/>
      </c>
      <c r="AF19" s="1" t="str">
        <f t="array" ref="AF19">IF(TREND(OFFSET($H17,0,'Sprint 3'!DoneDays-'Sprint 3'!TrendDays,1,'Sprint 3'!TrendDays),OFFSET($H20,0,'Sprint 3'!DoneDays-'Sprint 3'!TrendDays,1,'Sprint 3'!TrendDays),AF20)&lt;0,"",TREND(OFFSET($H17,0,'Sprint 3'!DoneDays-'Sprint 3'!TrendDays,1,'Sprint 3'!TrendDays),OFFSET($H20,0,'Sprint 3'!DoneDays-'Sprint 3'!TrendDays,1,'Sprint 3'!TrendDays),AF20))</f>
        <v/>
      </c>
    </row>
    <row r="20" ht="12.75" hidden="1" customHeight="1">
      <c r="C20" s="27" t="s">
        <v>13</v>
      </c>
      <c r="E20" s="23" t="s">
        <v>14</v>
      </c>
      <c r="F20" s="1">
        <f>IF('Sprint 3'!DoneDays&gt;D17,D17,'Sprint 3'!DoneDays)</f>
        <v>14</v>
      </c>
      <c r="G20" s="1"/>
      <c r="H20" s="1">
        <f>IF('Sprint 3'!DoneDays&gt;G20,G20+1,"")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40" t="s">
        <v>35</v>
      </c>
      <c r="C21" s="41" t="s">
        <v>36</v>
      </c>
      <c r="D21" s="41" t="s">
        <v>37</v>
      </c>
      <c r="E21" s="42" t="s">
        <v>18</v>
      </c>
      <c r="F21" s="42" t="s">
        <v>19</v>
      </c>
      <c r="G21" s="28" t="s">
        <v>20</v>
      </c>
      <c r="H21" s="28">
        <v>1.0</v>
      </c>
      <c r="I21" s="28">
        <f t="shared" ref="I21:AF21" si="1">IF($D$16&gt;H21,H21+1,"")</f>
        <v>2</v>
      </c>
      <c r="J21" s="28">
        <f t="shared" si="1"/>
        <v>3</v>
      </c>
      <c r="K21" s="28">
        <f t="shared" si="1"/>
        <v>4</v>
      </c>
      <c r="L21" s="28">
        <f t="shared" si="1"/>
        <v>5</v>
      </c>
      <c r="M21" s="28">
        <f t="shared" si="1"/>
        <v>6</v>
      </c>
      <c r="N21" s="28">
        <f t="shared" si="1"/>
        <v>7</v>
      </c>
      <c r="O21" s="28">
        <f t="shared" si="1"/>
        <v>8</v>
      </c>
      <c r="P21" s="28">
        <f t="shared" si="1"/>
        <v>9</v>
      </c>
      <c r="Q21" s="28">
        <f t="shared" si="1"/>
        <v>10</v>
      </c>
      <c r="R21" s="28">
        <f t="shared" si="1"/>
        <v>11</v>
      </c>
      <c r="S21" s="28">
        <f t="shared" si="1"/>
        <v>12</v>
      </c>
      <c r="T21" s="28">
        <f t="shared" si="1"/>
        <v>13</v>
      </c>
      <c r="U21" s="28">
        <f t="shared" si="1"/>
        <v>14</v>
      </c>
      <c r="V21" s="28">
        <f t="shared" si="1"/>
        <v>15</v>
      </c>
      <c r="W21" s="28">
        <f t="shared" si="1"/>
        <v>16</v>
      </c>
      <c r="X21" s="28">
        <f t="shared" si="1"/>
        <v>17</v>
      </c>
      <c r="Y21" s="28">
        <f t="shared" si="1"/>
        <v>18</v>
      </c>
      <c r="Z21" s="28">
        <f t="shared" si="1"/>
        <v>19</v>
      </c>
      <c r="AA21" s="28">
        <f t="shared" si="1"/>
        <v>20</v>
      </c>
      <c r="AB21" s="28">
        <f t="shared" si="1"/>
        <v>21</v>
      </c>
      <c r="AC21" s="28">
        <f t="shared" si="1"/>
        <v>22</v>
      </c>
      <c r="AD21" s="28">
        <f t="shared" si="1"/>
        <v>23</v>
      </c>
      <c r="AE21" s="28">
        <f t="shared" si="1"/>
        <v>24</v>
      </c>
      <c r="AF21" s="28">
        <f t="shared" si="1"/>
        <v>25</v>
      </c>
    </row>
    <row r="22" ht="12.75" customHeight="1">
      <c r="B22" s="45">
        <v>4.18</v>
      </c>
      <c r="C22" s="44" t="s">
        <v>51</v>
      </c>
      <c r="D22" s="37">
        <v>4.0</v>
      </c>
      <c r="E22" s="45" t="s">
        <v>52</v>
      </c>
      <c r="F22" s="45" t="s">
        <v>23</v>
      </c>
      <c r="G22" s="1">
        <v>8.0</v>
      </c>
      <c r="H22" s="1">
        <f t="shared" ref="H22:H26" si="3">IF(OR(H$21="",$G22=""),"",G22)</f>
        <v>8</v>
      </c>
      <c r="I22" s="1">
        <v>6.0</v>
      </c>
      <c r="J22" s="1">
        <v>4.0</v>
      </c>
      <c r="K22" s="1">
        <v>3.0</v>
      </c>
      <c r="L22" s="1">
        <v>2.0</v>
      </c>
      <c r="M22" s="1">
        <v>1.0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/>
      <c r="X22" s="1"/>
      <c r="Y22" s="1"/>
      <c r="Z22" s="1"/>
      <c r="AA22" s="1"/>
      <c r="AB22" s="1"/>
      <c r="AC22" s="1"/>
      <c r="AD22" s="1"/>
      <c r="AE22" s="1" t="str">
        <f t="shared" ref="AE22:AF22" si="2">IF(OR(AE$21="",$G22=""),"",AD22)</f>
        <v/>
      </c>
      <c r="AF22" s="1" t="str">
        <f t="shared" si="2"/>
        <v/>
      </c>
    </row>
    <row r="23" ht="12.75" customHeight="1">
      <c r="B23" s="45">
        <v>4.19</v>
      </c>
      <c r="C23" s="44" t="s">
        <v>53</v>
      </c>
      <c r="D23" s="37">
        <v>4.0</v>
      </c>
      <c r="E23" s="45" t="s">
        <v>54</v>
      </c>
      <c r="F23" s="45" t="s">
        <v>23</v>
      </c>
      <c r="G23" s="1">
        <v>10.0</v>
      </c>
      <c r="H23" s="1">
        <f t="shared" si="3"/>
        <v>10</v>
      </c>
      <c r="I23" s="1">
        <v>9.0</v>
      </c>
      <c r="J23" s="1">
        <v>7.0</v>
      </c>
      <c r="K23" s="1">
        <v>6.0</v>
      </c>
      <c r="L23" s="1">
        <v>4.0</v>
      </c>
      <c r="M23" s="1">
        <v>2.0</v>
      </c>
      <c r="N23" s="1">
        <v>1.0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/>
      <c r="X23" s="1"/>
      <c r="Y23" s="1"/>
      <c r="Z23" s="1"/>
      <c r="AA23" s="1"/>
      <c r="AB23" s="1"/>
      <c r="AC23" s="1"/>
      <c r="AD23" s="1"/>
      <c r="AE23" s="1" t="str">
        <f t="shared" ref="AE23:AF23" si="4">IF(OR(AE$21="",$G23=""),"",AD23)</f>
        <v/>
      </c>
      <c r="AF23" s="1" t="str">
        <f t="shared" si="4"/>
        <v/>
      </c>
    </row>
    <row r="24" ht="12.75" customHeight="1">
      <c r="B24" s="47" t="s">
        <v>55</v>
      </c>
      <c r="C24" s="44" t="s">
        <v>56</v>
      </c>
      <c r="D24" s="37">
        <v>4.0</v>
      </c>
      <c r="E24" s="45" t="s">
        <v>57</v>
      </c>
      <c r="F24" s="45" t="s">
        <v>23</v>
      </c>
      <c r="G24" s="1">
        <v>20.0</v>
      </c>
      <c r="H24" s="1">
        <f t="shared" si="3"/>
        <v>20</v>
      </c>
      <c r="I24" s="1">
        <v>18.0</v>
      </c>
      <c r="J24" s="1"/>
      <c r="K24" s="1">
        <v>17.0</v>
      </c>
      <c r="L24" s="1">
        <v>15.0</v>
      </c>
      <c r="M24" s="1">
        <v>14.0</v>
      </c>
      <c r="N24" s="1">
        <v>12.0</v>
      </c>
      <c r="O24" s="1">
        <v>11.0</v>
      </c>
      <c r="P24" s="1">
        <v>10.0</v>
      </c>
      <c r="Q24" s="1">
        <v>8.0</v>
      </c>
      <c r="R24" s="1">
        <v>7.0</v>
      </c>
      <c r="S24" s="1">
        <v>5.0</v>
      </c>
      <c r="T24" s="1">
        <v>3.0</v>
      </c>
      <c r="U24" s="1">
        <v>1.0</v>
      </c>
      <c r="V24" s="1">
        <v>0.0</v>
      </c>
      <c r="W24" s="1"/>
      <c r="X24" s="1"/>
      <c r="Y24" s="1"/>
      <c r="Z24" s="1"/>
      <c r="AA24" s="1"/>
      <c r="AB24" s="1"/>
      <c r="AC24" s="1"/>
      <c r="AD24" s="1"/>
      <c r="AE24" s="1" t="str">
        <f t="shared" ref="AE24:AF24" si="5">IF(OR(AE$21="",$G24=""),"",AD24)</f>
        <v/>
      </c>
      <c r="AF24" s="1" t="str">
        <f t="shared" si="5"/>
        <v/>
      </c>
    </row>
    <row r="25" ht="12.75" customHeight="1">
      <c r="B25" s="45">
        <v>4.21</v>
      </c>
      <c r="C25" s="44" t="s">
        <v>58</v>
      </c>
      <c r="D25" s="37">
        <v>4.0</v>
      </c>
      <c r="E25" s="45" t="s">
        <v>57</v>
      </c>
      <c r="F25" s="45" t="s">
        <v>23</v>
      </c>
      <c r="G25" s="1">
        <v>8.0</v>
      </c>
      <c r="H25" s="1">
        <f t="shared" si="3"/>
        <v>8</v>
      </c>
      <c r="I25" s="1">
        <v>6.0</v>
      </c>
      <c r="J25" s="1">
        <v>5.0</v>
      </c>
      <c r="K25" s="1">
        <v>4.0</v>
      </c>
      <c r="L25" s="1">
        <v>2.0</v>
      </c>
      <c r="M25" s="1">
        <v>1.0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/>
      <c r="X25" s="1"/>
      <c r="Y25" s="1"/>
      <c r="Z25" s="1"/>
      <c r="AA25" s="1"/>
      <c r="AB25" s="1"/>
      <c r="AC25" s="1"/>
      <c r="AD25" s="1"/>
      <c r="AE25" s="1" t="str">
        <f t="shared" ref="AE25:AF25" si="6">IF(OR(AE$21="",$G25=""),"",AD25)</f>
        <v/>
      </c>
      <c r="AF25" s="1" t="str">
        <f t="shared" si="6"/>
        <v/>
      </c>
    </row>
    <row r="26" ht="12.75" customHeight="1">
      <c r="B26" s="45">
        <v>4.22</v>
      </c>
      <c r="C26" s="44" t="s">
        <v>59</v>
      </c>
      <c r="D26" s="37">
        <v>4.0</v>
      </c>
      <c r="E26" s="45" t="s">
        <v>54</v>
      </c>
      <c r="F26" s="45" t="s">
        <v>23</v>
      </c>
      <c r="G26" s="1">
        <v>8.0</v>
      </c>
      <c r="H26" s="1">
        <f t="shared" si="3"/>
        <v>8</v>
      </c>
      <c r="I26" s="1">
        <v>7.0</v>
      </c>
      <c r="J26" s="1">
        <v>5.0</v>
      </c>
      <c r="K26" s="1">
        <v>3.0</v>
      </c>
      <c r="L26" s="1">
        <v>2.0</v>
      </c>
      <c r="M26" s="1">
        <v>1.0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7">IF(OR(AE$21="",$G26=""),"",AD26)</f>
        <v/>
      </c>
      <c r="AF26" s="1" t="str">
        <f t="shared" si="7"/>
        <v/>
      </c>
    </row>
    <row r="27" ht="12.75" customHeight="1">
      <c r="D27" s="38"/>
      <c r="F27" s="2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8">IF(OR(AE$21="",$G27=""),"",AD27)</f>
        <v/>
      </c>
      <c r="AF27" s="1" t="str">
        <f t="shared" si="8"/>
        <v/>
      </c>
    </row>
    <row r="28" ht="12.75" customHeight="1">
      <c r="D28" s="1"/>
      <c r="F28" s="2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9">IF(OR(AE$21="",$G28=""),"",AD28)</f>
        <v/>
      </c>
      <c r="AF28" s="1" t="str">
        <f t="shared" si="9"/>
        <v/>
      </c>
    </row>
    <row r="29" ht="12.75" customHeight="1">
      <c r="D29" s="1"/>
      <c r="F29" s="23" t="str">
        <f t="shared" ref="F29:F63" si="11">IF(C29&lt;&gt;"","Planned","")</f>
        <v/>
      </c>
      <c r="G29" s="1"/>
      <c r="H29" s="1" t="str">
        <f t="shared" ref="H29:H66" si="12">IF(OR(H$21="",$G29=""),"",G29)</f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0">IF(OR(AE$21="",$G29=""),"",AD29)</f>
        <v/>
      </c>
      <c r="AF29" s="1" t="str">
        <f t="shared" si="10"/>
        <v/>
      </c>
    </row>
    <row r="30" ht="12.75" customHeight="1">
      <c r="D30" s="1"/>
      <c r="F30" s="23" t="str">
        <f t="shared" si="11"/>
        <v/>
      </c>
      <c r="G30" s="1"/>
      <c r="H30" s="1" t="str">
        <f t="shared" si="12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3">IF(OR(AE$21="",$G30=""),"",AD30)</f>
        <v/>
      </c>
      <c r="AF30" s="1" t="str">
        <f t="shared" si="13"/>
        <v/>
      </c>
    </row>
    <row r="31" ht="12.75" customHeight="1">
      <c r="D31" s="1"/>
      <c r="F31" s="23" t="str">
        <f t="shared" si="11"/>
        <v/>
      </c>
      <c r="G31" s="1"/>
      <c r="H31" s="1" t="str">
        <f t="shared" si="12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4">IF(OR(AE$21="",$G31=""),"",AD31)</f>
        <v/>
      </c>
      <c r="AF31" s="1" t="str">
        <f t="shared" si="14"/>
        <v/>
      </c>
    </row>
    <row r="32" ht="12.75" customHeight="1">
      <c r="D32" s="1"/>
      <c r="F32" s="23" t="str">
        <f t="shared" si="11"/>
        <v/>
      </c>
      <c r="G32" s="1"/>
      <c r="H32" s="1" t="str">
        <f t="shared" si="12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5">IF(OR(AE$21="",$G32=""),"",AD32)</f>
        <v/>
      </c>
      <c r="AF32" s="1" t="str">
        <f t="shared" si="15"/>
        <v/>
      </c>
    </row>
    <row r="33" ht="12.75" customHeight="1">
      <c r="D33" s="1"/>
      <c r="F33" s="23" t="str">
        <f t="shared" si="11"/>
        <v/>
      </c>
      <c r="G33" s="1"/>
      <c r="H33" s="1" t="str">
        <f t="shared" si="12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6">IF(OR(AE$21="",$G33=""),"",AD33)</f>
        <v/>
      </c>
      <c r="AF33" s="1" t="str">
        <f t="shared" si="16"/>
        <v/>
      </c>
    </row>
    <row r="34" ht="12.75" customHeight="1">
      <c r="D34" s="1"/>
      <c r="F34" s="23" t="str">
        <f t="shared" si="11"/>
        <v/>
      </c>
      <c r="G34" s="1"/>
      <c r="H34" s="1" t="str">
        <f t="shared" si="12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7">IF(OR(AE$21="",$G34=""),"",AD34)</f>
        <v/>
      </c>
      <c r="AF34" s="1" t="str">
        <f t="shared" si="17"/>
        <v/>
      </c>
    </row>
    <row r="35" ht="12.75" customHeight="1">
      <c r="D35" s="1"/>
      <c r="F35" s="23" t="str">
        <f t="shared" si="11"/>
        <v/>
      </c>
      <c r="G35" s="1"/>
      <c r="H35" s="1" t="str">
        <f t="shared" si="12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8">IF(OR(AE$21="",$G35=""),"",AD35)</f>
        <v/>
      </c>
      <c r="AF35" s="1" t="str">
        <f t="shared" si="18"/>
        <v/>
      </c>
    </row>
    <row r="36" ht="12.75" customHeight="1">
      <c r="D36" s="1"/>
      <c r="F36" s="23" t="str">
        <f t="shared" si="11"/>
        <v/>
      </c>
      <c r="G36" s="1"/>
      <c r="H36" s="1" t="str">
        <f t="shared" si="12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9">IF(OR(AE$21="",$G36=""),"",AD36)</f>
        <v/>
      </c>
      <c r="AF36" s="1" t="str">
        <f t="shared" si="19"/>
        <v/>
      </c>
    </row>
    <row r="37" ht="12.75" customHeight="1">
      <c r="D37" s="1"/>
      <c r="F37" s="23" t="str">
        <f t="shared" si="11"/>
        <v/>
      </c>
      <c r="G37" s="1"/>
      <c r="H37" s="1" t="str">
        <f t="shared" si="12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20">IF(OR(AE$21="",$G37=""),"",AD37)</f>
        <v/>
      </c>
      <c r="AF37" s="1" t="str">
        <f t="shared" si="20"/>
        <v/>
      </c>
    </row>
    <row r="38" ht="12.75" customHeight="1">
      <c r="D38" s="1"/>
      <c r="F38" s="23" t="str">
        <f t="shared" si="11"/>
        <v/>
      </c>
      <c r="G38" s="1"/>
      <c r="H38" s="1" t="str">
        <f t="shared" si="12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21">IF(OR(AE$21="",$G38=""),"",AD38)</f>
        <v/>
      </c>
      <c r="AF38" s="1" t="str">
        <f t="shared" si="21"/>
        <v/>
      </c>
    </row>
    <row r="39" ht="12.75" customHeight="1">
      <c r="D39" s="1"/>
      <c r="F39" s="23" t="str">
        <f t="shared" si="11"/>
        <v/>
      </c>
      <c r="G39" s="1"/>
      <c r="H39" s="1" t="str">
        <f t="shared" si="12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2">IF(OR(AE$21="",$G39=""),"",AD39)</f>
        <v/>
      </c>
      <c r="AF39" s="1" t="str">
        <f t="shared" si="22"/>
        <v/>
      </c>
    </row>
    <row r="40" ht="12.75" customHeight="1">
      <c r="D40" s="1"/>
      <c r="F40" s="23" t="str">
        <f t="shared" si="11"/>
        <v/>
      </c>
      <c r="G40" s="1"/>
      <c r="H40" s="1" t="str">
        <f t="shared" si="12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3">IF(OR(AE$21="",$G40=""),"",AD40)</f>
        <v/>
      </c>
      <c r="AF40" s="1" t="str">
        <f t="shared" si="23"/>
        <v/>
      </c>
    </row>
    <row r="41" ht="12.75" customHeight="1">
      <c r="D41" s="1"/>
      <c r="F41" s="23" t="str">
        <f t="shared" si="11"/>
        <v/>
      </c>
      <c r="G41" s="1"/>
      <c r="H41" s="1" t="str">
        <f t="shared" si="12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4">IF(OR(AE$21="",$G41=""),"",AD41)</f>
        <v/>
      </c>
      <c r="AF41" s="1" t="str">
        <f t="shared" si="24"/>
        <v/>
      </c>
    </row>
    <row r="42" ht="12.75" customHeight="1">
      <c r="D42" s="1"/>
      <c r="F42" s="23" t="str">
        <f t="shared" si="11"/>
        <v/>
      </c>
      <c r="G42" s="1"/>
      <c r="H42" s="1" t="str">
        <f t="shared" si="12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5">IF(OR(AE$21="",$G42=""),"",AD42)</f>
        <v/>
      </c>
      <c r="AF42" s="1" t="str">
        <f t="shared" si="25"/>
        <v/>
      </c>
    </row>
    <row r="43" ht="12.75" customHeight="1">
      <c r="D43" s="1"/>
      <c r="F43" s="23" t="str">
        <f t="shared" si="11"/>
        <v/>
      </c>
      <c r="G43" s="1"/>
      <c r="H43" s="1" t="str">
        <f t="shared" si="12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6">IF(OR(AE$21="",$G43=""),"",AD43)</f>
        <v/>
      </c>
      <c r="AF43" s="1" t="str">
        <f t="shared" si="26"/>
        <v/>
      </c>
    </row>
    <row r="44" ht="12.75" customHeight="1">
      <c r="D44" s="1"/>
      <c r="F44" s="23" t="str">
        <f t="shared" si="11"/>
        <v/>
      </c>
      <c r="G44" s="1"/>
      <c r="H44" s="1" t="str">
        <f t="shared" si="12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7">IF(OR(AE$21="",$G44=""),"",AD44)</f>
        <v/>
      </c>
      <c r="AF44" s="1" t="str">
        <f t="shared" si="27"/>
        <v/>
      </c>
    </row>
    <row r="45" ht="12.75" customHeight="1">
      <c r="D45" s="1"/>
      <c r="F45" s="23" t="str">
        <f t="shared" si="11"/>
        <v/>
      </c>
      <c r="G45" s="1"/>
      <c r="H45" s="1" t="str">
        <f t="shared" si="12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8">IF(OR(AE$21="",$G45=""),"",AD45)</f>
        <v/>
      </c>
      <c r="AF45" s="1" t="str">
        <f t="shared" si="28"/>
        <v/>
      </c>
    </row>
    <row r="46" ht="12.75" customHeight="1">
      <c r="D46" s="1"/>
      <c r="F46" s="23" t="str">
        <f t="shared" si="11"/>
        <v/>
      </c>
      <c r="G46" s="1"/>
      <c r="H46" s="1" t="str">
        <f t="shared" si="12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9">IF(OR(AE$21="",$G46=""),"",AD46)</f>
        <v/>
      </c>
      <c r="AF46" s="1" t="str">
        <f t="shared" si="29"/>
        <v/>
      </c>
    </row>
    <row r="47" ht="12.75" customHeight="1">
      <c r="D47" s="1"/>
      <c r="F47" s="23" t="str">
        <f t="shared" si="11"/>
        <v/>
      </c>
      <c r="G47" s="1"/>
      <c r="H47" s="1" t="str">
        <f t="shared" si="12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30">IF(OR(AE$21="",$G47=""),"",AD47)</f>
        <v/>
      </c>
      <c r="AF47" s="1" t="str">
        <f t="shared" si="30"/>
        <v/>
      </c>
    </row>
    <row r="48" ht="12.75" customHeight="1">
      <c r="D48" s="1"/>
      <c r="F48" s="23" t="str">
        <f t="shared" si="11"/>
        <v/>
      </c>
      <c r="G48" s="1"/>
      <c r="H48" s="1" t="str">
        <f t="shared" si="12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1">IF(OR(AE$21="",$G48=""),"",AD48)</f>
        <v/>
      </c>
      <c r="AF48" s="1" t="str">
        <f t="shared" si="31"/>
        <v/>
      </c>
    </row>
    <row r="49" ht="12.75" customHeight="1">
      <c r="D49" s="1"/>
      <c r="F49" s="23" t="str">
        <f t="shared" si="11"/>
        <v/>
      </c>
      <c r="G49" s="1"/>
      <c r="H49" s="1" t="str">
        <f t="shared" si="12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2">IF(OR(AE$21="",$G49=""),"",AD49)</f>
        <v/>
      </c>
      <c r="AF49" s="1" t="str">
        <f t="shared" si="32"/>
        <v/>
      </c>
    </row>
    <row r="50" ht="12.75" customHeight="1">
      <c r="D50" s="1"/>
      <c r="F50" s="23" t="str">
        <f t="shared" si="11"/>
        <v/>
      </c>
      <c r="G50" s="1"/>
      <c r="H50" s="1" t="str">
        <f t="shared" si="12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3">IF(OR(AE$21="",$G50=""),"",AD50)</f>
        <v/>
      </c>
      <c r="AF50" s="1" t="str">
        <f t="shared" si="33"/>
        <v/>
      </c>
    </row>
    <row r="51" ht="12.75" customHeight="1">
      <c r="D51" s="1"/>
      <c r="F51" s="23" t="str">
        <f t="shared" si="11"/>
        <v/>
      </c>
      <c r="G51" s="1"/>
      <c r="H51" s="1" t="str">
        <f t="shared" si="12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4">IF(OR(AE$21="",$G51=""),"",AD51)</f>
        <v/>
      </c>
      <c r="AF51" s="1" t="str">
        <f t="shared" si="34"/>
        <v/>
      </c>
    </row>
    <row r="52" ht="12.75" customHeight="1">
      <c r="D52" s="1"/>
      <c r="F52" s="23" t="str">
        <f t="shared" si="11"/>
        <v/>
      </c>
      <c r="G52" s="1"/>
      <c r="H52" s="1" t="str">
        <f t="shared" si="12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5">IF(OR(AE$21="",$G52=""),"",AD52)</f>
        <v/>
      </c>
      <c r="AF52" s="1" t="str">
        <f t="shared" si="35"/>
        <v/>
      </c>
    </row>
    <row r="53" ht="12.75" customHeight="1">
      <c r="D53" s="1"/>
      <c r="F53" s="23" t="str">
        <f t="shared" si="11"/>
        <v/>
      </c>
      <c r="G53" s="1"/>
      <c r="H53" s="1" t="str">
        <f t="shared" si="12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6">IF(OR(AE$21="",$G53=""),"",AD53)</f>
        <v/>
      </c>
      <c r="AF53" s="1" t="str">
        <f t="shared" si="36"/>
        <v/>
      </c>
    </row>
    <row r="54" ht="12.75" customHeight="1">
      <c r="D54" s="1"/>
      <c r="F54" s="23" t="str">
        <f t="shared" si="11"/>
        <v/>
      </c>
      <c r="G54" s="1"/>
      <c r="H54" s="1" t="str">
        <f t="shared" si="12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7">IF(OR(AE$21="",$G54=""),"",AD54)</f>
        <v/>
      </c>
      <c r="AF54" s="1" t="str">
        <f t="shared" si="37"/>
        <v/>
      </c>
    </row>
    <row r="55" ht="12.75" customHeight="1">
      <c r="D55" s="1"/>
      <c r="F55" s="23" t="str">
        <f t="shared" si="11"/>
        <v/>
      </c>
      <c r="G55" s="1"/>
      <c r="H55" s="1" t="str">
        <f t="shared" si="12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8">IF(OR(AE$21="",$G55=""),"",AD55)</f>
        <v/>
      </c>
      <c r="AF55" s="1" t="str">
        <f t="shared" si="38"/>
        <v/>
      </c>
    </row>
    <row r="56" ht="12.75" customHeight="1">
      <c r="D56" s="1"/>
      <c r="F56" s="23" t="str">
        <f t="shared" si="11"/>
        <v/>
      </c>
      <c r="G56" s="1"/>
      <c r="H56" s="1" t="str">
        <f t="shared" si="12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9">IF(OR(AE$21="",$G56=""),"",AD56)</f>
        <v/>
      </c>
      <c r="AF56" s="1" t="str">
        <f t="shared" si="39"/>
        <v/>
      </c>
    </row>
    <row r="57" ht="12.75" customHeight="1">
      <c r="D57" s="1"/>
      <c r="F57" s="23" t="str">
        <f t="shared" si="11"/>
        <v/>
      </c>
      <c r="G57" s="1"/>
      <c r="H57" s="1" t="str">
        <f t="shared" si="12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40">IF(OR(AE$21="",$G57=""),"",AD57)</f>
        <v/>
      </c>
      <c r="AF57" s="1" t="str">
        <f t="shared" si="40"/>
        <v/>
      </c>
    </row>
    <row r="58" ht="12.75" customHeight="1">
      <c r="D58" s="1"/>
      <c r="F58" s="23" t="str">
        <f t="shared" si="11"/>
        <v/>
      </c>
      <c r="G58" s="1"/>
      <c r="H58" s="1" t="str">
        <f t="shared" si="12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1">IF(OR(AE$21="",$G58=""),"",AD58)</f>
        <v/>
      </c>
      <c r="AF58" s="1" t="str">
        <f t="shared" si="41"/>
        <v/>
      </c>
    </row>
    <row r="59" ht="12.75" customHeight="1">
      <c r="D59" s="1"/>
      <c r="F59" s="23" t="str">
        <f t="shared" si="11"/>
        <v/>
      </c>
      <c r="G59" s="1"/>
      <c r="H59" s="1" t="str">
        <f t="shared" si="12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2">IF(OR(AE$21="",$G59=""),"",AD59)</f>
        <v/>
      </c>
      <c r="AF59" s="1" t="str">
        <f t="shared" si="42"/>
        <v/>
      </c>
    </row>
    <row r="60" ht="12.75" customHeight="1">
      <c r="D60" s="1"/>
      <c r="F60" s="23" t="str">
        <f t="shared" si="11"/>
        <v/>
      </c>
      <c r="G60" s="1"/>
      <c r="H60" s="1" t="str">
        <f t="shared" si="12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3">IF(OR(AE$21="",$G60=""),"",AD60)</f>
        <v/>
      </c>
      <c r="AF60" s="1" t="str">
        <f t="shared" si="43"/>
        <v/>
      </c>
    </row>
    <row r="61" ht="12.75" customHeight="1">
      <c r="D61" s="1"/>
      <c r="F61" s="23" t="str">
        <f t="shared" si="11"/>
        <v/>
      </c>
      <c r="G61" s="1"/>
      <c r="H61" s="1" t="str">
        <f t="shared" si="12"/>
        <v/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str">
        <f t="shared" ref="AE61:AF61" si="44">IF(OR(AE$21="",$G61=""),"",AD61)</f>
        <v/>
      </c>
      <c r="AF61" s="1" t="str">
        <f t="shared" si="44"/>
        <v/>
      </c>
    </row>
    <row r="62" ht="12.75" customHeight="1">
      <c r="D62" s="1"/>
      <c r="F62" s="23" t="str">
        <f t="shared" si="11"/>
        <v/>
      </c>
      <c r="G62" s="1"/>
      <c r="H62" s="1" t="str">
        <f t="shared" si="12"/>
        <v/>
      </c>
      <c r="I62" s="1" t="str">
        <f t="shared" ref="I62:AF62" si="45">IF(OR(I$21="",$G62=""),"",H62)</f>
        <v/>
      </c>
      <c r="J62" s="1" t="str">
        <f t="shared" si="45"/>
        <v/>
      </c>
      <c r="K62" s="1" t="str">
        <f t="shared" si="45"/>
        <v/>
      </c>
      <c r="L62" s="1" t="str">
        <f t="shared" si="45"/>
        <v/>
      </c>
      <c r="M62" s="1" t="str">
        <f t="shared" si="45"/>
        <v/>
      </c>
      <c r="N62" s="1" t="str">
        <f t="shared" si="45"/>
        <v/>
      </c>
      <c r="O62" s="1" t="str">
        <f t="shared" si="45"/>
        <v/>
      </c>
      <c r="P62" s="1" t="str">
        <f t="shared" si="45"/>
        <v/>
      </c>
      <c r="Q62" s="1" t="str">
        <f t="shared" si="45"/>
        <v/>
      </c>
      <c r="R62" s="1" t="str">
        <f t="shared" si="45"/>
        <v/>
      </c>
      <c r="S62" s="1" t="str">
        <f t="shared" si="45"/>
        <v/>
      </c>
      <c r="T62" s="1" t="str">
        <f t="shared" si="45"/>
        <v/>
      </c>
      <c r="U62" s="1" t="str">
        <f t="shared" si="45"/>
        <v/>
      </c>
      <c r="V62" s="1" t="str">
        <f t="shared" si="45"/>
        <v/>
      </c>
      <c r="W62" s="1" t="str">
        <f t="shared" si="45"/>
        <v/>
      </c>
      <c r="X62" s="1" t="str">
        <f t="shared" si="45"/>
        <v/>
      </c>
      <c r="Y62" s="1" t="str">
        <f t="shared" si="45"/>
        <v/>
      </c>
      <c r="Z62" s="1" t="str">
        <f t="shared" si="45"/>
        <v/>
      </c>
      <c r="AA62" s="1" t="str">
        <f t="shared" si="45"/>
        <v/>
      </c>
      <c r="AB62" s="1" t="str">
        <f t="shared" si="45"/>
        <v/>
      </c>
      <c r="AC62" s="1" t="str">
        <f t="shared" si="45"/>
        <v/>
      </c>
      <c r="AD62" s="1" t="str">
        <f t="shared" si="45"/>
        <v/>
      </c>
      <c r="AE62" s="1" t="str">
        <f t="shared" si="45"/>
        <v/>
      </c>
      <c r="AF62" s="1" t="str">
        <f t="shared" si="45"/>
        <v/>
      </c>
    </row>
    <row r="63" ht="12.75" customHeight="1">
      <c r="D63" s="1"/>
      <c r="F63" s="23" t="str">
        <f t="shared" si="11"/>
        <v/>
      </c>
      <c r="G63" s="1"/>
      <c r="H63" s="1" t="str">
        <f t="shared" si="12"/>
        <v/>
      </c>
      <c r="I63" s="1" t="str">
        <f t="shared" ref="I63:AF63" si="46">IF(OR(I$21="",$G63=""),"",H63)</f>
        <v/>
      </c>
      <c r="J63" s="1" t="str">
        <f t="shared" si="46"/>
        <v/>
      </c>
      <c r="K63" s="1" t="str">
        <f t="shared" si="46"/>
        <v/>
      </c>
      <c r="L63" s="1" t="str">
        <f t="shared" si="46"/>
        <v/>
      </c>
      <c r="M63" s="1" t="str">
        <f t="shared" si="46"/>
        <v/>
      </c>
      <c r="N63" s="1" t="str">
        <f t="shared" si="46"/>
        <v/>
      </c>
      <c r="O63" s="1" t="str">
        <f t="shared" si="46"/>
        <v/>
      </c>
      <c r="P63" s="1" t="str">
        <f t="shared" si="46"/>
        <v/>
      </c>
      <c r="Q63" s="1" t="str">
        <f t="shared" si="46"/>
        <v/>
      </c>
      <c r="R63" s="1" t="str">
        <f t="shared" si="46"/>
        <v/>
      </c>
      <c r="S63" s="1" t="str">
        <f t="shared" si="46"/>
        <v/>
      </c>
      <c r="T63" s="1" t="str">
        <f t="shared" si="46"/>
        <v/>
      </c>
      <c r="U63" s="1" t="str">
        <f t="shared" si="46"/>
        <v/>
      </c>
      <c r="V63" s="1" t="str">
        <f t="shared" si="46"/>
        <v/>
      </c>
      <c r="W63" s="1" t="str">
        <f t="shared" si="46"/>
        <v/>
      </c>
      <c r="X63" s="1" t="str">
        <f t="shared" si="46"/>
        <v/>
      </c>
      <c r="Y63" s="1" t="str">
        <f t="shared" si="46"/>
        <v/>
      </c>
      <c r="Z63" s="1" t="str">
        <f t="shared" si="46"/>
        <v/>
      </c>
      <c r="AA63" s="1" t="str">
        <f t="shared" si="46"/>
        <v/>
      </c>
      <c r="AB63" s="1" t="str">
        <f t="shared" si="46"/>
        <v/>
      </c>
      <c r="AC63" s="1" t="str">
        <f t="shared" si="46"/>
        <v/>
      </c>
      <c r="AD63" s="1" t="str">
        <f t="shared" si="46"/>
        <v/>
      </c>
      <c r="AE63" s="1" t="str">
        <f t="shared" si="46"/>
        <v/>
      </c>
      <c r="AF63" s="1" t="str">
        <f t="shared" si="46"/>
        <v/>
      </c>
    </row>
    <row r="64" ht="12.75" customHeight="1">
      <c r="D64" s="1"/>
      <c r="F64" s="23" t="s">
        <v>32</v>
      </c>
      <c r="G64" s="1"/>
      <c r="H64" s="1" t="str">
        <f t="shared" si="12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7">IF(OR(AE$21="",$G64=""),"",AD64)</f>
        <v/>
      </c>
      <c r="AF64" s="1" t="str">
        <f t="shared" si="47"/>
        <v/>
      </c>
    </row>
    <row r="65" ht="12.75" customHeight="1">
      <c r="D65" s="1"/>
      <c r="F65" s="23" t="s">
        <v>33</v>
      </c>
      <c r="G65" s="1"/>
      <c r="H65" s="1" t="str">
        <f t="shared" si="12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tr">
        <f t="shared" ref="AE65:AF65" si="48">IF(OR(AE$21="",$G65=""),"",AD65)</f>
        <v/>
      </c>
      <c r="AF65" s="1" t="str">
        <f t="shared" si="48"/>
        <v/>
      </c>
    </row>
    <row r="66" ht="12.75" customHeight="1">
      <c r="D66" s="1"/>
      <c r="F66" s="23" t="s">
        <v>34</v>
      </c>
      <c r="G66" s="1"/>
      <c r="H66" s="1" t="str">
        <f t="shared" si="12"/>
        <v/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2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2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2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F70" s="2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A71" s="1"/>
      <c r="D71" s="1"/>
      <c r="F71" s="23" t="str">
        <f>IF(C71&lt;&gt;"","Planned","")</f>
        <v/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ht="12.75" customHeight="1">
      <c r="D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3">
    <mergeCell ref="D3:H3"/>
    <mergeCell ref="D4:H4"/>
    <mergeCell ref="D5:H5"/>
  </mergeCells>
  <conditionalFormatting sqref="B22:AF65">
    <cfRule type="expression" dxfId="0" priority="1" stopIfTrue="1">
      <formula>$F22="Terminado"</formula>
    </cfRule>
  </conditionalFormatting>
  <conditionalFormatting sqref="B22:AF65">
    <cfRule type="expression" dxfId="1" priority="2" stopIfTrue="1">
      <formula>$F22="En Progreso"</formula>
    </cfRule>
  </conditionalFormatting>
  <conditionalFormatting sqref="C26:AF65 L22:AF25">
    <cfRule type="expression" dxfId="0" priority="3" stopIfTrue="1">
      <formula>$F22="Done"</formula>
    </cfRule>
  </conditionalFormatting>
  <conditionalFormatting sqref="C26:AF65 L22:AF25">
    <cfRule type="expression" dxfId="1" priority="4" stopIfTrue="1">
      <formula>$F22="Ongoing"</formula>
    </cfRule>
  </conditionalFormatting>
  <dataValidations>
    <dataValidation type="list" allowBlank="1" sqref="F10:F15 F22:F71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9.13"/>
    <col customWidth="1" min="3" max="3" width="48.75"/>
    <col customWidth="1" min="4" max="4" width="10.63"/>
    <col customWidth="1" min="5" max="5" width="29.13"/>
    <col customWidth="1" min="6" max="6" width="10.88"/>
    <col customWidth="1" min="7" max="7" width="9.5"/>
    <col customWidth="1" min="8" max="32" width="4.5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 t="s">
        <v>60</v>
      </c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1</v>
      </c>
      <c r="D4" s="9"/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2</v>
      </c>
      <c r="D5" s="9"/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0.5" customHeight="1">
      <c r="B7" s="29"/>
      <c r="D7" s="30"/>
      <c r="E7" s="30"/>
      <c r="F7" s="30"/>
      <c r="G7" s="30"/>
      <c r="H7" s="30"/>
      <c r="I7" s="29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29"/>
      <c r="W7" s="31"/>
      <c r="X7" s="31"/>
      <c r="Y7" s="31"/>
      <c r="Z7" s="31"/>
      <c r="AA7" s="31"/>
      <c r="AB7" s="31"/>
      <c r="AC7" s="31"/>
      <c r="AD7" s="31"/>
      <c r="AE7" s="31"/>
      <c r="AF7" s="31"/>
    </row>
    <row r="8" ht="12.75" customHeight="1">
      <c r="C8" s="39">
        <v>4.0</v>
      </c>
      <c r="D8" s="22"/>
    </row>
    <row r="9" ht="12.75" customHeight="1">
      <c r="D9" s="1"/>
    </row>
    <row r="10" ht="12.75" customHeight="1">
      <c r="D10" s="1"/>
      <c r="F10" s="2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4"/>
      <c r="C16" s="24" t="s">
        <v>3</v>
      </c>
      <c r="D16" s="38">
        <v>19.0</v>
      </c>
      <c r="E16" s="24"/>
      <c r="F16" s="25"/>
      <c r="G16" s="24" t="s">
        <v>4</v>
      </c>
      <c r="H16" s="24" t="s">
        <v>5</v>
      </c>
      <c r="I16" s="24"/>
      <c r="J16" s="24"/>
      <c r="K16" s="24"/>
      <c r="L16" s="24"/>
      <c r="M16" s="24"/>
      <c r="N16" s="24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</row>
    <row r="17" ht="12.75" customHeight="1">
      <c r="B17" s="24"/>
      <c r="C17" s="24" t="s">
        <v>6</v>
      </c>
      <c r="D17" s="1">
        <v>19.0</v>
      </c>
      <c r="E17" s="24" t="s">
        <v>7</v>
      </c>
      <c r="F17" s="24" t="s">
        <v>8</v>
      </c>
      <c r="G17" s="26">
        <f>SUM(OFFSET(G21,1,0,'Sprint 4'!TaskRows,1))</f>
        <v>97</v>
      </c>
      <c r="H17" s="26">
        <f>IF(AND(SUM(OFFSET(H21,1,0,'Sprint 4'!TaskRows,1))=0),0,SUM(OFFSET(H21,1,0,'Sprint 4'!TaskRows,1)))</f>
        <v>97</v>
      </c>
      <c r="I17" s="26">
        <f>IF(AND(SUM(OFFSET(I21,1,0,'Sprint 4'!TaskRows,1))=0),"",SUM(OFFSET(I21,1,0,'Sprint 4'!TaskRows,1)))</f>
        <v>83</v>
      </c>
      <c r="J17" s="26">
        <f>IF(AND(SUM(OFFSET(J21,1,0,'Sprint 4'!TaskRows,1))=0),"",SUM(OFFSET(J21,1,0,'Sprint 4'!TaskRows,1)))</f>
        <v>65</v>
      </c>
      <c r="K17" s="26">
        <f>IF(AND(SUM(OFFSET(K21,1,0,'Sprint 4'!TaskRows,1))=0),"",SUM(OFFSET(K21,1,0,'Sprint 4'!TaskRows,1)))</f>
        <v>52</v>
      </c>
      <c r="L17" s="26">
        <f>IF(AND(SUM(OFFSET(L21,1,0,'Sprint 4'!TaskRows,1))=0),"",SUM(OFFSET(L21,1,0,'Sprint 4'!TaskRows,1)))</f>
        <v>36</v>
      </c>
      <c r="M17" s="26">
        <f>IF(AND(SUM(OFFSET(M21,1,0,'Sprint 4'!TaskRows,1))=0),"",SUM(OFFSET(M21,1,0,'Sprint 4'!TaskRows,1)))</f>
        <v>26</v>
      </c>
      <c r="N17" s="26">
        <f>IF(AND(SUM(OFFSET(N21,1,0,'Sprint 4'!TaskRows,1))=0),"",SUM(OFFSET(N21,1,0,'Sprint 4'!TaskRows,1)))</f>
        <v>16</v>
      </c>
      <c r="O17" s="26">
        <f>IF(AND(SUM(OFFSET(O21,1,0,'Sprint 4'!TaskRows,1))=0),"",SUM(OFFSET(O21,1,0,'Sprint 4'!TaskRows,1)))</f>
        <v>10</v>
      </c>
      <c r="P17" s="26">
        <f>IF(AND(SUM(OFFSET(P21,1,0,'Sprint 4'!TaskRows,1))=0),"",SUM(OFFSET(P21,1,0,'Sprint 4'!TaskRows,1)))</f>
        <v>5</v>
      </c>
      <c r="Q17" s="26">
        <f>IF(AND(SUM(OFFSET(Q21,1,0,'Sprint 4'!TaskRows,1))=0),"",SUM(OFFSET(Q21,1,0,'Sprint 4'!TaskRows,1)))</f>
        <v>2</v>
      </c>
      <c r="R17" s="26">
        <f>IF(AND(SUM(OFFSET(R21,1,0,'Sprint 4'!TaskRows,1))=0),"",SUM(OFFSET(R21,1,0,'Sprint 4'!TaskRows,1)))</f>
        <v>1</v>
      </c>
      <c r="S17" s="26" t="str">
        <f>IF(AND(SUM(OFFSET(S21,1,0,'Sprint 4'!TaskRows,1))=0),"",SUM(OFFSET(S21,1,0,'Sprint 4'!TaskRows,1)))</f>
        <v/>
      </c>
      <c r="T17" s="26" t="str">
        <f>IF(AND(SUM(OFFSET(T21,1,0,'Sprint 4'!TaskRows,1))=0),"",SUM(OFFSET(T21,1,0,'Sprint 4'!TaskRows,1)))</f>
        <v/>
      </c>
      <c r="U17" s="26" t="str">
        <f>IF(AND(SUM(OFFSET(U21,1,0,'Sprint 4'!TaskRows,1))=0),"",SUM(OFFSET(U21,1,0,'Sprint 4'!TaskRows,1)))</f>
        <v/>
      </c>
      <c r="V17" s="26" t="str">
        <f>IF(AND(SUM(OFFSET(V21,1,0,'Sprint 4'!TaskRows,1))=0),"",SUM(OFFSET(V21,1,0,'Sprint 4'!TaskRows,1)))</f>
        <v/>
      </c>
      <c r="W17" s="26" t="str">
        <f>IF(AND(SUM(OFFSET(W21,1,0,'Sprint 4'!TaskRows,1))=0),"",SUM(OFFSET(W21,1,0,'Sprint 4'!TaskRows,1)))</f>
        <v/>
      </c>
      <c r="X17" s="26" t="str">
        <f>IF(AND(SUM(OFFSET(X21,1,0,'Sprint 4'!TaskRows,1))=0),"",SUM(OFFSET(X21,1,0,'Sprint 4'!TaskRows,1)))</f>
        <v/>
      </c>
      <c r="Y17" s="26" t="str">
        <f>IF(AND(SUM(OFFSET(Y21,1,0,'Sprint 4'!TaskRows,1))=0),"",SUM(OFFSET(Y21,1,0,'Sprint 4'!TaskRows,1)))</f>
        <v/>
      </c>
      <c r="Z17" s="26" t="str">
        <f>IF(AND(SUM(OFFSET(Z21,1,0,'Sprint 4'!TaskRows,1))=0),"",SUM(OFFSET(Z21,1,0,'Sprint 4'!TaskRows,1)))</f>
        <v/>
      </c>
      <c r="AA17" s="26" t="str">
        <f>IF(AND(SUM(OFFSET(AA21,1,0,'Sprint 4'!TaskRows,1))=0),"",SUM(OFFSET(AA21,1,0,'Sprint 4'!TaskRows,1)))</f>
        <v/>
      </c>
      <c r="AB17" s="26" t="str">
        <f>IF(AND(SUM(OFFSET(AB21,1,0,'Sprint 4'!TaskRows,1))=0),"",SUM(OFFSET(AB21,1,0,'Sprint 4'!TaskRows,1)))</f>
        <v/>
      </c>
      <c r="AC17" s="26" t="str">
        <f>IF(AND(SUM(OFFSET(AC21,1,0,'Sprint 4'!TaskRows,1))=0),"",SUM(OFFSET(AC21,1,0,'Sprint 4'!TaskRows,1)))</f>
        <v/>
      </c>
      <c r="AD17" s="26" t="str">
        <f>IF(AND(SUM(OFFSET(AD21,1,0,'Sprint 4'!TaskRows,1))=0),"",SUM(OFFSET(AD21,1,0,'Sprint 4'!TaskRows,1)))</f>
        <v/>
      </c>
      <c r="AE17" s="26" t="str">
        <f>IF(AND(SUM(OFFSET(AE21,1,0,'Sprint 4'!TaskRows,1))=0),"",SUM(OFFSET(AE21,1,0,'Sprint 4'!TaskRows,1)))</f>
        <v/>
      </c>
      <c r="AF17" s="26" t="str">
        <f>IF(AND(SUM(OFFSET(AF21,1,0,'Sprint 4'!TaskRows,1))=0),"",SUM(OFFSET(AF21,1,0,'Sprint 4'!TaskRows,1)))</f>
        <v/>
      </c>
    </row>
    <row r="18" ht="12.75" hidden="1" customHeight="1">
      <c r="C18" s="23" t="s">
        <v>9</v>
      </c>
      <c r="D18" s="1">
        <f>IF(COUNTA(C22:C249)=0,1,COUNTA(C22:C249))</f>
        <v>9</v>
      </c>
      <c r="E18" s="23" t="s">
        <v>10</v>
      </c>
      <c r="F18" s="1">
        <f>IF(COUNTIF(H17:AF17,"&gt;0")=0,1,COUNTIF(H17:AF17,"&gt;0"))</f>
        <v>11</v>
      </c>
      <c r="G18" s="1"/>
      <c r="H18" s="1">
        <f>IF(H21="","",$G17-$G17/($D16-1)*(H21-1))</f>
        <v>97</v>
      </c>
      <c r="I18" s="1">
        <f>IF(I21="","",'Sprint 4'!TotalEffort-'Sprint 4'!TotalEffort/('Sprint 4'!ImplementationDays)*(I21-1))</f>
        <v>91.89473684</v>
      </c>
      <c r="J18" s="1">
        <f>IF(J21="","",'Sprint 4'!TotalEffort-'Sprint 4'!TotalEffort/('Sprint 4'!ImplementationDays)*(J21-1))</f>
        <v>86.78947368</v>
      </c>
      <c r="K18" s="1">
        <f>IF(K21="","",'Sprint 4'!TotalEffort-'Sprint 4'!TotalEffort/('Sprint 4'!ImplementationDays)*(K21-1))</f>
        <v>81.68421053</v>
      </c>
      <c r="L18" s="1">
        <f>IF(L21="","",'Sprint 4'!TotalEffort-'Sprint 4'!TotalEffort/('Sprint 4'!ImplementationDays)*(L21-1))</f>
        <v>76.57894737</v>
      </c>
      <c r="M18" s="1">
        <f>IF(M21="","",'Sprint 4'!TotalEffort-'Sprint 4'!TotalEffort/('Sprint 4'!ImplementationDays)*(M21-1))</f>
        <v>71.47368421</v>
      </c>
      <c r="N18" s="1">
        <f>IF(N21="","",'Sprint 4'!TotalEffort-'Sprint 4'!TotalEffort/('Sprint 4'!ImplementationDays)*(N21-1))</f>
        <v>66.36842105</v>
      </c>
      <c r="O18" s="1">
        <f>IF(O21="","",'Sprint 4'!TotalEffort-'Sprint 4'!TotalEffort/('Sprint 4'!ImplementationDays)*(O21-1))</f>
        <v>61.26315789</v>
      </c>
      <c r="P18" s="1">
        <f>IF(P21="","",'Sprint 4'!TotalEffort-'Sprint 4'!TotalEffort/('Sprint 4'!ImplementationDays)*(P21-1))</f>
        <v>56.15789474</v>
      </c>
      <c r="Q18" s="1">
        <f>IF(Q21="","",'Sprint 4'!TotalEffort-'Sprint 4'!TotalEffort/('Sprint 4'!ImplementationDays)*(Q21-1))</f>
        <v>51.05263158</v>
      </c>
      <c r="R18" s="1">
        <f>IF(R21="","",'Sprint 4'!TotalEffort-'Sprint 4'!TotalEffort/('Sprint 4'!ImplementationDays)*(R21-1))</f>
        <v>45.94736842</v>
      </c>
      <c r="S18" s="1">
        <f>IF(S21="","",'Sprint 4'!TotalEffort-'Sprint 4'!TotalEffort/('Sprint 4'!ImplementationDays)*(S21-1))</f>
        <v>40.84210526</v>
      </c>
      <c r="T18" s="1">
        <f>IF(T21="","",'Sprint 4'!TotalEffort-'Sprint 4'!TotalEffort/('Sprint 4'!ImplementationDays)*(T21-1))</f>
        <v>35.73684211</v>
      </c>
      <c r="U18" s="1">
        <f>IF(U21="","",'Sprint 4'!TotalEffort-'Sprint 4'!TotalEffort/('Sprint 4'!ImplementationDays)*(U21-1))</f>
        <v>30.63157895</v>
      </c>
      <c r="V18" s="1">
        <f>IF(V21="","",'Sprint 4'!TotalEffort-'Sprint 4'!TotalEffort/('Sprint 4'!ImplementationDays)*(V21-1))</f>
        <v>25.52631579</v>
      </c>
      <c r="W18" s="1">
        <f>IF(W21="","",'Sprint 4'!TotalEffort-'Sprint 4'!TotalEffort/('Sprint 4'!ImplementationDays)*(W21-1))</f>
        <v>20.42105263</v>
      </c>
      <c r="X18" s="1">
        <f>IF(X21="","",'Sprint 4'!TotalEffort-'Sprint 4'!TotalEffort/('Sprint 4'!ImplementationDays)*(X21-1))</f>
        <v>15.31578947</v>
      </c>
      <c r="Y18" s="1">
        <f>IF(Y21="","",'Sprint 4'!TotalEffort-'Sprint 4'!TotalEffort/('Sprint 4'!ImplementationDays)*(Y21-1))</f>
        <v>10.21052632</v>
      </c>
      <c r="Z18" s="1">
        <f>IF(Z21="","",'Sprint 4'!TotalEffort-'Sprint 4'!TotalEffort/('Sprint 4'!ImplementationDays)*(Z21-1))</f>
        <v>5.105263158</v>
      </c>
      <c r="AA18" s="1" t="str">
        <f>IF(AA21="","",'Sprint 4'!TotalEffort-'Sprint 4'!TotalEffort/('Sprint 4'!ImplementationDays)*(AA21-1))</f>
        <v/>
      </c>
      <c r="AB18" s="1" t="str">
        <f>IF(AB21="","",'Sprint 4'!TotalEffort-'Sprint 4'!TotalEffort/('Sprint 4'!ImplementationDays)*(AB21-1))</f>
        <v/>
      </c>
      <c r="AC18" s="1" t="str">
        <f>IF(AC21="","",'Sprint 4'!TotalEffort-'Sprint 4'!TotalEffort/('Sprint 4'!ImplementationDays)*(AC21-1))</f>
        <v/>
      </c>
      <c r="AD18" s="1" t="str">
        <f>IF(AD21="","",'Sprint 4'!TotalEffort-'Sprint 4'!TotalEffort/('Sprint 4'!ImplementationDays)*(AD21-1))</f>
        <v/>
      </c>
      <c r="AE18" s="1" t="str">
        <f>IF(AE21="","",'Sprint 4'!TotalEffort-'Sprint 4'!TotalEffort/('Sprint 4'!ImplementationDays)*(AE21-1))</f>
        <v/>
      </c>
      <c r="AF18" s="1" t="str">
        <f>IF(AF21="","",'Sprint 4'!TotalEffort-'Sprint 4'!TotalEffort/('Sprint 4'!ImplementationDays)*(AF21-1))</f>
        <v/>
      </c>
    </row>
    <row r="19" ht="12.75" hidden="1" customHeight="1">
      <c r="C19" s="27" t="s">
        <v>11</v>
      </c>
      <c r="E19" s="23" t="s">
        <v>12</v>
      </c>
      <c r="F19" s="1"/>
      <c r="G19" s="1"/>
      <c r="H19" s="1">
        <f t="array" ref="H19">IF(TREND(OFFSET($H17,0,'Sprint 4'!DoneDays-'Sprint 4'!TrendDays,1,'Sprint 4'!TrendDays),OFFSET($H20,0,'Sprint 4'!DoneDays-'Sprint 4'!TrendDays,1,'Sprint 4'!TrendDays),H20)&lt;0,"",TREND(OFFSET($H17,0,'Sprint 4'!DoneDays-'Sprint 4'!TrendDays,1,'Sprint 4'!TrendDays),OFFSET($H20,0,'Sprint 4'!DoneDays-'Sprint 4'!TrendDays,1,'Sprint 4'!TrendDays),H20))</f>
        <v>85.18181818</v>
      </c>
      <c r="I19" s="1">
        <f t="array" ref="I19">IF(TREND(OFFSET($H17,0,'Sprint 4'!DoneDays-'Sprint 4'!TrendDays,1,'Sprint 4'!TrendDays),OFFSET($H20,0,'Sprint 4'!DoneDays-'Sprint 4'!TrendDays,1,'Sprint 4'!TrendDays),I20)&lt;0,"",TREND(OFFSET($H17,0,'Sprint 4'!DoneDays-'Sprint 4'!TrendDays,1,'Sprint 4'!TrendDays),OFFSET($H20,0,'Sprint 4'!DoneDays-'Sprint 4'!TrendDays,1,'Sprint 4'!TrendDays),I20))</f>
        <v>75.29090909</v>
      </c>
      <c r="J19" s="1">
        <f t="array" ref="J19">IF(TREND(OFFSET($H17,0,'Sprint 4'!DoneDays-'Sprint 4'!TrendDays,1,'Sprint 4'!TrendDays),OFFSET($H20,0,'Sprint 4'!DoneDays-'Sprint 4'!TrendDays,1,'Sprint 4'!TrendDays),J20)&lt;0,"",TREND(OFFSET($H17,0,'Sprint 4'!DoneDays-'Sprint 4'!TrendDays,1,'Sprint 4'!TrendDays),OFFSET($H20,0,'Sprint 4'!DoneDays-'Sprint 4'!TrendDays,1,'Sprint 4'!TrendDays),J20))</f>
        <v>65.4</v>
      </c>
      <c r="K19" s="1">
        <f t="array" ref="K19">IF(TREND(OFFSET($H17,0,'Sprint 4'!DoneDays-'Sprint 4'!TrendDays,1,'Sprint 4'!TrendDays),OFFSET($H20,0,'Sprint 4'!DoneDays-'Sprint 4'!TrendDays,1,'Sprint 4'!TrendDays),K20)&lt;0,"",TREND(OFFSET($H17,0,'Sprint 4'!DoneDays-'Sprint 4'!TrendDays,1,'Sprint 4'!TrendDays),OFFSET($H20,0,'Sprint 4'!DoneDays-'Sprint 4'!TrendDays,1,'Sprint 4'!TrendDays),K20))</f>
        <v>55.50909091</v>
      </c>
      <c r="L19" s="1">
        <f t="array" ref="L19">IF(TREND(OFFSET($H17,0,'Sprint 4'!DoneDays-'Sprint 4'!TrendDays,1,'Sprint 4'!TrendDays),OFFSET($H20,0,'Sprint 4'!DoneDays-'Sprint 4'!TrendDays,1,'Sprint 4'!TrendDays),L20)&lt;0,"",TREND(OFFSET($H17,0,'Sprint 4'!DoneDays-'Sprint 4'!TrendDays,1,'Sprint 4'!TrendDays),OFFSET($H20,0,'Sprint 4'!DoneDays-'Sprint 4'!TrendDays,1,'Sprint 4'!TrendDays),L20))</f>
        <v>45.61818182</v>
      </c>
      <c r="M19" s="1">
        <f t="array" ref="M19">IF(TREND(OFFSET($H17,0,'Sprint 4'!DoneDays-'Sprint 4'!TrendDays,1,'Sprint 4'!TrendDays),OFFSET($H20,0,'Sprint 4'!DoneDays-'Sprint 4'!TrendDays,1,'Sprint 4'!TrendDays),M20)&lt;0,"",TREND(OFFSET($H17,0,'Sprint 4'!DoneDays-'Sprint 4'!TrendDays,1,'Sprint 4'!TrendDays),OFFSET($H20,0,'Sprint 4'!DoneDays-'Sprint 4'!TrendDays,1,'Sprint 4'!TrendDays),M20))</f>
        <v>35.72727273</v>
      </c>
      <c r="N19" s="1">
        <f t="array" ref="N19">IF(TREND(OFFSET($H17,0,'Sprint 4'!DoneDays-'Sprint 4'!TrendDays,1,'Sprint 4'!TrendDays),OFFSET($H20,0,'Sprint 4'!DoneDays-'Sprint 4'!TrendDays,1,'Sprint 4'!TrendDays),N20)&lt;0,"",TREND(OFFSET($H17,0,'Sprint 4'!DoneDays-'Sprint 4'!TrendDays,1,'Sprint 4'!TrendDays),OFFSET($H20,0,'Sprint 4'!DoneDays-'Sprint 4'!TrendDays,1,'Sprint 4'!TrendDays),N20))</f>
        <v>25.83636364</v>
      </c>
      <c r="O19" s="1">
        <f t="array" ref="O19">IF(TREND(OFFSET($H17,0,'Sprint 4'!DoneDays-'Sprint 4'!TrendDays,1,'Sprint 4'!TrendDays),OFFSET($H20,0,'Sprint 4'!DoneDays-'Sprint 4'!TrendDays,1,'Sprint 4'!TrendDays),O20)&lt;0,"",TREND(OFFSET($H17,0,'Sprint 4'!DoneDays-'Sprint 4'!TrendDays,1,'Sprint 4'!TrendDays),OFFSET($H20,0,'Sprint 4'!DoneDays-'Sprint 4'!TrendDays,1,'Sprint 4'!TrendDays),O20))</f>
        <v>15.94545455</v>
      </c>
      <c r="P19" s="1">
        <f t="array" ref="P19">IF(TREND(OFFSET($H17,0,'Sprint 4'!DoneDays-'Sprint 4'!TrendDays,1,'Sprint 4'!TrendDays),OFFSET($H20,0,'Sprint 4'!DoneDays-'Sprint 4'!TrendDays,1,'Sprint 4'!TrendDays),P20)&lt;0,"",TREND(OFFSET($H17,0,'Sprint 4'!DoneDays-'Sprint 4'!TrendDays,1,'Sprint 4'!TrendDays),OFFSET($H20,0,'Sprint 4'!DoneDays-'Sprint 4'!TrendDays,1,'Sprint 4'!TrendDays),P20))</f>
        <v>6.054545455</v>
      </c>
      <c r="Q19" s="1" t="str">
        <f t="array" ref="Q19">IF(TREND(OFFSET($H17,0,'Sprint 4'!DoneDays-'Sprint 4'!TrendDays,1,'Sprint 4'!TrendDays),OFFSET($H20,0,'Sprint 4'!DoneDays-'Sprint 4'!TrendDays,1,'Sprint 4'!TrendDays),Q20)&lt;0,"",TREND(OFFSET($H17,0,'Sprint 4'!DoneDays-'Sprint 4'!TrendDays,1,'Sprint 4'!TrendDays),OFFSET($H20,0,'Sprint 4'!DoneDays-'Sprint 4'!TrendDays,1,'Sprint 4'!TrendDays),Q20))</f>
        <v/>
      </c>
      <c r="R19" s="1" t="str">
        <f t="array" ref="R19">IF(TREND(OFFSET($H17,0,'Sprint 4'!DoneDays-'Sprint 4'!TrendDays,1,'Sprint 4'!TrendDays),OFFSET($H20,0,'Sprint 4'!DoneDays-'Sprint 4'!TrendDays,1,'Sprint 4'!TrendDays),R20)&lt;0,"",TREND(OFFSET($H17,0,'Sprint 4'!DoneDays-'Sprint 4'!TrendDays,1,'Sprint 4'!TrendDays),OFFSET($H20,0,'Sprint 4'!DoneDays-'Sprint 4'!TrendDays,1,'Sprint 4'!TrendDays),R20))</f>
        <v/>
      </c>
      <c r="S19" s="1" t="str">
        <f t="array" ref="S19">IF(TREND(OFFSET($H17,0,'Sprint 4'!DoneDays-'Sprint 4'!TrendDays,1,'Sprint 4'!TrendDays),OFFSET($H20,0,'Sprint 4'!DoneDays-'Sprint 4'!TrendDays,1,'Sprint 4'!TrendDays),S20)&lt;0,"",TREND(OFFSET($H17,0,'Sprint 4'!DoneDays-'Sprint 4'!TrendDays,1,'Sprint 4'!TrendDays),OFFSET($H20,0,'Sprint 4'!DoneDays-'Sprint 4'!TrendDays,1,'Sprint 4'!TrendDays),S20))</f>
        <v/>
      </c>
      <c r="T19" s="1" t="str">
        <f t="array" ref="T19">IF(TREND(OFFSET($H17,0,'Sprint 4'!DoneDays-'Sprint 4'!TrendDays,1,'Sprint 4'!TrendDays),OFFSET($H20,0,'Sprint 4'!DoneDays-'Sprint 4'!TrendDays,1,'Sprint 4'!TrendDays),T20)&lt;0,"",TREND(OFFSET($H17,0,'Sprint 4'!DoneDays-'Sprint 4'!TrendDays,1,'Sprint 4'!TrendDays),OFFSET($H20,0,'Sprint 4'!DoneDays-'Sprint 4'!TrendDays,1,'Sprint 4'!TrendDays),T20))</f>
        <v/>
      </c>
      <c r="U19" s="1" t="str">
        <f t="array" ref="U19">IF(TREND(OFFSET($H17,0,'Sprint 4'!DoneDays-'Sprint 4'!TrendDays,1,'Sprint 4'!TrendDays),OFFSET($H20,0,'Sprint 4'!DoneDays-'Sprint 4'!TrendDays,1,'Sprint 4'!TrendDays),U20)&lt;0,"",TREND(OFFSET($H17,0,'Sprint 4'!DoneDays-'Sprint 4'!TrendDays,1,'Sprint 4'!TrendDays),OFFSET($H20,0,'Sprint 4'!DoneDays-'Sprint 4'!TrendDays,1,'Sprint 4'!TrendDays),U20))</f>
        <v/>
      </c>
      <c r="V19" s="1" t="str">
        <f t="array" ref="V19">IF(TREND(OFFSET($H17,0,'Sprint 4'!DoneDays-'Sprint 4'!TrendDays,1,'Sprint 4'!TrendDays),OFFSET($H20,0,'Sprint 4'!DoneDays-'Sprint 4'!TrendDays,1,'Sprint 4'!TrendDays),V20)&lt;0,"",TREND(OFFSET($H17,0,'Sprint 4'!DoneDays-'Sprint 4'!TrendDays,1,'Sprint 4'!TrendDays),OFFSET($H20,0,'Sprint 4'!DoneDays-'Sprint 4'!TrendDays,1,'Sprint 4'!TrendDays),V20))</f>
        <v/>
      </c>
      <c r="W19" s="1" t="str">
        <f t="array" ref="W19">IF(TREND(OFFSET($H17,0,'Sprint 4'!DoneDays-'Sprint 4'!TrendDays,1,'Sprint 4'!TrendDays),OFFSET($H20,0,'Sprint 4'!DoneDays-'Sprint 4'!TrendDays,1,'Sprint 4'!TrendDays),W20)&lt;0,"",TREND(OFFSET($H17,0,'Sprint 4'!DoneDays-'Sprint 4'!TrendDays,1,'Sprint 4'!TrendDays),OFFSET($H20,0,'Sprint 4'!DoneDays-'Sprint 4'!TrendDays,1,'Sprint 4'!TrendDays),W20))</f>
        <v/>
      </c>
      <c r="X19" s="1" t="str">
        <f t="array" ref="X19">IF(TREND(OFFSET($H17,0,'Sprint 4'!DoneDays-'Sprint 4'!TrendDays,1,'Sprint 4'!TrendDays),OFFSET($H20,0,'Sprint 4'!DoneDays-'Sprint 4'!TrendDays,1,'Sprint 4'!TrendDays),X20)&lt;0,"",TREND(OFFSET($H17,0,'Sprint 4'!DoneDays-'Sprint 4'!TrendDays,1,'Sprint 4'!TrendDays),OFFSET($H20,0,'Sprint 4'!DoneDays-'Sprint 4'!TrendDays,1,'Sprint 4'!TrendDays),X20))</f>
        <v/>
      </c>
      <c r="Y19" s="1" t="str">
        <f t="array" ref="Y19">IF(TREND(OFFSET($H17,0,'Sprint 4'!DoneDays-'Sprint 4'!TrendDays,1,'Sprint 4'!TrendDays),OFFSET($H20,0,'Sprint 4'!DoneDays-'Sprint 4'!TrendDays,1,'Sprint 4'!TrendDays),Y20)&lt;0,"",TREND(OFFSET($H17,0,'Sprint 4'!DoneDays-'Sprint 4'!TrendDays,1,'Sprint 4'!TrendDays),OFFSET($H20,0,'Sprint 4'!DoneDays-'Sprint 4'!TrendDays,1,'Sprint 4'!TrendDays),Y20))</f>
        <v/>
      </c>
      <c r="Z19" s="1" t="str">
        <f t="array" ref="Z19">IF(TREND(OFFSET($H17,0,'Sprint 4'!DoneDays-'Sprint 4'!TrendDays,1,'Sprint 4'!TrendDays),OFFSET($H20,0,'Sprint 4'!DoneDays-'Sprint 4'!TrendDays,1,'Sprint 4'!TrendDays),Z20)&lt;0,"",TREND(OFFSET($H17,0,'Sprint 4'!DoneDays-'Sprint 4'!TrendDays,1,'Sprint 4'!TrendDays),OFFSET($H20,0,'Sprint 4'!DoneDays-'Sprint 4'!TrendDays,1,'Sprint 4'!TrendDays),Z20))</f>
        <v/>
      </c>
      <c r="AA19" s="1" t="str">
        <f t="array" ref="AA19">IF(TREND(OFFSET($H17,0,'Sprint 4'!DoneDays-'Sprint 4'!TrendDays,1,'Sprint 4'!TrendDays),OFFSET($H20,0,'Sprint 4'!DoneDays-'Sprint 4'!TrendDays,1,'Sprint 4'!TrendDays),AA20)&lt;0,"",TREND(OFFSET($H17,0,'Sprint 4'!DoneDays-'Sprint 4'!TrendDays,1,'Sprint 4'!TrendDays),OFFSET($H20,0,'Sprint 4'!DoneDays-'Sprint 4'!TrendDays,1,'Sprint 4'!TrendDays),AA20))</f>
        <v/>
      </c>
      <c r="AB19" s="1" t="str">
        <f t="array" ref="AB19">IF(TREND(OFFSET($H17,0,'Sprint 4'!DoneDays-'Sprint 4'!TrendDays,1,'Sprint 4'!TrendDays),OFFSET($H20,0,'Sprint 4'!DoneDays-'Sprint 4'!TrendDays,1,'Sprint 4'!TrendDays),AB20)&lt;0,"",TREND(OFFSET($H17,0,'Sprint 4'!DoneDays-'Sprint 4'!TrendDays,1,'Sprint 4'!TrendDays),OFFSET($H20,0,'Sprint 4'!DoneDays-'Sprint 4'!TrendDays,1,'Sprint 4'!TrendDays),AB20))</f>
        <v/>
      </c>
      <c r="AC19" s="1" t="str">
        <f t="array" ref="AC19">IF(TREND(OFFSET($H17,0,'Sprint 4'!DoneDays-'Sprint 4'!TrendDays,1,'Sprint 4'!TrendDays),OFFSET($H20,0,'Sprint 4'!DoneDays-'Sprint 4'!TrendDays,1,'Sprint 4'!TrendDays),AC20)&lt;0,"",TREND(OFFSET($H17,0,'Sprint 4'!DoneDays-'Sprint 4'!TrendDays,1,'Sprint 4'!TrendDays),OFFSET($H20,0,'Sprint 4'!DoneDays-'Sprint 4'!TrendDays,1,'Sprint 4'!TrendDays),AC20))</f>
        <v/>
      </c>
      <c r="AD19" s="1" t="str">
        <f t="array" ref="AD19">IF(TREND(OFFSET($H17,0,'Sprint 4'!DoneDays-'Sprint 4'!TrendDays,1,'Sprint 4'!TrendDays),OFFSET($H20,0,'Sprint 4'!DoneDays-'Sprint 4'!TrendDays,1,'Sprint 4'!TrendDays),AD20)&lt;0,"",TREND(OFFSET($H17,0,'Sprint 4'!DoneDays-'Sprint 4'!TrendDays,1,'Sprint 4'!TrendDays),OFFSET($H20,0,'Sprint 4'!DoneDays-'Sprint 4'!TrendDays,1,'Sprint 4'!TrendDays),AD20))</f>
        <v/>
      </c>
      <c r="AE19" s="1" t="str">
        <f t="array" ref="AE19">IF(TREND(OFFSET($H17,0,'Sprint 4'!DoneDays-'Sprint 4'!TrendDays,1,'Sprint 4'!TrendDays),OFFSET($H20,0,'Sprint 4'!DoneDays-'Sprint 4'!TrendDays,1,'Sprint 4'!TrendDays),AE20)&lt;0,"",TREND(OFFSET($H17,0,'Sprint 4'!DoneDays-'Sprint 4'!TrendDays,1,'Sprint 4'!TrendDays),OFFSET($H20,0,'Sprint 4'!DoneDays-'Sprint 4'!TrendDays,1,'Sprint 4'!TrendDays),AE20))</f>
        <v/>
      </c>
      <c r="AF19" s="1" t="str">
        <f t="array" ref="AF19">IF(TREND(OFFSET($H17,0,'Sprint 4'!DoneDays-'Sprint 4'!TrendDays,1,'Sprint 4'!TrendDays),OFFSET($H20,0,'Sprint 4'!DoneDays-'Sprint 4'!TrendDays,1,'Sprint 4'!TrendDays),AF20)&lt;0,"",TREND(OFFSET($H17,0,'Sprint 4'!DoneDays-'Sprint 4'!TrendDays,1,'Sprint 4'!TrendDays),OFFSET($H20,0,'Sprint 4'!DoneDays-'Sprint 4'!TrendDays,1,'Sprint 4'!TrendDays),AF20))</f>
        <v/>
      </c>
    </row>
    <row r="20" ht="12.75" hidden="1" customHeight="1">
      <c r="C20" s="27" t="s">
        <v>13</v>
      </c>
      <c r="E20" s="23" t="s">
        <v>14</v>
      </c>
      <c r="F20" s="1">
        <f>IF('Sprint 4'!DoneDays&gt;D17,D17,'Sprint 4'!DoneDays)</f>
        <v>11</v>
      </c>
      <c r="G20" s="1"/>
      <c r="H20" s="1">
        <f>IF('Sprint 4'!DoneDays&gt;G20,G20+1,"")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40" t="s">
        <v>35</v>
      </c>
      <c r="C21" s="41" t="s">
        <v>36</v>
      </c>
      <c r="D21" s="41" t="s">
        <v>37</v>
      </c>
      <c r="E21" s="42" t="s">
        <v>18</v>
      </c>
      <c r="F21" s="28" t="s">
        <v>19</v>
      </c>
      <c r="G21" s="28" t="s">
        <v>20</v>
      </c>
      <c r="H21" s="28">
        <v>1.0</v>
      </c>
      <c r="I21" s="28">
        <f t="shared" ref="I21:AF21" si="1">IF($D$16&gt;H21,H21+1,"")</f>
        <v>2</v>
      </c>
      <c r="J21" s="28">
        <f t="shared" si="1"/>
        <v>3</v>
      </c>
      <c r="K21" s="28">
        <f t="shared" si="1"/>
        <v>4</v>
      </c>
      <c r="L21" s="28">
        <f t="shared" si="1"/>
        <v>5</v>
      </c>
      <c r="M21" s="28">
        <f t="shared" si="1"/>
        <v>6</v>
      </c>
      <c r="N21" s="28">
        <f t="shared" si="1"/>
        <v>7</v>
      </c>
      <c r="O21" s="28">
        <f t="shared" si="1"/>
        <v>8</v>
      </c>
      <c r="P21" s="28">
        <f t="shared" si="1"/>
        <v>9</v>
      </c>
      <c r="Q21" s="28">
        <f t="shared" si="1"/>
        <v>10</v>
      </c>
      <c r="R21" s="28">
        <f t="shared" si="1"/>
        <v>11</v>
      </c>
      <c r="S21" s="28">
        <f t="shared" si="1"/>
        <v>12</v>
      </c>
      <c r="T21" s="28">
        <f t="shared" si="1"/>
        <v>13</v>
      </c>
      <c r="U21" s="28">
        <f t="shared" si="1"/>
        <v>14</v>
      </c>
      <c r="V21" s="28">
        <f t="shared" si="1"/>
        <v>15</v>
      </c>
      <c r="W21" s="28">
        <f t="shared" si="1"/>
        <v>16</v>
      </c>
      <c r="X21" s="28">
        <f t="shared" si="1"/>
        <v>17</v>
      </c>
      <c r="Y21" s="28">
        <f t="shared" si="1"/>
        <v>18</v>
      </c>
      <c r="Z21" s="28">
        <f t="shared" si="1"/>
        <v>19</v>
      </c>
      <c r="AA21" s="28" t="str">
        <f t="shared" si="1"/>
        <v/>
      </c>
      <c r="AB21" s="28" t="str">
        <f t="shared" si="1"/>
        <v/>
      </c>
      <c r="AC21" s="28" t="str">
        <f t="shared" si="1"/>
        <v/>
      </c>
      <c r="AD21" s="28" t="str">
        <f t="shared" si="1"/>
        <v/>
      </c>
      <c r="AE21" s="28" t="str">
        <f t="shared" si="1"/>
        <v/>
      </c>
      <c r="AF21" s="28" t="str">
        <f t="shared" si="1"/>
        <v/>
      </c>
    </row>
    <row r="22" ht="12.75" customHeight="1">
      <c r="B22" s="45">
        <v>2.7</v>
      </c>
      <c r="C22" s="44" t="s">
        <v>61</v>
      </c>
      <c r="D22" s="37">
        <v>2.0</v>
      </c>
      <c r="E22" s="45" t="s">
        <v>52</v>
      </c>
      <c r="F22" s="36" t="s">
        <v>23</v>
      </c>
      <c r="G22" s="1">
        <v>10.0</v>
      </c>
      <c r="H22" s="1">
        <f t="shared" ref="H22:H66" si="3">IF(OR(H$21="",$G22=""),"",G22)</f>
        <v>10</v>
      </c>
      <c r="I22" s="1">
        <v>8.0</v>
      </c>
      <c r="J22" s="1">
        <v>7.0</v>
      </c>
      <c r="K22" s="1">
        <v>5.0</v>
      </c>
      <c r="L22" s="1">
        <v>2.0</v>
      </c>
      <c r="M22" s="1">
        <v>1.0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tr">
        <f t="shared" ref="AE22:AF22" si="2">IF(OR(AE$21="",$G22=""),"",AD22)</f>
        <v/>
      </c>
      <c r="AF22" s="1" t="str">
        <f t="shared" si="2"/>
        <v/>
      </c>
    </row>
    <row r="23" ht="12.75" customHeight="1">
      <c r="B23" s="45">
        <v>2.8</v>
      </c>
      <c r="C23" s="44" t="s">
        <v>62</v>
      </c>
      <c r="D23" s="37">
        <v>2.0</v>
      </c>
      <c r="E23" s="45" t="s">
        <v>52</v>
      </c>
      <c r="F23" s="36" t="s">
        <v>23</v>
      </c>
      <c r="G23" s="1">
        <v>20.0</v>
      </c>
      <c r="H23" s="1">
        <f t="shared" si="3"/>
        <v>20</v>
      </c>
      <c r="I23" s="1">
        <v>19.0</v>
      </c>
      <c r="J23" s="1">
        <v>17.0</v>
      </c>
      <c r="K23" s="1">
        <v>15.0</v>
      </c>
      <c r="L23" s="1">
        <v>12.0</v>
      </c>
      <c r="M23" s="1">
        <v>11.0</v>
      </c>
      <c r="N23" s="1">
        <v>9.0</v>
      </c>
      <c r="O23" s="1">
        <v>6.0</v>
      </c>
      <c r="P23" s="1">
        <v>4.0</v>
      </c>
      <c r="Q23" s="1">
        <v>2.0</v>
      </c>
      <c r="R23" s="1">
        <v>1.0</v>
      </c>
      <c r="S23" s="1">
        <v>0.0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tr">
        <f t="shared" ref="AE23:AF23" si="4">IF(OR(AE$21="",$G23=""),"",AD23)</f>
        <v/>
      </c>
      <c r="AF23" s="1" t="str">
        <f t="shared" si="4"/>
        <v/>
      </c>
    </row>
    <row r="24" ht="12.75" customHeight="1">
      <c r="B24" s="45">
        <v>2.9</v>
      </c>
      <c r="C24" s="44" t="s">
        <v>63</v>
      </c>
      <c r="D24" s="37">
        <v>2.0</v>
      </c>
      <c r="E24" s="45" t="s">
        <v>64</v>
      </c>
      <c r="F24" s="36" t="s">
        <v>26</v>
      </c>
      <c r="G24" s="1">
        <v>5.0</v>
      </c>
      <c r="H24" s="1">
        <f t="shared" si="3"/>
        <v>5</v>
      </c>
      <c r="I24" s="1">
        <v>2.0</v>
      </c>
      <c r="J24" s="1">
        <v>1.0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tr">
        <f t="shared" ref="AE24:AF24" si="5">IF(OR(AE$21="",$G24=""),"",AD24)</f>
        <v/>
      </c>
      <c r="AF24" s="1" t="str">
        <f t="shared" si="5"/>
        <v/>
      </c>
    </row>
    <row r="25" ht="12.75" customHeight="1">
      <c r="B25" s="43">
        <v>3.12</v>
      </c>
      <c r="C25" s="44" t="s">
        <v>65</v>
      </c>
      <c r="D25" s="37">
        <v>3.0</v>
      </c>
      <c r="E25" s="45" t="s">
        <v>66</v>
      </c>
      <c r="F25" s="36" t="s">
        <v>23</v>
      </c>
      <c r="G25" s="38">
        <v>16.0</v>
      </c>
      <c r="H25" s="1">
        <f t="shared" si="3"/>
        <v>16</v>
      </c>
      <c r="I25" s="1">
        <v>15.0</v>
      </c>
      <c r="J25" s="1">
        <v>12.0</v>
      </c>
      <c r="K25" s="1">
        <v>11.0</v>
      </c>
      <c r="L25" s="1">
        <v>9.0</v>
      </c>
      <c r="M25" s="1">
        <v>8.0</v>
      </c>
      <c r="N25" s="1">
        <v>5.0</v>
      </c>
      <c r="O25" s="1">
        <v>4.0</v>
      </c>
      <c r="P25" s="1">
        <v>1.0</v>
      </c>
      <c r="Q25" s="1">
        <v>0.0</v>
      </c>
      <c r="R25" s="1">
        <v>0.0</v>
      </c>
      <c r="S25" s="1">
        <v>0.0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tr">
        <f t="shared" ref="AE25:AF25" si="6">IF(OR(AE$21="",$G25=""),"",AD25)</f>
        <v/>
      </c>
      <c r="AF25" s="1" t="str">
        <f t="shared" si="6"/>
        <v/>
      </c>
    </row>
    <row r="26" ht="12.75" customHeight="1">
      <c r="B26" s="43">
        <v>3.13</v>
      </c>
      <c r="C26" s="44" t="s">
        <v>67</v>
      </c>
      <c r="D26" s="37">
        <v>3.0</v>
      </c>
      <c r="E26" s="45" t="s">
        <v>49</v>
      </c>
      <c r="F26" s="36" t="s">
        <v>23</v>
      </c>
      <c r="G26" s="1">
        <v>10.0</v>
      </c>
      <c r="H26" s="1">
        <f t="shared" si="3"/>
        <v>10</v>
      </c>
      <c r="I26" s="1">
        <v>9.0</v>
      </c>
      <c r="J26" s="1">
        <v>8.0</v>
      </c>
      <c r="K26" s="1">
        <v>6.0</v>
      </c>
      <c r="L26" s="1">
        <v>4.0</v>
      </c>
      <c r="M26" s="1">
        <v>2.0</v>
      </c>
      <c r="N26" s="1">
        <v>1.0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7">IF(OR(AE$21="",$G26=""),"",AD26)</f>
        <v/>
      </c>
      <c r="AF26" s="1" t="str">
        <f t="shared" si="7"/>
        <v/>
      </c>
    </row>
    <row r="27" ht="12.75" customHeight="1">
      <c r="B27" s="43">
        <v>3.14</v>
      </c>
      <c r="C27" s="44" t="s">
        <v>68</v>
      </c>
      <c r="D27" s="37">
        <v>3.0</v>
      </c>
      <c r="E27" s="45" t="s">
        <v>49</v>
      </c>
      <c r="F27" s="36" t="s">
        <v>23</v>
      </c>
      <c r="G27" s="38">
        <v>10.0</v>
      </c>
      <c r="H27" s="1">
        <f t="shared" si="3"/>
        <v>10</v>
      </c>
      <c r="I27" s="38">
        <v>8.0</v>
      </c>
      <c r="J27" s="38">
        <v>7.0</v>
      </c>
      <c r="K27" s="38">
        <v>6.0</v>
      </c>
      <c r="L27" s="38">
        <v>5.0</v>
      </c>
      <c r="M27" s="38">
        <v>3.0</v>
      </c>
      <c r="N27" s="38">
        <v>1.0</v>
      </c>
      <c r="O27" s="38">
        <v>0.0</v>
      </c>
      <c r="P27" s="38">
        <v>0.0</v>
      </c>
      <c r="Q27" s="38">
        <v>0.0</v>
      </c>
      <c r="R27" s="38">
        <v>0.0</v>
      </c>
      <c r="S27" s="38">
        <v>0.0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8">IF(OR(AE$21="",$G27=""),"",AD27)</f>
        <v/>
      </c>
      <c r="AF27" s="1" t="str">
        <f t="shared" si="8"/>
        <v/>
      </c>
    </row>
    <row r="28" ht="12.75" customHeight="1">
      <c r="B28" s="48">
        <v>3.15</v>
      </c>
      <c r="C28" s="44" t="s">
        <v>69</v>
      </c>
      <c r="D28" s="37">
        <v>3.0</v>
      </c>
      <c r="E28" s="45" t="s">
        <v>70</v>
      </c>
      <c r="F28" s="36" t="s">
        <v>26</v>
      </c>
      <c r="G28" s="38">
        <v>10.0</v>
      </c>
      <c r="H28" s="1">
        <f t="shared" si="3"/>
        <v>10</v>
      </c>
      <c r="I28" s="38">
        <v>8.0</v>
      </c>
      <c r="J28" s="38">
        <v>6.0</v>
      </c>
      <c r="K28" s="38">
        <v>5.0</v>
      </c>
      <c r="L28" s="38">
        <v>3.0</v>
      </c>
      <c r="M28" s="38">
        <v>1.0</v>
      </c>
      <c r="N28" s="38">
        <v>0.0</v>
      </c>
      <c r="O28" s="38">
        <v>0.0</v>
      </c>
      <c r="P28" s="38">
        <v>0.0</v>
      </c>
      <c r="Q28" s="38">
        <v>0.0</v>
      </c>
      <c r="R28" s="38">
        <v>0.0</v>
      </c>
      <c r="S28" s="38">
        <v>0.0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12.75" customHeight="1">
      <c r="B29" s="48">
        <v>3.16</v>
      </c>
      <c r="C29" s="44" t="s">
        <v>71</v>
      </c>
      <c r="D29" s="37">
        <v>3.0</v>
      </c>
      <c r="E29" s="45" t="s">
        <v>72</v>
      </c>
      <c r="F29" s="36" t="s">
        <v>26</v>
      </c>
      <c r="G29" s="38">
        <v>8.0</v>
      </c>
      <c r="H29" s="1">
        <f t="shared" si="3"/>
        <v>8</v>
      </c>
      <c r="I29" s="38">
        <v>7.0</v>
      </c>
      <c r="J29" s="38">
        <v>5.0</v>
      </c>
      <c r="K29" s="38">
        <v>4.0</v>
      </c>
      <c r="L29" s="38">
        <v>1.0</v>
      </c>
      <c r="M29" s="38">
        <v>0.0</v>
      </c>
      <c r="N29" s="38">
        <v>0.0</v>
      </c>
      <c r="O29" s="38">
        <v>0.0</v>
      </c>
      <c r="P29" s="38">
        <v>0.0</v>
      </c>
      <c r="Q29" s="38">
        <v>0.0</v>
      </c>
      <c r="R29" s="38">
        <v>0.0</v>
      </c>
      <c r="S29" s="38">
        <v>0.0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12.75" customHeight="1">
      <c r="B30" s="48">
        <v>1.2</v>
      </c>
      <c r="C30" s="44" t="s">
        <v>73</v>
      </c>
      <c r="D30" s="37">
        <v>1.0</v>
      </c>
      <c r="E30" s="45" t="s">
        <v>74</v>
      </c>
      <c r="F30" s="36" t="s">
        <v>26</v>
      </c>
      <c r="G30" s="38">
        <v>8.0</v>
      </c>
      <c r="H30" s="1">
        <f t="shared" si="3"/>
        <v>8</v>
      </c>
      <c r="I30" s="38">
        <v>7.0</v>
      </c>
      <c r="J30" s="38">
        <v>2.0</v>
      </c>
      <c r="K30" s="38">
        <v>0.0</v>
      </c>
      <c r="L30" s="38">
        <v>0.0</v>
      </c>
      <c r="M30" s="38">
        <v>0.0</v>
      </c>
      <c r="N30" s="38">
        <v>0.0</v>
      </c>
      <c r="O30" s="38">
        <v>0.0</v>
      </c>
      <c r="P30" s="38">
        <v>0.0</v>
      </c>
      <c r="Q30" s="38">
        <v>0.0</v>
      </c>
      <c r="R30" s="38">
        <v>0.0</v>
      </c>
      <c r="S30" s="38">
        <v>0.0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12.75" customHeight="1">
      <c r="D31" s="1"/>
      <c r="F31" s="23" t="str">
        <f t="shared" ref="F31:F34" si="10">IF(C31&lt;&gt;"","Planned","")</f>
        <v/>
      </c>
      <c r="G31" s="1"/>
      <c r="H31" s="1" t="str">
        <f t="shared" si="3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9">IF(OR(AE$21="",$G31=""),"",AD31)</f>
        <v/>
      </c>
      <c r="AF31" s="1" t="str">
        <f t="shared" si="9"/>
        <v/>
      </c>
    </row>
    <row r="32" ht="12.75" customHeight="1">
      <c r="D32" s="1"/>
      <c r="F32" s="23" t="str">
        <f t="shared" si="10"/>
        <v/>
      </c>
      <c r="G32" s="1"/>
      <c r="H32" s="1" t="str">
        <f t="shared" si="3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1">IF(OR(AE$21="",$G32=""),"",AD32)</f>
        <v/>
      </c>
      <c r="AF32" s="1" t="str">
        <f t="shared" si="11"/>
        <v/>
      </c>
    </row>
    <row r="33" ht="12.75" customHeight="1">
      <c r="D33" s="1"/>
      <c r="F33" s="23" t="str">
        <f t="shared" si="10"/>
        <v/>
      </c>
      <c r="G33" s="1"/>
      <c r="H33" s="1" t="str">
        <f t="shared" si="3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2">IF(OR(AE$21="",$G33=""),"",AD33)</f>
        <v/>
      </c>
      <c r="AF33" s="1" t="str">
        <f t="shared" si="12"/>
        <v/>
      </c>
    </row>
    <row r="34" ht="12.75" customHeight="1">
      <c r="D34" s="1"/>
      <c r="F34" s="23" t="str">
        <f t="shared" si="10"/>
        <v/>
      </c>
      <c r="G34" s="1"/>
      <c r="H34" s="1" t="str">
        <f t="shared" si="3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3">IF(OR(AE$21="",$G34=""),"",AD34)</f>
        <v/>
      </c>
      <c r="AF34" s="1" t="str">
        <f t="shared" si="13"/>
        <v/>
      </c>
    </row>
    <row r="35" ht="12.75" customHeight="1">
      <c r="D35" s="1"/>
      <c r="F35" s="23" t="str">
        <f>IF(#REF!&lt;&gt;"","Planned","")</f>
        <v>#REF!</v>
      </c>
      <c r="G35" s="1"/>
      <c r="H35" s="1" t="str">
        <f t="shared" si="3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4">IF(OR(AE$21="",$G35=""),"",AD35)</f>
        <v/>
      </c>
      <c r="AF35" s="1" t="str">
        <f t="shared" si="14"/>
        <v/>
      </c>
    </row>
    <row r="36" ht="12.75" customHeight="1">
      <c r="D36" s="1"/>
      <c r="F36" s="23" t="str">
        <f t="shared" ref="F36:F63" si="16">IF(C36&lt;&gt;"","Planned","")</f>
        <v/>
      </c>
      <c r="G36" s="1"/>
      <c r="H36" s="1" t="str">
        <f t="shared" si="3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5">IF(OR(AE$21="",$G36=""),"",AD36)</f>
        <v/>
      </c>
      <c r="AF36" s="1" t="str">
        <f t="shared" si="15"/>
        <v/>
      </c>
    </row>
    <row r="37" ht="12.75" customHeight="1">
      <c r="D37" s="1"/>
      <c r="F37" s="23" t="str">
        <f t="shared" si="16"/>
        <v/>
      </c>
      <c r="G37" s="1"/>
      <c r="H37" s="1" t="str">
        <f t="shared" si="3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7">IF(OR(AE$21="",$G37=""),"",AD37)</f>
        <v/>
      </c>
      <c r="AF37" s="1" t="str">
        <f t="shared" si="17"/>
        <v/>
      </c>
    </row>
    <row r="38" ht="12.75" customHeight="1">
      <c r="D38" s="1"/>
      <c r="F38" s="23" t="str">
        <f t="shared" si="16"/>
        <v/>
      </c>
      <c r="G38" s="1"/>
      <c r="H38" s="1" t="str">
        <f t="shared" si="3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18">IF(OR(AE$21="",$G38=""),"",AD38)</f>
        <v/>
      </c>
      <c r="AF38" s="1" t="str">
        <f t="shared" si="18"/>
        <v/>
      </c>
    </row>
    <row r="39" ht="12.75" customHeight="1">
      <c r="D39" s="1"/>
      <c r="F39" s="23" t="str">
        <f t="shared" si="16"/>
        <v/>
      </c>
      <c r="G39" s="1"/>
      <c r="H39" s="1" t="str">
        <f t="shared" si="3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19">IF(OR(AE$21="",$G39=""),"",AD39)</f>
        <v/>
      </c>
      <c r="AF39" s="1" t="str">
        <f t="shared" si="19"/>
        <v/>
      </c>
    </row>
    <row r="40" ht="12.75" customHeight="1">
      <c r="D40" s="1"/>
      <c r="F40" s="23" t="str">
        <f t="shared" si="16"/>
        <v/>
      </c>
      <c r="G40" s="1"/>
      <c r="H40" s="1" t="str">
        <f t="shared" si="3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0">IF(OR(AE$21="",$G40=""),"",AD40)</f>
        <v/>
      </c>
      <c r="AF40" s="1" t="str">
        <f t="shared" si="20"/>
        <v/>
      </c>
    </row>
    <row r="41" ht="12.75" customHeight="1">
      <c r="D41" s="1"/>
      <c r="F41" s="23" t="str">
        <f t="shared" si="16"/>
        <v/>
      </c>
      <c r="G41" s="1"/>
      <c r="H41" s="1" t="str">
        <f t="shared" si="3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1">IF(OR(AE$21="",$G41=""),"",AD41)</f>
        <v/>
      </c>
      <c r="AF41" s="1" t="str">
        <f t="shared" si="21"/>
        <v/>
      </c>
    </row>
    <row r="42" ht="12.75" customHeight="1">
      <c r="D42" s="1"/>
      <c r="F42" s="23" t="str">
        <f t="shared" si="16"/>
        <v/>
      </c>
      <c r="G42" s="1"/>
      <c r="H42" s="1" t="str">
        <f t="shared" si="3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2">IF(OR(AE$21="",$G42=""),"",AD42)</f>
        <v/>
      </c>
      <c r="AF42" s="1" t="str">
        <f t="shared" si="22"/>
        <v/>
      </c>
    </row>
    <row r="43" ht="12.75" customHeight="1">
      <c r="D43" s="1"/>
      <c r="F43" s="23" t="str">
        <f t="shared" si="16"/>
        <v/>
      </c>
      <c r="G43" s="1"/>
      <c r="H43" s="1" t="str">
        <f t="shared" si="3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3">IF(OR(AE$21="",$G43=""),"",AD43)</f>
        <v/>
      </c>
      <c r="AF43" s="1" t="str">
        <f t="shared" si="23"/>
        <v/>
      </c>
    </row>
    <row r="44" ht="12.75" customHeight="1">
      <c r="D44" s="1"/>
      <c r="F44" s="23" t="str">
        <f t="shared" si="16"/>
        <v/>
      </c>
      <c r="G44" s="1"/>
      <c r="H44" s="1" t="str">
        <f t="shared" si="3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4">IF(OR(AE$21="",$G44=""),"",AD44)</f>
        <v/>
      </c>
      <c r="AF44" s="1" t="str">
        <f t="shared" si="24"/>
        <v/>
      </c>
    </row>
    <row r="45" ht="12.75" customHeight="1">
      <c r="D45" s="1"/>
      <c r="F45" s="23" t="str">
        <f t="shared" si="16"/>
        <v/>
      </c>
      <c r="G45" s="1"/>
      <c r="H45" s="1" t="str">
        <f t="shared" si="3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5">IF(OR(AE$21="",$G45=""),"",AD45)</f>
        <v/>
      </c>
      <c r="AF45" s="1" t="str">
        <f t="shared" si="25"/>
        <v/>
      </c>
    </row>
    <row r="46" ht="12.75" customHeight="1">
      <c r="D46" s="1"/>
      <c r="F46" s="23" t="str">
        <f t="shared" si="16"/>
        <v/>
      </c>
      <c r="G46" s="1"/>
      <c r="H46" s="1" t="str">
        <f t="shared" si="3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6">IF(OR(AE$21="",$G46=""),"",AD46)</f>
        <v/>
      </c>
      <c r="AF46" s="1" t="str">
        <f t="shared" si="26"/>
        <v/>
      </c>
    </row>
    <row r="47" ht="12.75" customHeight="1">
      <c r="D47" s="1"/>
      <c r="F47" s="23" t="str">
        <f t="shared" si="16"/>
        <v/>
      </c>
      <c r="G47" s="1"/>
      <c r="H47" s="1" t="str">
        <f t="shared" si="3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27">IF(OR(AE$21="",$G47=""),"",AD47)</f>
        <v/>
      </c>
      <c r="AF47" s="1" t="str">
        <f t="shared" si="27"/>
        <v/>
      </c>
    </row>
    <row r="48" ht="12.75" customHeight="1">
      <c r="D48" s="1"/>
      <c r="F48" s="23" t="str">
        <f t="shared" si="16"/>
        <v/>
      </c>
      <c r="G48" s="1"/>
      <c r="H48" s="1" t="str">
        <f t="shared" si="3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28">IF(OR(AE$21="",$G48=""),"",AD48)</f>
        <v/>
      </c>
      <c r="AF48" s="1" t="str">
        <f t="shared" si="28"/>
        <v/>
      </c>
    </row>
    <row r="49" ht="12.75" customHeight="1">
      <c r="D49" s="1"/>
      <c r="F49" s="23" t="str">
        <f t="shared" si="16"/>
        <v/>
      </c>
      <c r="G49" s="1"/>
      <c r="H49" s="1" t="str">
        <f t="shared" si="3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29">IF(OR(AE$21="",$G49=""),"",AD49)</f>
        <v/>
      </c>
      <c r="AF49" s="1" t="str">
        <f t="shared" si="29"/>
        <v/>
      </c>
    </row>
    <row r="50" ht="12.75" customHeight="1">
      <c r="D50" s="1"/>
      <c r="F50" s="23" t="str">
        <f t="shared" si="16"/>
        <v/>
      </c>
      <c r="G50" s="1"/>
      <c r="H50" s="1" t="str">
        <f t="shared" si="3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0">IF(OR(AE$21="",$G50=""),"",AD50)</f>
        <v/>
      </c>
      <c r="AF50" s="1" t="str">
        <f t="shared" si="30"/>
        <v/>
      </c>
    </row>
    <row r="51" ht="12.75" customHeight="1">
      <c r="D51" s="1"/>
      <c r="F51" s="23" t="str">
        <f t="shared" si="16"/>
        <v/>
      </c>
      <c r="G51" s="1"/>
      <c r="H51" s="1" t="str">
        <f t="shared" si="3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1">IF(OR(AE$21="",$G51=""),"",AD51)</f>
        <v/>
      </c>
      <c r="AF51" s="1" t="str">
        <f t="shared" si="31"/>
        <v/>
      </c>
    </row>
    <row r="52" ht="12.75" customHeight="1">
      <c r="D52" s="1"/>
      <c r="F52" s="23" t="str">
        <f t="shared" si="16"/>
        <v/>
      </c>
      <c r="G52" s="1"/>
      <c r="H52" s="1" t="str">
        <f t="shared" si="3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2">IF(OR(AE$21="",$G52=""),"",AD52)</f>
        <v/>
      </c>
      <c r="AF52" s="1" t="str">
        <f t="shared" si="32"/>
        <v/>
      </c>
    </row>
    <row r="53" ht="12.75" customHeight="1">
      <c r="D53" s="1"/>
      <c r="F53" s="23" t="str">
        <f t="shared" si="16"/>
        <v/>
      </c>
      <c r="G53" s="1"/>
      <c r="H53" s="1" t="str">
        <f t="shared" si="3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3">IF(OR(AE$21="",$G53=""),"",AD53)</f>
        <v/>
      </c>
      <c r="AF53" s="1" t="str">
        <f t="shared" si="33"/>
        <v/>
      </c>
    </row>
    <row r="54" ht="12.75" customHeight="1">
      <c r="D54" s="1"/>
      <c r="F54" s="23" t="str">
        <f t="shared" si="16"/>
        <v/>
      </c>
      <c r="G54" s="1"/>
      <c r="H54" s="1" t="str">
        <f t="shared" si="3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4">IF(OR(AE$21="",$G54=""),"",AD54)</f>
        <v/>
      </c>
      <c r="AF54" s="1" t="str">
        <f t="shared" si="34"/>
        <v/>
      </c>
    </row>
    <row r="55" ht="12.75" customHeight="1">
      <c r="D55" s="1"/>
      <c r="F55" s="23" t="str">
        <f t="shared" si="16"/>
        <v/>
      </c>
      <c r="G55" s="1"/>
      <c r="H55" s="1" t="str">
        <f t="shared" si="3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5">IF(OR(AE$21="",$G55=""),"",AD55)</f>
        <v/>
      </c>
      <c r="AF55" s="1" t="str">
        <f t="shared" si="35"/>
        <v/>
      </c>
    </row>
    <row r="56" ht="12.75" customHeight="1">
      <c r="D56" s="1"/>
      <c r="F56" s="23" t="str">
        <f t="shared" si="16"/>
        <v/>
      </c>
      <c r="G56" s="1"/>
      <c r="H56" s="1" t="str">
        <f t="shared" si="3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6">IF(OR(AE$21="",$G56=""),"",AD56)</f>
        <v/>
      </c>
      <c r="AF56" s="1" t="str">
        <f t="shared" si="36"/>
        <v/>
      </c>
    </row>
    <row r="57" ht="12.75" customHeight="1">
      <c r="D57" s="1"/>
      <c r="F57" s="23" t="str">
        <f t="shared" si="16"/>
        <v/>
      </c>
      <c r="G57" s="1"/>
      <c r="H57" s="1" t="str">
        <f t="shared" si="3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37">IF(OR(AE$21="",$G57=""),"",AD57)</f>
        <v/>
      </c>
      <c r="AF57" s="1" t="str">
        <f t="shared" si="37"/>
        <v/>
      </c>
    </row>
    <row r="58" ht="12.75" customHeight="1">
      <c r="D58" s="1"/>
      <c r="F58" s="23" t="str">
        <f t="shared" si="16"/>
        <v/>
      </c>
      <c r="G58" s="1"/>
      <c r="H58" s="1" t="str">
        <f t="shared" si="3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38">IF(OR(AE$21="",$G58=""),"",AD58)</f>
        <v/>
      </c>
      <c r="AF58" s="1" t="str">
        <f t="shared" si="38"/>
        <v/>
      </c>
    </row>
    <row r="59" ht="12.75" customHeight="1">
      <c r="D59" s="1"/>
      <c r="F59" s="23" t="str">
        <f t="shared" si="16"/>
        <v/>
      </c>
      <c r="G59" s="1"/>
      <c r="H59" s="1" t="str">
        <f t="shared" si="3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39">IF(OR(AE$21="",$G59=""),"",AD59)</f>
        <v/>
      </c>
      <c r="AF59" s="1" t="str">
        <f t="shared" si="39"/>
        <v/>
      </c>
    </row>
    <row r="60" ht="12.75" customHeight="1">
      <c r="D60" s="1"/>
      <c r="F60" s="23" t="str">
        <f t="shared" si="16"/>
        <v/>
      </c>
      <c r="G60" s="1"/>
      <c r="H60" s="1" t="str">
        <f t="shared" si="3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0">IF(OR(AE$21="",$G60=""),"",AD60)</f>
        <v/>
      </c>
      <c r="AF60" s="1" t="str">
        <f t="shared" si="40"/>
        <v/>
      </c>
    </row>
    <row r="61" ht="12.75" customHeight="1">
      <c r="D61" s="1"/>
      <c r="F61" s="23" t="str">
        <f t="shared" si="16"/>
        <v/>
      </c>
      <c r="G61" s="1"/>
      <c r="H61" s="1" t="str">
        <f t="shared" si="3"/>
        <v/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str">
        <f t="shared" ref="AE61:AF61" si="41">IF(OR(AE$21="",$G61=""),"",AD61)</f>
        <v/>
      </c>
      <c r="AF61" s="1" t="str">
        <f t="shared" si="41"/>
        <v/>
      </c>
    </row>
    <row r="62" ht="12.75" customHeight="1">
      <c r="D62" s="1"/>
      <c r="F62" s="23" t="str">
        <f t="shared" si="16"/>
        <v/>
      </c>
      <c r="G62" s="1"/>
      <c r="H62" s="1" t="str">
        <f t="shared" si="3"/>
        <v/>
      </c>
      <c r="I62" s="1" t="str">
        <f t="shared" ref="I62:AF62" si="42">IF(OR(I$21="",$G62=""),"",H62)</f>
        <v/>
      </c>
      <c r="J62" s="1" t="str">
        <f t="shared" si="42"/>
        <v/>
      </c>
      <c r="K62" s="1" t="str">
        <f t="shared" si="42"/>
        <v/>
      </c>
      <c r="L62" s="1" t="str">
        <f t="shared" si="42"/>
        <v/>
      </c>
      <c r="M62" s="1" t="str">
        <f t="shared" si="42"/>
        <v/>
      </c>
      <c r="N62" s="1" t="str">
        <f t="shared" si="42"/>
        <v/>
      </c>
      <c r="O62" s="1" t="str">
        <f t="shared" si="42"/>
        <v/>
      </c>
      <c r="P62" s="1" t="str">
        <f t="shared" si="42"/>
        <v/>
      </c>
      <c r="Q62" s="1" t="str">
        <f t="shared" si="42"/>
        <v/>
      </c>
      <c r="R62" s="1" t="str">
        <f t="shared" si="42"/>
        <v/>
      </c>
      <c r="S62" s="1" t="str">
        <f t="shared" si="42"/>
        <v/>
      </c>
      <c r="T62" s="1" t="str">
        <f t="shared" si="42"/>
        <v/>
      </c>
      <c r="U62" s="1" t="str">
        <f t="shared" si="42"/>
        <v/>
      </c>
      <c r="V62" s="1" t="str">
        <f t="shared" si="42"/>
        <v/>
      </c>
      <c r="W62" s="1" t="str">
        <f t="shared" si="42"/>
        <v/>
      </c>
      <c r="X62" s="1" t="str">
        <f t="shared" si="42"/>
        <v/>
      </c>
      <c r="Y62" s="1" t="str">
        <f t="shared" si="42"/>
        <v/>
      </c>
      <c r="Z62" s="1" t="str">
        <f t="shared" si="42"/>
        <v/>
      </c>
      <c r="AA62" s="1" t="str">
        <f t="shared" si="42"/>
        <v/>
      </c>
      <c r="AB62" s="1" t="str">
        <f t="shared" si="42"/>
        <v/>
      </c>
      <c r="AC62" s="1" t="str">
        <f t="shared" si="42"/>
        <v/>
      </c>
      <c r="AD62" s="1" t="str">
        <f t="shared" si="42"/>
        <v/>
      </c>
      <c r="AE62" s="1" t="str">
        <f t="shared" si="42"/>
        <v/>
      </c>
      <c r="AF62" s="1" t="str">
        <f t="shared" si="42"/>
        <v/>
      </c>
    </row>
    <row r="63" ht="12.75" customHeight="1">
      <c r="D63" s="1"/>
      <c r="F63" s="23" t="str">
        <f t="shared" si="16"/>
        <v/>
      </c>
      <c r="G63" s="1"/>
      <c r="H63" s="1" t="str">
        <f t="shared" si="3"/>
        <v/>
      </c>
      <c r="I63" s="1" t="str">
        <f t="shared" ref="I63:AF63" si="43">IF(OR(I$21="",$G63=""),"",H63)</f>
        <v/>
      </c>
      <c r="J63" s="1" t="str">
        <f t="shared" si="43"/>
        <v/>
      </c>
      <c r="K63" s="1" t="str">
        <f t="shared" si="43"/>
        <v/>
      </c>
      <c r="L63" s="1" t="str">
        <f t="shared" si="43"/>
        <v/>
      </c>
      <c r="M63" s="1" t="str">
        <f t="shared" si="43"/>
        <v/>
      </c>
      <c r="N63" s="1" t="str">
        <f t="shared" si="43"/>
        <v/>
      </c>
      <c r="O63" s="1" t="str">
        <f t="shared" si="43"/>
        <v/>
      </c>
      <c r="P63" s="1" t="str">
        <f t="shared" si="43"/>
        <v/>
      </c>
      <c r="Q63" s="1" t="str">
        <f t="shared" si="43"/>
        <v/>
      </c>
      <c r="R63" s="1" t="str">
        <f t="shared" si="43"/>
        <v/>
      </c>
      <c r="S63" s="1" t="str">
        <f t="shared" si="43"/>
        <v/>
      </c>
      <c r="T63" s="1" t="str">
        <f t="shared" si="43"/>
        <v/>
      </c>
      <c r="U63" s="1" t="str">
        <f t="shared" si="43"/>
        <v/>
      </c>
      <c r="V63" s="1" t="str">
        <f t="shared" si="43"/>
        <v/>
      </c>
      <c r="W63" s="1" t="str">
        <f t="shared" si="43"/>
        <v/>
      </c>
      <c r="X63" s="1" t="str">
        <f t="shared" si="43"/>
        <v/>
      </c>
      <c r="Y63" s="1" t="str">
        <f t="shared" si="43"/>
        <v/>
      </c>
      <c r="Z63" s="1" t="str">
        <f t="shared" si="43"/>
        <v/>
      </c>
      <c r="AA63" s="1" t="str">
        <f t="shared" si="43"/>
        <v/>
      </c>
      <c r="AB63" s="1" t="str">
        <f t="shared" si="43"/>
        <v/>
      </c>
      <c r="AC63" s="1" t="str">
        <f t="shared" si="43"/>
        <v/>
      </c>
      <c r="AD63" s="1" t="str">
        <f t="shared" si="43"/>
        <v/>
      </c>
      <c r="AE63" s="1" t="str">
        <f t="shared" si="43"/>
        <v/>
      </c>
      <c r="AF63" s="1" t="str">
        <f t="shared" si="43"/>
        <v/>
      </c>
    </row>
    <row r="64" ht="12.75" customHeight="1">
      <c r="D64" s="1"/>
      <c r="F64" s="23" t="s">
        <v>32</v>
      </c>
      <c r="G64" s="1"/>
      <c r="H64" s="1" t="str">
        <f t="shared" si="3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4">IF(OR(AE$21="",$G64=""),"",AD64)</f>
        <v/>
      </c>
      <c r="AF64" s="1" t="str">
        <f t="shared" si="44"/>
        <v/>
      </c>
    </row>
    <row r="65" ht="12.75" customHeight="1">
      <c r="D65" s="1"/>
      <c r="F65" s="23" t="s">
        <v>33</v>
      </c>
      <c r="G65" s="1"/>
      <c r="H65" s="1" t="str">
        <f t="shared" si="3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tr">
        <f t="shared" ref="AE65:AF65" si="45">IF(OR(AE$21="",$G65=""),"",AD65)</f>
        <v/>
      </c>
      <c r="AF65" s="1" t="str">
        <f t="shared" si="45"/>
        <v/>
      </c>
    </row>
    <row r="66" ht="12.75" customHeight="1">
      <c r="D66" s="1"/>
      <c r="F66" s="23" t="s">
        <v>34</v>
      </c>
      <c r="G66" s="1"/>
      <c r="H66" s="1" t="str">
        <f t="shared" si="3"/>
        <v/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2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2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2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F70" s="2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A71" s="1"/>
      <c r="D71" s="1"/>
      <c r="F71" s="23" t="str">
        <f>IF(C71&lt;&gt;"","Planned","")</f>
        <v/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ht="12.75" customHeight="1">
      <c r="D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3">
    <mergeCell ref="D3:H3"/>
    <mergeCell ref="D4:H4"/>
    <mergeCell ref="D5:H5"/>
  </mergeCells>
  <conditionalFormatting sqref="B22:AF65">
    <cfRule type="expression" dxfId="0" priority="1" stopIfTrue="1">
      <formula>$F22="Terminado"</formula>
    </cfRule>
  </conditionalFormatting>
  <conditionalFormatting sqref="B22:AF65">
    <cfRule type="expression" dxfId="1" priority="2" stopIfTrue="1">
      <formula>$F22="En Progreso"</formula>
    </cfRule>
  </conditionalFormatting>
  <conditionalFormatting sqref="L22:AF65 C25:C34 D25:K65 C36:C65">
    <cfRule type="expression" dxfId="0" priority="3" stopIfTrue="1">
      <formula>$F18="Done"</formula>
    </cfRule>
  </conditionalFormatting>
  <conditionalFormatting sqref="L22:AF65 C25:C34 D25:K65 C36:C65">
    <cfRule type="expression" dxfId="1" priority="4" stopIfTrue="1">
      <formula>$F18="Ongoing"</formula>
    </cfRule>
  </conditionalFormatting>
  <dataValidations>
    <dataValidation type="list" allowBlank="1" sqref="F10:F15 F22:F71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1998-06-05T11:20:44Z</dcterms:created>
  <dc:creator>&lt; Your name &gt;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dlc_DocId">
    <vt:lpwstr>FWJASSSE55TN-275-110</vt:lpwstr>
  </property>
  <property fmtid="{D5CDD505-2E9C-101B-9397-08002B2CF9AE}" pid="4" name="_dlc_DocIdItemGuid">
    <vt:lpwstr>26871ea7-f764-4995-b5ea-d05096b306c2</vt:lpwstr>
  </property>
  <property fmtid="{D5CDD505-2E9C-101B-9397-08002B2CF9AE}" pid="5" name="_dlc_DocIdUrl">
    <vt:lpwstr>https://portal.smrey.net/areas/it/_layouts/15/DocIdRedir.aspx?ID=FWJASSSE55TN-275-110, FWJASSSE55TN-275-110</vt:lpwstr>
  </property>
</Properties>
</file>