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_Niklas_Donhauser\4_Tabellen\Excel_Tabellen\"/>
    </mc:Choice>
  </mc:AlternateContent>
  <xr:revisionPtr revIDLastSave="0" documentId="13_ncr:1_{1EEA740F-5F0A-481C-883D-8B18C7F5CE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ichotom" sheetId="1" r:id="rId1"/>
    <sheet name="Dichotom_Time" sheetId="3" r:id="rId2"/>
    <sheet name="Trichotom" sheetId="2" r:id="rId3"/>
    <sheet name="Trichotom_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H25" i="4"/>
  <c r="H16" i="4"/>
  <c r="H12" i="4"/>
  <c r="H9" i="4"/>
  <c r="H5" i="4"/>
  <c r="H20" i="4"/>
  <c r="H17" i="4"/>
  <c r="H15" i="4"/>
  <c r="H14" i="4"/>
  <c r="H11" i="4"/>
  <c r="E11" i="4"/>
  <c r="E25" i="4"/>
  <c r="E16" i="4"/>
  <c r="E15" i="4"/>
  <c r="E14" i="4"/>
  <c r="E12" i="4"/>
  <c r="E9" i="4"/>
  <c r="E21" i="4"/>
  <c r="E10" i="4"/>
  <c r="E4" i="4"/>
  <c r="E3" i="4"/>
  <c r="H24" i="4"/>
  <c r="E24" i="4"/>
  <c r="H23" i="4"/>
  <c r="E23" i="4"/>
  <c r="E22" i="4"/>
  <c r="H21" i="4"/>
  <c r="E20" i="4"/>
  <c r="E17" i="4"/>
  <c r="H8" i="4"/>
  <c r="E8" i="4"/>
  <c r="H7" i="4"/>
  <c r="E7" i="4"/>
  <c r="H6" i="4"/>
  <c r="E6" i="4"/>
  <c r="H4" i="4"/>
  <c r="H3" i="4"/>
  <c r="H10" i="4" l="1"/>
  <c r="H19" i="4"/>
  <c r="H13" i="4"/>
  <c r="H18" i="4"/>
  <c r="E18" i="4"/>
  <c r="E13" i="4"/>
  <c r="E19" i="4"/>
  <c r="E5" i="4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" i="3"/>
  <c r="E4" i="3"/>
  <c r="E5" i="3"/>
  <c r="E6" i="3"/>
  <c r="E7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" i="3"/>
  <c r="M49" i="2"/>
  <c r="H49" i="2"/>
  <c r="M56" i="2"/>
  <c r="H56" i="2"/>
  <c r="M27" i="2"/>
  <c r="H27" i="2"/>
  <c r="M20" i="2"/>
  <c r="H20" i="2"/>
  <c r="M44" i="2"/>
  <c r="H44" i="2"/>
  <c r="M15" i="2"/>
  <c r="H15" i="2"/>
  <c r="M40" i="2"/>
  <c r="H40" i="2"/>
  <c r="M11" i="2"/>
  <c r="H11" i="2"/>
  <c r="M36" i="2"/>
  <c r="H36" i="2"/>
  <c r="M7" i="2"/>
  <c r="H7" i="2"/>
  <c r="H60" i="1"/>
  <c r="M60" i="1"/>
  <c r="H53" i="1"/>
  <c r="M53" i="1"/>
  <c r="M47" i="1"/>
  <c r="M43" i="1"/>
  <c r="M39" i="1"/>
  <c r="H47" i="1"/>
  <c r="H43" i="1"/>
  <c r="H39" i="1"/>
  <c r="M29" i="1"/>
  <c r="M22" i="1"/>
  <c r="M16" i="1"/>
  <c r="M12" i="1"/>
  <c r="M8" i="1"/>
  <c r="H22" i="1"/>
  <c r="H16" i="1"/>
  <c r="H12" i="1"/>
  <c r="H8" i="1"/>
  <c r="H29" i="1"/>
  <c r="S39" i="2"/>
  <c r="R39" i="2"/>
  <c r="R40" i="2" s="1"/>
  <c r="R41" i="2" s="1"/>
  <c r="P49" i="2"/>
  <c r="O49" i="2"/>
  <c r="P50" i="2" s="1"/>
  <c r="P39" i="2"/>
  <c r="O39" i="2"/>
  <c r="T38" i="2"/>
  <c r="T37" i="2"/>
  <c r="U37" i="2" s="1"/>
  <c r="T36" i="2"/>
  <c r="T35" i="2"/>
  <c r="T34" i="2"/>
  <c r="L56" i="2"/>
  <c r="K56" i="2"/>
  <c r="J56" i="2"/>
  <c r="I56" i="2"/>
  <c r="G56" i="2"/>
  <c r="F56" i="2"/>
  <c r="E56" i="2"/>
  <c r="D56" i="2"/>
  <c r="M55" i="2"/>
  <c r="H55" i="2"/>
  <c r="M54" i="2"/>
  <c r="H54" i="2"/>
  <c r="M53" i="2"/>
  <c r="H53" i="2"/>
  <c r="M52" i="2"/>
  <c r="H52" i="2"/>
  <c r="M51" i="2"/>
  <c r="H51" i="2"/>
  <c r="M50" i="2"/>
  <c r="H50" i="2"/>
  <c r="L49" i="2"/>
  <c r="K49" i="2"/>
  <c r="J49" i="2"/>
  <c r="I49" i="2"/>
  <c r="G49" i="2"/>
  <c r="F49" i="2"/>
  <c r="E49" i="2"/>
  <c r="D49" i="2"/>
  <c r="M48" i="2"/>
  <c r="H48" i="2"/>
  <c r="M47" i="2"/>
  <c r="H47" i="2"/>
  <c r="M46" i="2"/>
  <c r="H46" i="2"/>
  <c r="M45" i="2"/>
  <c r="H45" i="2"/>
  <c r="L44" i="2"/>
  <c r="K44" i="2"/>
  <c r="J44" i="2"/>
  <c r="I44" i="2"/>
  <c r="G44" i="2"/>
  <c r="F44" i="2"/>
  <c r="E44" i="2"/>
  <c r="D44" i="2"/>
  <c r="M43" i="2"/>
  <c r="H43" i="2"/>
  <c r="M42" i="2"/>
  <c r="H42" i="2"/>
  <c r="M41" i="2"/>
  <c r="H41" i="2"/>
  <c r="L40" i="2"/>
  <c r="K40" i="2"/>
  <c r="J40" i="2"/>
  <c r="I40" i="2"/>
  <c r="G40" i="2"/>
  <c r="F40" i="2"/>
  <c r="E40" i="2"/>
  <c r="D40" i="2"/>
  <c r="M39" i="2"/>
  <c r="H39" i="2"/>
  <c r="M38" i="2"/>
  <c r="H38" i="2"/>
  <c r="M37" i="2"/>
  <c r="H37" i="2"/>
  <c r="L36" i="2"/>
  <c r="K36" i="2"/>
  <c r="J36" i="2"/>
  <c r="I36" i="2"/>
  <c r="G36" i="2"/>
  <c r="F36" i="2"/>
  <c r="E36" i="2"/>
  <c r="D36" i="2"/>
  <c r="M35" i="2"/>
  <c r="H35" i="2"/>
  <c r="M34" i="2"/>
  <c r="H34" i="2"/>
  <c r="L27" i="2"/>
  <c r="K27" i="2"/>
  <c r="J27" i="2"/>
  <c r="I27" i="2"/>
  <c r="G27" i="2"/>
  <c r="F27" i="2"/>
  <c r="E27" i="2"/>
  <c r="D27" i="2"/>
  <c r="M26" i="2"/>
  <c r="H26" i="2"/>
  <c r="M25" i="2"/>
  <c r="H25" i="2"/>
  <c r="M24" i="2"/>
  <c r="H24" i="2"/>
  <c r="M23" i="2"/>
  <c r="H23" i="2"/>
  <c r="M22" i="2"/>
  <c r="H22" i="2"/>
  <c r="M21" i="2"/>
  <c r="H21" i="2"/>
  <c r="L20" i="2"/>
  <c r="K20" i="2"/>
  <c r="J20" i="2"/>
  <c r="I20" i="2"/>
  <c r="G20" i="2"/>
  <c r="F20" i="2"/>
  <c r="E20" i="2"/>
  <c r="D20" i="2"/>
  <c r="M19" i="2"/>
  <c r="H19" i="2"/>
  <c r="M18" i="2"/>
  <c r="H18" i="2"/>
  <c r="M17" i="2"/>
  <c r="H17" i="2"/>
  <c r="M16" i="2"/>
  <c r="H16" i="2"/>
  <c r="L15" i="2"/>
  <c r="K15" i="2"/>
  <c r="J15" i="2"/>
  <c r="I15" i="2"/>
  <c r="G15" i="2"/>
  <c r="F15" i="2"/>
  <c r="E15" i="2"/>
  <c r="D15" i="2"/>
  <c r="M14" i="2"/>
  <c r="H14" i="2"/>
  <c r="M13" i="2"/>
  <c r="H13" i="2"/>
  <c r="M12" i="2"/>
  <c r="H12" i="2"/>
  <c r="L11" i="2"/>
  <c r="K11" i="2"/>
  <c r="J11" i="2"/>
  <c r="I11" i="2"/>
  <c r="G11" i="2"/>
  <c r="F11" i="2"/>
  <c r="E11" i="2"/>
  <c r="D11" i="2"/>
  <c r="M10" i="2"/>
  <c r="H10" i="2"/>
  <c r="M9" i="2"/>
  <c r="H9" i="2"/>
  <c r="M8" i="2"/>
  <c r="H8" i="2"/>
  <c r="L7" i="2"/>
  <c r="K7" i="2"/>
  <c r="J7" i="2"/>
  <c r="I7" i="2"/>
  <c r="G7" i="2"/>
  <c r="F7" i="2"/>
  <c r="E7" i="2"/>
  <c r="D7" i="2"/>
  <c r="M6" i="2"/>
  <c r="H6" i="2"/>
  <c r="M5" i="2"/>
  <c r="H5" i="2"/>
  <c r="S10" i="2"/>
  <c r="R10" i="2"/>
  <c r="R11" i="2" s="1"/>
  <c r="R12" i="2" s="1"/>
  <c r="P20" i="2"/>
  <c r="O20" i="2"/>
  <c r="P21" i="2" s="1"/>
  <c r="P10" i="2"/>
  <c r="O10" i="2"/>
  <c r="P11" i="2" s="1"/>
  <c r="T9" i="2"/>
  <c r="T8" i="2"/>
  <c r="U8" i="2" s="1"/>
  <c r="T7" i="2"/>
  <c r="T6" i="2"/>
  <c r="T5" i="2"/>
  <c r="P40" i="2" l="1"/>
  <c r="S41" i="1"/>
  <c r="R41" i="1"/>
  <c r="P52" i="1"/>
  <c r="O52" i="1"/>
  <c r="P53" i="1" s="1"/>
  <c r="P41" i="1"/>
  <c r="O41" i="1"/>
  <c r="P42" i="1" s="1"/>
  <c r="T40" i="1"/>
  <c r="T39" i="1"/>
  <c r="U39" i="1" s="1"/>
  <c r="T38" i="1"/>
  <c r="T37" i="1"/>
  <c r="T36" i="1"/>
  <c r="L60" i="1"/>
  <c r="K60" i="1"/>
  <c r="J60" i="1"/>
  <c r="I60" i="1"/>
  <c r="G60" i="1"/>
  <c r="F60" i="1"/>
  <c r="E60" i="1"/>
  <c r="D60" i="1"/>
  <c r="M59" i="1"/>
  <c r="H59" i="1"/>
  <c r="M58" i="1"/>
  <c r="H58" i="1"/>
  <c r="M57" i="1"/>
  <c r="H57" i="1"/>
  <c r="M56" i="1"/>
  <c r="H56" i="1"/>
  <c r="M55" i="1"/>
  <c r="H55" i="1"/>
  <c r="M54" i="1"/>
  <c r="H54" i="1"/>
  <c r="L53" i="1"/>
  <c r="K53" i="1"/>
  <c r="J53" i="1"/>
  <c r="I53" i="1"/>
  <c r="G53" i="1"/>
  <c r="F53" i="1"/>
  <c r="E53" i="1"/>
  <c r="D53" i="1"/>
  <c r="M52" i="1"/>
  <c r="H52" i="1"/>
  <c r="M51" i="1"/>
  <c r="H51" i="1"/>
  <c r="M50" i="1"/>
  <c r="H50" i="1"/>
  <c r="M49" i="1"/>
  <c r="H49" i="1"/>
  <c r="M48" i="1"/>
  <c r="H48" i="1"/>
  <c r="L47" i="1"/>
  <c r="K47" i="1"/>
  <c r="J47" i="1"/>
  <c r="I47" i="1"/>
  <c r="G47" i="1"/>
  <c r="F47" i="1"/>
  <c r="E47" i="1"/>
  <c r="D47" i="1"/>
  <c r="M46" i="1"/>
  <c r="H46" i="1"/>
  <c r="M45" i="1"/>
  <c r="H45" i="1"/>
  <c r="M44" i="1"/>
  <c r="H44" i="1"/>
  <c r="L43" i="1"/>
  <c r="K43" i="1"/>
  <c r="J43" i="1"/>
  <c r="I43" i="1"/>
  <c r="G43" i="1"/>
  <c r="F43" i="1"/>
  <c r="E43" i="1"/>
  <c r="D43" i="1"/>
  <c r="M42" i="1"/>
  <c r="H42" i="1"/>
  <c r="M41" i="1"/>
  <c r="H41" i="1"/>
  <c r="M40" i="1"/>
  <c r="H40" i="1"/>
  <c r="L39" i="1"/>
  <c r="K39" i="1"/>
  <c r="J39" i="1"/>
  <c r="I39" i="1"/>
  <c r="G39" i="1"/>
  <c r="F39" i="1"/>
  <c r="E39" i="1"/>
  <c r="D39" i="1"/>
  <c r="M38" i="1"/>
  <c r="H38" i="1"/>
  <c r="M37" i="1"/>
  <c r="H37" i="1"/>
  <c r="M36" i="1"/>
  <c r="H36" i="1"/>
  <c r="L29" i="1"/>
  <c r="K29" i="1"/>
  <c r="J29" i="1"/>
  <c r="I29" i="1"/>
  <c r="G29" i="1"/>
  <c r="F29" i="1"/>
  <c r="E29" i="1"/>
  <c r="D29" i="1"/>
  <c r="M28" i="1"/>
  <c r="H28" i="1"/>
  <c r="M27" i="1"/>
  <c r="H27" i="1"/>
  <c r="M26" i="1"/>
  <c r="H26" i="1"/>
  <c r="M25" i="1"/>
  <c r="H25" i="1"/>
  <c r="M24" i="1"/>
  <c r="H24" i="1"/>
  <c r="M23" i="1"/>
  <c r="H23" i="1"/>
  <c r="L22" i="1"/>
  <c r="K22" i="1"/>
  <c r="J22" i="1"/>
  <c r="I22" i="1"/>
  <c r="G22" i="1"/>
  <c r="F22" i="1"/>
  <c r="E22" i="1"/>
  <c r="D22" i="1"/>
  <c r="M21" i="1"/>
  <c r="H21" i="1"/>
  <c r="M20" i="1"/>
  <c r="H20" i="1"/>
  <c r="M19" i="1"/>
  <c r="H19" i="1"/>
  <c r="M18" i="1"/>
  <c r="H18" i="1"/>
  <c r="M17" i="1"/>
  <c r="H17" i="1"/>
  <c r="L16" i="1"/>
  <c r="K16" i="1"/>
  <c r="J16" i="1"/>
  <c r="I16" i="1"/>
  <c r="G16" i="1"/>
  <c r="F16" i="1"/>
  <c r="E16" i="1"/>
  <c r="D16" i="1"/>
  <c r="M15" i="1"/>
  <c r="H15" i="1"/>
  <c r="M14" i="1"/>
  <c r="H14" i="1"/>
  <c r="M13" i="1"/>
  <c r="H13" i="1"/>
  <c r="L12" i="1"/>
  <c r="K12" i="1"/>
  <c r="J12" i="1"/>
  <c r="I12" i="1"/>
  <c r="G12" i="1"/>
  <c r="F12" i="1"/>
  <c r="E12" i="1"/>
  <c r="D12" i="1"/>
  <c r="M11" i="1"/>
  <c r="H11" i="1"/>
  <c r="M10" i="1"/>
  <c r="H10" i="1"/>
  <c r="M9" i="1"/>
  <c r="H9" i="1"/>
  <c r="L8" i="1"/>
  <c r="K8" i="1"/>
  <c r="J8" i="1"/>
  <c r="I8" i="1"/>
  <c r="G8" i="1"/>
  <c r="F8" i="1"/>
  <c r="E8" i="1"/>
  <c r="D8" i="1"/>
  <c r="M7" i="1"/>
  <c r="H7" i="1"/>
  <c r="M6" i="1"/>
  <c r="H6" i="1"/>
  <c r="M5" i="1"/>
  <c r="H5" i="1"/>
  <c r="S11" i="1"/>
  <c r="R11" i="1"/>
  <c r="R12" i="1" s="1"/>
  <c r="R13" i="1" s="1"/>
  <c r="P21" i="1"/>
  <c r="O21" i="1"/>
  <c r="P11" i="1"/>
  <c r="O11" i="1"/>
  <c r="P12" i="1" s="1"/>
  <c r="T10" i="1"/>
  <c r="T9" i="1"/>
  <c r="U9" i="1" s="1"/>
  <c r="T8" i="1"/>
  <c r="T7" i="1"/>
  <c r="T6" i="1"/>
  <c r="P22" i="1" l="1"/>
  <c r="R42" i="1"/>
</calcChain>
</file>

<file path=xl/sharedStrings.xml><?xml version="1.0" encoding="utf-8"?>
<sst xmlns="http://schemas.openxmlformats.org/spreadsheetml/2006/main" count="278" uniqueCount="84">
  <si>
    <t>GBERT ACCURACY</t>
  </si>
  <si>
    <t>GBERT F1</t>
  </si>
  <si>
    <t>GBERT Zeiten</t>
  </si>
  <si>
    <t>GBERT Large</t>
  </si>
  <si>
    <t>GBERT Base</t>
  </si>
  <si>
    <t>Accuracy</t>
  </si>
  <si>
    <t>macro avg f1-score</t>
  </si>
  <si>
    <t>weighted avg f1-score</t>
  </si>
  <si>
    <t>Time</t>
  </si>
  <si>
    <t>Accuracy2</t>
  </si>
  <si>
    <t>macro avg f1-score2</t>
  </si>
  <si>
    <t>weighted avg f1-score2</t>
  </si>
  <si>
    <t>Time2</t>
  </si>
  <si>
    <t>LT01</t>
  </si>
  <si>
    <t>LT02</t>
  </si>
  <si>
    <t>LT03</t>
  </si>
  <si>
    <t>LTGE</t>
  </si>
  <si>
    <t>MI01</t>
  </si>
  <si>
    <t>MI02</t>
  </si>
  <si>
    <t>MI03</t>
  </si>
  <si>
    <t>MIGE</t>
  </si>
  <si>
    <t>NA01</t>
  </si>
  <si>
    <t>NA02</t>
  </si>
  <si>
    <t>NA03</t>
  </si>
  <si>
    <t>NAGE</t>
  </si>
  <si>
    <t>RE01</t>
  </si>
  <si>
    <t>RE02</t>
  </si>
  <si>
    <t>RE03</t>
  </si>
  <si>
    <t>RE04</t>
  </si>
  <si>
    <t>RE05</t>
  </si>
  <si>
    <t>REGE</t>
  </si>
  <si>
    <t>SM01</t>
  </si>
  <si>
    <t>SM02</t>
  </si>
  <si>
    <t>SM03</t>
  </si>
  <si>
    <t>SM04</t>
  </si>
  <si>
    <t>SM05</t>
  </si>
  <si>
    <t>SM06</t>
  </si>
  <si>
    <t>SMGE</t>
  </si>
  <si>
    <t>GELECTRA Large</t>
  </si>
  <si>
    <t>GELECTRA Base</t>
  </si>
  <si>
    <t>GELECTRA ACCURACY</t>
  </si>
  <si>
    <t>GELECTRA F1</t>
  </si>
  <si>
    <t>GELECTRA Zeiten</t>
  </si>
  <si>
    <t>Domäne</t>
  </si>
  <si>
    <t>Time hh:mm:ss</t>
  </si>
  <si>
    <t>Time hh:mm:ss2</t>
  </si>
  <si>
    <t>Base</t>
  </si>
  <si>
    <t>Large</t>
  </si>
  <si>
    <t>Zeitunterschied</t>
  </si>
  <si>
    <t xml:space="preserve">Durchschnitt: </t>
  </si>
  <si>
    <t>Trichotom</t>
  </si>
  <si>
    <t>MINUS 00:00:01</t>
  </si>
  <si>
    <t>Differenz</t>
  </si>
  <si>
    <t>LT01-Zehe</t>
  </si>
  <si>
    <t>LT02-Schmidt</t>
  </si>
  <si>
    <t xml:space="preserve">LT03-Schmidt </t>
  </si>
  <si>
    <t>MI01-Clematide</t>
  </si>
  <si>
    <t xml:space="preserve">MI02-Wojatzki </t>
  </si>
  <si>
    <t xml:space="preserve">MI03-Rauh </t>
  </si>
  <si>
    <t>NA01-Bütow</t>
  </si>
  <si>
    <t>NA02-Ploch</t>
  </si>
  <si>
    <t xml:space="preserve">NA03-Schabus </t>
  </si>
  <si>
    <t xml:space="preserve">RE01-Klinger </t>
  </si>
  <si>
    <t>RE02-Sänger</t>
  </si>
  <si>
    <t>RE03-Du</t>
  </si>
  <si>
    <t xml:space="preserve">RE04-Guhr </t>
  </si>
  <si>
    <t>RE05-Prettenhofer</t>
  </si>
  <si>
    <t xml:space="preserve">SM01-Cieliebak </t>
  </si>
  <si>
    <t xml:space="preserve">SM02-Sidarenka </t>
  </si>
  <si>
    <t>SM03-Narr</t>
  </si>
  <si>
    <t>SM04-Mozetič</t>
  </si>
  <si>
    <t>SM05-Siegel</t>
  </si>
  <si>
    <t>SM06-Momtazi</t>
  </si>
  <si>
    <t>Literarische Texte</t>
  </si>
  <si>
    <t>Gemischte Domäne</t>
  </si>
  <si>
    <t>Nachrichten Artikel</t>
  </si>
  <si>
    <t>Produktbewertungen</t>
  </si>
  <si>
    <t>Soziale Medien</t>
  </si>
  <si>
    <t>Large 2</t>
  </si>
  <si>
    <t>Differenz 2</t>
  </si>
  <si>
    <t>Base 2</t>
  </si>
  <si>
    <t>GBERT</t>
  </si>
  <si>
    <t>GELECTRA</t>
  </si>
  <si>
    <t>Dichotom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</si>
</sst>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Alignment="1"/>
    <xf numFmtId="0" fontId="0" fillId="4" borderId="0" xfId="0" applyFill="1"/>
    <xf numFmtId="0" fontId="0" fillId="5" borderId="6" xfId="0" applyFill="1" applyBorder="1"/>
    <xf numFmtId="2" fontId="0" fillId="5" borderId="5" xfId="1" applyNumberFormat="1" applyFont="1" applyFill="1" applyBorder="1"/>
    <xf numFmtId="0" fontId="0" fillId="5" borderId="5" xfId="0" applyFill="1" applyBorder="1"/>
    <xf numFmtId="21" fontId="0" fillId="5" borderId="5" xfId="0" applyNumberFormat="1" applyFill="1" applyBorder="1"/>
    <xf numFmtId="21" fontId="0" fillId="5" borderId="7" xfId="0" applyNumberFormat="1" applyFill="1" applyBorder="1"/>
    <xf numFmtId="0" fontId="2" fillId="5" borderId="6" xfId="0" applyFont="1" applyFill="1" applyBorder="1"/>
    <xf numFmtId="2" fontId="2" fillId="5" borderId="5" xfId="1" applyNumberFormat="1" applyFont="1" applyFill="1" applyBorder="1"/>
    <xf numFmtId="0" fontId="0" fillId="6" borderId="6" xfId="0" applyFill="1" applyBorder="1"/>
    <xf numFmtId="2" fontId="0" fillId="6" borderId="5" xfId="1" applyNumberFormat="1" applyFont="1" applyFill="1" applyBorder="1"/>
    <xf numFmtId="0" fontId="0" fillId="6" borderId="5" xfId="0" applyFill="1" applyBorder="1"/>
    <xf numFmtId="21" fontId="0" fillId="6" borderId="5" xfId="0" applyNumberFormat="1" applyFill="1" applyBorder="1"/>
    <xf numFmtId="21" fontId="0" fillId="6" borderId="7" xfId="0" applyNumberFormat="1" applyFill="1" applyBorder="1"/>
    <xf numFmtId="0" fontId="2" fillId="6" borderId="6" xfId="0" applyFont="1" applyFill="1" applyBorder="1"/>
    <xf numFmtId="2" fontId="2" fillId="6" borderId="5" xfId="1" applyNumberFormat="1" applyFont="1" applyFill="1" applyBorder="1"/>
    <xf numFmtId="0" fontId="2" fillId="5" borderId="8" xfId="0" applyFont="1" applyFill="1" applyBorder="1"/>
    <xf numFmtId="2" fontId="2" fillId="5" borderId="9" xfId="1" applyNumberFormat="1" applyFont="1" applyFill="1" applyBorder="1"/>
    <xf numFmtId="0" fontId="0" fillId="2" borderId="6" xfId="0" applyFill="1" applyBorder="1"/>
    <xf numFmtId="2" fontId="0" fillId="2" borderId="5" xfId="1" applyNumberFormat="1" applyFont="1" applyFill="1" applyBorder="1"/>
    <xf numFmtId="0" fontId="0" fillId="2" borderId="5" xfId="0" applyFill="1" applyBorder="1"/>
    <xf numFmtId="21" fontId="0" fillId="2" borderId="5" xfId="0" applyNumberFormat="1" applyFill="1" applyBorder="1"/>
    <xf numFmtId="21" fontId="0" fillId="2" borderId="7" xfId="0" applyNumberFormat="1" applyFill="1" applyBorder="1"/>
    <xf numFmtId="0" fontId="2" fillId="2" borderId="6" xfId="0" applyFont="1" applyFill="1" applyBorder="1"/>
    <xf numFmtId="2" fontId="2" fillId="2" borderId="5" xfId="1" applyNumberFormat="1" applyFont="1" applyFill="1" applyBorder="1"/>
    <xf numFmtId="0" fontId="0" fillId="7" borderId="0" xfId="0" applyFill="1"/>
    <xf numFmtId="2" fontId="2" fillId="7" borderId="1" xfId="1" applyNumberFormat="1" applyFont="1" applyFill="1" applyBorder="1"/>
    <xf numFmtId="2" fontId="2" fillId="8" borderId="1" xfId="1" applyNumberFormat="1" applyFont="1" applyFill="1" applyBorder="1"/>
    <xf numFmtId="2" fontId="0" fillId="7" borderId="0" xfId="0" applyNumberFormat="1" applyFill="1"/>
    <xf numFmtId="21" fontId="0" fillId="7" borderId="0" xfId="0" applyNumberFormat="1" applyFill="1"/>
    <xf numFmtId="0" fontId="0" fillId="0" borderId="0" xfId="0" applyFill="1"/>
    <xf numFmtId="21" fontId="2" fillId="5" borderId="5" xfId="1" applyNumberFormat="1" applyFont="1" applyFill="1" applyBorder="1"/>
    <xf numFmtId="21" fontId="2" fillId="2" borderId="5" xfId="1" applyNumberFormat="1" applyFont="1" applyFill="1" applyBorder="1"/>
    <xf numFmtId="21" fontId="2" fillId="6" borderId="5" xfId="1" applyNumberFormat="1" applyFont="1" applyFill="1" applyBorder="1"/>
    <xf numFmtId="21" fontId="0" fillId="0" borderId="0" xfId="0" applyNumberFormat="1"/>
    <xf numFmtId="21" fontId="2" fillId="5" borderId="9" xfId="1" applyNumberFormat="1" applyFon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76"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27558-B5FA-41DA-8688-F5F0A24942E7}" name="Tabelle11" displayName="Tabelle11" ref="C4:M29" totalsRowShown="0" headerRowDxfId="75" dataDxfId="73" headerRowBorderDxfId="74" tableBorderDxfId="72" totalsRowBorderDxfId="71">
  <autoFilter ref="C4:M29" xr:uid="{C6D27558-B5FA-41DA-8688-F5F0A24942E7}"/>
  <sortState xmlns:xlrd2="http://schemas.microsoft.com/office/spreadsheetml/2017/richdata2" ref="C5:M29">
    <sortCondition ref="C2:C27"/>
  </sortState>
  <tableColumns count="11">
    <tableColumn id="1" xr3:uid="{A58A688A-2159-4158-861D-6A924A013088}" name="Domäne" dataDxfId="70"/>
    <tableColumn id="2" xr3:uid="{06E45E0C-2597-485C-A1C3-1B4AFCC0B319}" name="Accuracy" dataDxfId="69" dataCellStyle="Prozent"/>
    <tableColumn id="3" xr3:uid="{0A7784F9-F114-4379-A73D-E903C3CC5EFF}" name="macro avg f1-score" dataDxfId="68" dataCellStyle="Prozent"/>
    <tableColumn id="4" xr3:uid="{7BFA60A4-B4EE-4FC1-B15F-DF808BDF83AD}" name="weighted avg f1-score" dataDxfId="67" dataCellStyle="Prozent"/>
    <tableColumn id="5" xr3:uid="{CC5C1B6D-787E-489B-BA97-3E092C90DCFA}" name="Time" dataDxfId="66"/>
    <tableColumn id="10" xr3:uid="{002A26FC-184D-40B3-93C0-A4B0A3CD8C9C}" name="Time hh:mm:ss" dataDxfId="65">
      <calculatedColumnFormula>Tabelle11[[#This Row],[Time]]/(24*3600)</calculatedColumnFormula>
    </tableColumn>
    <tableColumn id="6" xr3:uid="{3BA265E8-E140-4602-80D9-689DA57492AE}" name="Accuracy2" dataDxfId="64" dataCellStyle="Prozent"/>
    <tableColumn id="7" xr3:uid="{11D7B24E-1F5D-4944-80D8-9E1EA9C11C40}" name="macro avg f1-score2" dataDxfId="63" dataCellStyle="Prozent"/>
    <tableColumn id="8" xr3:uid="{128BCC69-803A-46A1-AA6F-AA7870E68058}" name="weighted avg f1-score2" dataDxfId="62" dataCellStyle="Prozent"/>
    <tableColumn id="9" xr3:uid="{A039C8C9-1003-4129-B74E-E31146636E2F}" name="Time2" dataDxfId="61"/>
    <tableColumn id="11" xr3:uid="{0F4ECAFA-9044-40E9-A66B-FF94597C3FC9}" name="Time hh:mm:ss2" dataDxfId="60">
      <calculatedColumnFormula>Tabelle11[[#This Row],[Time2]]/(24*3600)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38C3D-1FDE-4308-9797-13F7A9B1A3E6}" name="Tabelle1113" displayName="Tabelle1113" ref="C35:M60" totalsRowShown="0" headerRowDxfId="59" dataDxfId="57" headerRowBorderDxfId="58" tableBorderDxfId="56" totalsRowBorderDxfId="55">
  <autoFilter ref="C35:M60" xr:uid="{3E838C3D-1FDE-4308-9797-13F7A9B1A3E6}"/>
  <sortState xmlns:xlrd2="http://schemas.microsoft.com/office/spreadsheetml/2017/richdata2" ref="C36:M60">
    <sortCondition ref="C2:C27"/>
  </sortState>
  <tableColumns count="11">
    <tableColumn id="1" xr3:uid="{DF42A329-E725-4EA3-9C1D-6E12B80D34BE}" name="Domäne" dataDxfId="54"/>
    <tableColumn id="2" xr3:uid="{182065D9-A5A6-4E2E-89AF-CF82EF47F82B}" name="Accuracy" dataDxfId="53" dataCellStyle="Prozent"/>
    <tableColumn id="3" xr3:uid="{405EDC58-198D-46B2-B0B0-0794634E158C}" name="macro avg f1-score" dataDxfId="52" dataCellStyle="Prozent"/>
    <tableColumn id="4" xr3:uid="{D0651BA8-284D-4999-B23A-78474AAD0988}" name="weighted avg f1-score" dataDxfId="51" dataCellStyle="Prozent"/>
    <tableColumn id="5" xr3:uid="{2FA8DC3C-1F70-4938-942E-0589BE99DE43}" name="Time" dataDxfId="50"/>
    <tableColumn id="10" xr3:uid="{B4C7727A-746F-48B9-9784-16884D56E1BB}" name="Time hh:mm:ss" dataDxfId="49">
      <calculatedColumnFormula>Tabelle1113[[#This Row],[Time]]/(24*3600)</calculatedColumnFormula>
    </tableColumn>
    <tableColumn id="6" xr3:uid="{BEBB52C1-9EE1-4BEA-9FF2-4FFEF5624223}" name="Accuracy2" dataDxfId="48" dataCellStyle="Prozent"/>
    <tableColumn id="7" xr3:uid="{342E0903-00AB-4C8F-A841-DA18BF065EFA}" name="macro avg f1-score2" dataDxfId="47" dataCellStyle="Prozent"/>
    <tableColumn id="8" xr3:uid="{C88A8018-A7F1-4A14-ACE7-7A023646EE40}" name="weighted avg f1-score2" dataDxfId="46" dataCellStyle="Prozent"/>
    <tableColumn id="9" xr3:uid="{B37A5AD4-028E-4447-80A7-37AC5817A30D}" name="Time2" dataDxfId="45"/>
    <tableColumn id="11" xr3:uid="{83FC4C3D-3DD0-454A-B5A8-357438E787E9}" name="Time hh:mm:ss2" dataDxfId="44">
      <calculatedColumnFormula>Tabelle1113[[#This Row],[Time2]]/(24*3600)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E33AAD-094D-4259-BA36-81B938DE5014}" name="Tabelle6" displayName="Tabelle6" ref="B2:H27" totalsRowShown="0">
  <autoFilter ref="B2:H27" xr:uid="{C8E33AAD-094D-4259-BA36-81B938DE5014}"/>
  <tableColumns count="7">
    <tableColumn id="1" xr3:uid="{36C89A65-48A2-4AA1-9A8C-8911A847521D}" name="Domäne"/>
    <tableColumn id="2" xr3:uid="{1185C1B1-8D2C-4C2F-89B6-142C46F26CA2}" name="Base" dataDxfId="5"/>
    <tableColumn id="3" xr3:uid="{5B38A52B-E2F5-4899-9996-EB04BA992128}" name="Large" dataDxfId="4"/>
    <tableColumn id="4" xr3:uid="{D6C0C2E0-21EA-442E-A13E-A7D7C71EC8CD}" name="Differenz" dataDxfId="3">
      <calculatedColumnFormula>D3-C3</calculatedColumnFormula>
    </tableColumn>
    <tableColumn id="5" xr3:uid="{213FAEE1-9E21-4EC0-8EF5-B371BD8CBEAC}" name="Base 2" dataDxfId="2"/>
    <tableColumn id="6" xr3:uid="{20E1DAAB-E4C8-4DAE-93F1-7152893E9683}" name="Large 2" dataDxfId="1"/>
    <tableColumn id="7" xr3:uid="{AA93FA0F-D7D8-416D-AA1C-AE8A73B36EA6}" name="Differenz 2" dataDxfId="0">
      <calculatedColumnFormula>G3-F3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7E8F28-2099-4BB7-8D58-B4C371FAE1F6}" name="Tabelle111314" displayName="Tabelle111314" ref="C33:M56" totalsRowShown="0" headerRowDxfId="43" dataDxfId="41" headerRowBorderDxfId="42" tableBorderDxfId="40" totalsRowBorderDxfId="39">
  <autoFilter ref="C33:M56" xr:uid="{817E8F28-2099-4BB7-8D58-B4C371FAE1F6}"/>
  <tableColumns count="11">
    <tableColumn id="1" xr3:uid="{369C5BE7-CEF8-4C44-B385-D4ED1C8C5F47}" name="Domäne" dataDxfId="38"/>
    <tableColumn id="2" xr3:uid="{655019FB-08E2-4A53-B51D-FCD1A37D444D}" name="Accuracy" dataDxfId="37" dataCellStyle="Prozent"/>
    <tableColumn id="3" xr3:uid="{C4671734-0E00-4133-87AB-85CF2CC37834}" name="macro avg f1-score" dataDxfId="36" dataCellStyle="Prozent"/>
    <tableColumn id="4" xr3:uid="{52886116-6C1D-4004-82E5-5A7982D30AF5}" name="weighted avg f1-score" dataDxfId="35" dataCellStyle="Prozent"/>
    <tableColumn id="5" xr3:uid="{5C7B18D0-013D-4C64-8690-A5918479ACB4}" name="Time" dataDxfId="34"/>
    <tableColumn id="10" xr3:uid="{FB610B4B-D877-43E1-8FB1-3F64366E0418}" name="Time hh:mm:ss" dataDxfId="33">
      <calculatedColumnFormula>Tabelle111314[[#This Row],[Time]]/(24*3600)</calculatedColumnFormula>
    </tableColumn>
    <tableColumn id="6" xr3:uid="{C8B25889-C9A9-45E8-BD1C-4E4521BE7D12}" name="Accuracy2" dataDxfId="32" dataCellStyle="Prozent"/>
    <tableColumn id="7" xr3:uid="{EA6C8FAA-7FF9-4A01-A360-D2EE21744496}" name="macro avg f1-score2" dataDxfId="31" dataCellStyle="Prozent"/>
    <tableColumn id="8" xr3:uid="{E40FA026-D0FE-4CC9-8C3F-357E289C8F19}" name="weighted avg f1-score2" dataDxfId="30" dataCellStyle="Prozent"/>
    <tableColumn id="9" xr3:uid="{644730F7-1F17-4C92-A6DE-0A98D653F39A}" name="Time2" dataDxfId="29"/>
    <tableColumn id="11" xr3:uid="{2C5EC964-4D4C-4AEB-996C-3FF7FF526E2F}" name="Time hh:mm:ss2" dataDxfId="28">
      <calculatedColumnFormula>Tabelle111314[[#This Row],[Time2]]/(24*3600)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E32456-2224-4836-8580-D8461040C96A}" name="Tabelle1115" displayName="Tabelle1115" ref="C4:M27" totalsRowShown="0" headerRowDxfId="27" dataDxfId="25" headerRowBorderDxfId="26" tableBorderDxfId="24" totalsRowBorderDxfId="23">
  <autoFilter ref="C4:M27" xr:uid="{55E32456-2224-4836-8580-D8461040C96A}"/>
  <tableColumns count="11">
    <tableColumn id="1" xr3:uid="{1798918B-487E-4C1A-906E-12AB33AF28CB}" name="Domäne" dataDxfId="22"/>
    <tableColumn id="2" xr3:uid="{D19336AD-45F9-4C8C-96AD-20E163510B61}" name="Accuracy" dataDxfId="21" dataCellStyle="Prozent"/>
    <tableColumn id="3" xr3:uid="{A3A59F71-49CE-478A-BB46-7A94A59E46C1}" name="macro avg f1-score" dataDxfId="20" dataCellStyle="Prozent"/>
    <tableColumn id="4" xr3:uid="{C22E16E0-E292-4186-AD0E-7B8B7A438EF8}" name="weighted avg f1-score" dataDxfId="19" dataCellStyle="Prozent"/>
    <tableColumn id="5" xr3:uid="{E6CBBFBC-792F-4287-ABA3-6388DA41C570}" name="Time" dataDxfId="18"/>
    <tableColumn id="10" xr3:uid="{0C8CB0CD-8D1F-4D36-8B40-DF95A5697E15}" name="Time hh:mm:ss" dataDxfId="17">
      <calculatedColumnFormula>Tabelle1115[[#This Row],[Time]]/(24*3600)</calculatedColumnFormula>
    </tableColumn>
    <tableColumn id="6" xr3:uid="{6DC8BCAB-33B6-4C6D-B0BF-6FE0B0AF82D8}" name="Accuracy2" dataDxfId="16" dataCellStyle="Prozent"/>
    <tableColumn id="7" xr3:uid="{E4D11FD6-5C61-49EA-AF76-B7CED1081696}" name="macro avg f1-score2" dataDxfId="15" dataCellStyle="Prozent"/>
    <tableColumn id="8" xr3:uid="{6FA330CD-E537-4808-8AC9-67EE829AF003}" name="weighted avg f1-score2" dataDxfId="14" dataCellStyle="Prozent"/>
    <tableColumn id="9" xr3:uid="{F0C8F7D4-7C51-43E5-906B-5DA067F5EC41}" name="Time2" dataDxfId="13"/>
    <tableColumn id="11" xr3:uid="{9B024010-B627-42B0-B826-7BB3CDA1F32F}" name="Time hh:mm:ss2" dataDxfId="12">
      <calculatedColumnFormula>Tabelle1115[[#This Row],[Time2]]/(24*3600)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44BBA7-80A5-467B-B94F-1EB036A051E9}" name="Tabelle5" displayName="Tabelle5" ref="B2:H25" totalsRowShown="0">
  <autoFilter ref="B2:H25" xr:uid="{2444BBA7-80A5-467B-B94F-1EB036A051E9}"/>
  <tableColumns count="7">
    <tableColumn id="1" xr3:uid="{740E43B7-9A22-47FB-A94C-3A0DCC48A79E}" name="Domäne"/>
    <tableColumn id="2" xr3:uid="{A1BFDA97-B701-4F93-9D56-5394334F62F6}" name="Base" dataDxfId="11"/>
    <tableColumn id="3" xr3:uid="{9B28CFC9-84CB-42D6-BFFC-BB72D9ADBC33}" name="Large" dataDxfId="10"/>
    <tableColumn id="4" xr3:uid="{D50CD287-67E2-459A-B65F-774E2FA90B2F}" name="Differenz" dataDxfId="9">
      <calculatedColumnFormula>D3-C3</calculatedColumnFormula>
    </tableColumn>
    <tableColumn id="5" xr3:uid="{EC09DBD6-89FB-486C-8DAF-185A5FA6E043}" name="Base 2" dataDxfId="8"/>
    <tableColumn id="6" xr3:uid="{6695B422-6718-448B-A56B-9A453C42AFF3}" name="Large 2" dataDxfId="7"/>
    <tableColumn id="7" xr3:uid="{C775E417-5F0B-43DC-8AEE-F9D4B20EA16C}" name="Differenz 2" dataDxfId="6">
      <calculatedColumnFormula>G3-F3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77"/>
  <sheetViews>
    <sheetView tabSelected="1" zoomScale="130" zoomScaleNormal="130" workbookViewId="0">
      <selection activeCell="H2" sqref="H2"/>
    </sheetView>
  </sheetViews>
  <sheetFormatPr baseColWidth="10" defaultColWidth="9.140625" defaultRowHeight="15" x14ac:dyDescent="0.25"/>
  <cols>
    <col min="2" max="2" width="9.5703125" bestFit="1" customWidth="1"/>
    <col min="3" max="3" width="10.7109375" bestFit="1" customWidth="1"/>
    <col min="4" max="4" width="11" bestFit="1" customWidth="1"/>
    <col min="5" max="5" width="19.85546875" bestFit="1" customWidth="1"/>
    <col min="6" max="6" width="22.85546875" bestFit="1" customWidth="1"/>
    <col min="7" max="7" width="12.7109375" bestFit="1" customWidth="1"/>
    <col min="8" max="8" width="16.7109375" bestFit="1" customWidth="1"/>
    <col min="9" max="9" width="12" bestFit="1" customWidth="1"/>
    <col min="10" max="10" width="20.85546875" bestFit="1" customWidth="1"/>
    <col min="11" max="11" width="24" bestFit="1" customWidth="1"/>
    <col min="12" max="12" width="12.7109375" bestFit="1" customWidth="1"/>
    <col min="13" max="13" width="17.7109375" bestFit="1" customWidth="1"/>
    <col min="15" max="15" width="16.5703125" bestFit="1" customWidth="1"/>
    <col min="16" max="16" width="12.7109375" bestFit="1" customWidth="1"/>
    <col min="18" max="18" width="12.7109375" bestFit="1" customWidth="1"/>
    <col min="19" max="19" width="13.42578125" customWidth="1"/>
    <col min="20" max="20" width="15" bestFit="1" customWidth="1"/>
    <col min="21" max="21" width="8.42578125" bestFit="1" customWidth="1"/>
  </cols>
  <sheetData>
    <row r="3" spans="2:21" x14ac:dyDescent="0.25">
      <c r="C3" s="41" t="s">
        <v>3</v>
      </c>
      <c r="D3" s="41"/>
      <c r="E3" s="41"/>
      <c r="F3" s="41"/>
      <c r="G3" s="41"/>
      <c r="H3" s="41"/>
      <c r="I3" s="42" t="s">
        <v>4</v>
      </c>
      <c r="J3" s="42"/>
      <c r="K3" s="42"/>
      <c r="L3" s="42"/>
      <c r="M3" s="42"/>
    </row>
    <row r="4" spans="2:21" x14ac:dyDescent="0.25">
      <c r="B4" s="6" t="s">
        <v>83</v>
      </c>
      <c r="C4" s="2" t="s">
        <v>43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44</v>
      </c>
      <c r="I4" s="3" t="s">
        <v>9</v>
      </c>
      <c r="J4" s="3" t="s">
        <v>10</v>
      </c>
      <c r="K4" s="3" t="s">
        <v>11</v>
      </c>
      <c r="L4" s="3" t="s">
        <v>12</v>
      </c>
      <c r="M4" s="4" t="s">
        <v>45</v>
      </c>
      <c r="O4" s="30" t="s">
        <v>0</v>
      </c>
      <c r="P4" s="30" t="s">
        <v>83</v>
      </c>
      <c r="R4" s="30" t="s">
        <v>2</v>
      </c>
      <c r="S4" s="30" t="s">
        <v>83</v>
      </c>
      <c r="T4" s="30"/>
      <c r="U4" s="30"/>
    </row>
    <row r="5" spans="2:21" x14ac:dyDescent="0.25">
      <c r="C5" s="7" t="s">
        <v>13</v>
      </c>
      <c r="D5" s="8">
        <v>67.117117117117104</v>
      </c>
      <c r="E5" s="8">
        <v>55.063981938201003</v>
      </c>
      <c r="F5" s="8">
        <v>60.110610999924198</v>
      </c>
      <c r="G5" s="9">
        <v>60.441060781478882</v>
      </c>
      <c r="H5" s="10">
        <f>Tabelle11[[#This Row],[Time]]/(24*3600)</f>
        <v>6.9954931460045001E-4</v>
      </c>
      <c r="I5" s="8">
        <v>64.433183183183203</v>
      </c>
      <c r="J5" s="8">
        <v>53.5702141225227</v>
      </c>
      <c r="K5" s="8">
        <v>58.123308872870503</v>
      </c>
      <c r="L5" s="9">
        <v>53.921055316925049</v>
      </c>
      <c r="M5" s="11">
        <f>Tabelle11[[#This Row],[Time2]]/(24*3600)</f>
        <v>6.2408628839033618E-4</v>
      </c>
      <c r="O5" s="30" t="s">
        <v>47</v>
      </c>
      <c r="P5" s="30" t="s">
        <v>46</v>
      </c>
      <c r="R5" s="30" t="s">
        <v>47</v>
      </c>
      <c r="S5" s="30" t="s">
        <v>46</v>
      </c>
      <c r="T5" s="30" t="s">
        <v>48</v>
      </c>
      <c r="U5" s="30"/>
    </row>
    <row r="6" spans="2:21" x14ac:dyDescent="0.25">
      <c r="C6" s="7" t="s">
        <v>14</v>
      </c>
      <c r="D6" s="8">
        <v>69.930069930069905</v>
      </c>
      <c r="E6" s="8">
        <v>58.029887210047598</v>
      </c>
      <c r="F6" s="8">
        <v>64.180450109048607</v>
      </c>
      <c r="G6" s="9">
        <v>186.54875040054321</v>
      </c>
      <c r="H6" s="10">
        <f>Tabelle11[[#This Row],[Time]]/(24*3600)</f>
        <v>2.1591290555618425E-3</v>
      </c>
      <c r="I6" s="8">
        <v>69.055944055944096</v>
      </c>
      <c r="J6" s="8">
        <v>60.174841658124301</v>
      </c>
      <c r="K6" s="8">
        <v>65.518934646970294</v>
      </c>
      <c r="L6" s="9">
        <v>89.234148502349854</v>
      </c>
      <c r="M6" s="11">
        <f>Tabelle11[[#This Row],[Time2]]/(24*3600)</f>
        <v>1.0328026447031233E-3</v>
      </c>
      <c r="O6" s="31">
        <v>68.515729015729008</v>
      </c>
      <c r="P6" s="31">
        <v>67.496375746375762</v>
      </c>
      <c r="R6" s="31">
        <v>107.34002121289571</v>
      </c>
      <c r="S6" s="31">
        <v>66.174296299616501</v>
      </c>
      <c r="T6" s="33">
        <f t="shared" ref="T6:T8" si="0">R6-S6</f>
        <v>41.165724913279206</v>
      </c>
      <c r="U6" s="30"/>
    </row>
    <row r="7" spans="2:21" x14ac:dyDescent="0.25">
      <c r="C7" s="7" t="s">
        <v>15</v>
      </c>
      <c r="D7" s="8">
        <v>68.5</v>
      </c>
      <c r="E7" s="8">
        <v>42.148429493748701</v>
      </c>
      <c r="F7" s="8">
        <v>57.353039386486302</v>
      </c>
      <c r="G7" s="9">
        <v>75.030252456665039</v>
      </c>
      <c r="H7" s="10">
        <f>Tabelle11[[#This Row],[Time]]/(24*3600)</f>
        <v>8.6840569972991945E-4</v>
      </c>
      <c r="I7" s="8">
        <v>69</v>
      </c>
      <c r="J7" s="8">
        <v>43.0734319044073</v>
      </c>
      <c r="K7" s="8">
        <v>58.1008757933553</v>
      </c>
      <c r="L7" s="9">
        <v>55.367685079574585</v>
      </c>
      <c r="M7" s="11">
        <f>Tabelle11[[#This Row],[Time2]]/(24*3600)</f>
        <v>6.4082968842100216E-4</v>
      </c>
      <c r="O7" s="31">
        <v>91.033138926428265</v>
      </c>
      <c r="P7" s="31">
        <v>84.591967031460968</v>
      </c>
      <c r="R7" s="31">
        <v>961.36319804191589</v>
      </c>
      <c r="S7" s="31">
        <v>326.9658892949422</v>
      </c>
      <c r="T7" s="33">
        <f t="shared" si="0"/>
        <v>634.39730874697375</v>
      </c>
      <c r="U7" s="30"/>
    </row>
    <row r="8" spans="2:21" x14ac:dyDescent="0.25">
      <c r="B8" s="1"/>
      <c r="C8" s="12" t="s">
        <v>16</v>
      </c>
      <c r="D8" s="13">
        <f t="shared" ref="D8:M8" si="1">AVERAGE(D5:D7)</f>
        <v>68.515729015729008</v>
      </c>
      <c r="E8" s="13">
        <f t="shared" si="1"/>
        <v>51.74743288066577</v>
      </c>
      <c r="F8" s="13">
        <f t="shared" si="1"/>
        <v>60.548033498486369</v>
      </c>
      <c r="G8" s="13">
        <f t="shared" si="1"/>
        <v>107.34002121289571</v>
      </c>
      <c r="H8" s="36">
        <f t="shared" si="1"/>
        <v>1.2423613566307373E-3</v>
      </c>
      <c r="I8" s="13">
        <f t="shared" si="1"/>
        <v>67.496375746375762</v>
      </c>
      <c r="J8" s="13">
        <f t="shared" si="1"/>
        <v>52.272829228351434</v>
      </c>
      <c r="K8" s="13">
        <f t="shared" si="1"/>
        <v>60.58103977106537</v>
      </c>
      <c r="L8" s="13">
        <f t="shared" si="1"/>
        <v>66.174296299616501</v>
      </c>
      <c r="M8" s="36">
        <f t="shared" si="1"/>
        <v>7.6590620717148722E-4</v>
      </c>
      <c r="O8" s="31">
        <v>93.319958776624119</v>
      </c>
      <c r="P8" s="31">
        <v>88.636205732996928</v>
      </c>
      <c r="R8" s="31">
        <v>276.27563341458637</v>
      </c>
      <c r="S8" s="31">
        <v>118.14223090807597</v>
      </c>
      <c r="T8" s="33">
        <f t="shared" si="0"/>
        <v>158.13340250651038</v>
      </c>
      <c r="U8" s="30"/>
    </row>
    <row r="9" spans="2:21" x14ac:dyDescent="0.25">
      <c r="C9" s="23" t="s">
        <v>17</v>
      </c>
      <c r="D9" s="24">
        <v>86.565656565656596</v>
      </c>
      <c r="E9" s="24">
        <v>85.874766573296</v>
      </c>
      <c r="F9" s="24">
        <v>86.606808829031095</v>
      </c>
      <c r="G9" s="25">
        <v>69.138383626937866</v>
      </c>
      <c r="H9" s="26">
        <f>Tabelle11[[#This Row],[Time]]/(24*3600)</f>
        <v>8.0021277345992904E-4</v>
      </c>
      <c r="I9" s="24">
        <v>73.737373737373701</v>
      </c>
      <c r="J9" s="24">
        <v>67.767652470590406</v>
      </c>
      <c r="K9" s="24">
        <v>70.751044849025902</v>
      </c>
      <c r="L9" s="25">
        <v>53.693762540817261</v>
      </c>
      <c r="M9" s="27">
        <f>Tabelle11[[#This Row],[Time2]]/(24*3600)</f>
        <v>6.2145558496316279E-4</v>
      </c>
      <c r="O9" s="31">
        <v>92.993091137866415</v>
      </c>
      <c r="P9" s="31">
        <v>90.786567508118637</v>
      </c>
      <c r="R9" s="31">
        <v>11930.454248714446</v>
      </c>
      <c r="S9" s="31">
        <v>3706.3270843982696</v>
      </c>
      <c r="T9" s="33">
        <f>R9-S9</f>
        <v>8224.1271643161763</v>
      </c>
      <c r="U9" s="34">
        <f>T9/(24*3600)</f>
        <v>9.5186656994400182E-2</v>
      </c>
    </row>
    <row r="10" spans="2:21" x14ac:dyDescent="0.25">
      <c r="C10" s="23" t="s">
        <v>18</v>
      </c>
      <c r="D10" s="24">
        <v>94.207027540360897</v>
      </c>
      <c r="E10" s="24">
        <v>90.091198638038605</v>
      </c>
      <c r="F10" s="24">
        <v>94.146876117234001</v>
      </c>
      <c r="G10" s="25">
        <v>2557.877055644989</v>
      </c>
      <c r="H10" s="26">
        <f>Tabelle11[[#This Row],[Time]]/(24*3600)</f>
        <v>2.9605058514409595E-2</v>
      </c>
      <c r="I10" s="24">
        <v>93.281101614434903</v>
      </c>
      <c r="J10" s="24">
        <v>88.478590481420596</v>
      </c>
      <c r="K10" s="24">
        <v>93.202417204396099</v>
      </c>
      <c r="L10" s="25">
        <v>813.30211567878712</v>
      </c>
      <c r="M10" s="27">
        <f>Tabelle11[[#This Row],[Time2]]/(24*3600)</f>
        <v>9.4132189314674441E-3</v>
      </c>
      <c r="O10" s="32">
        <v>84.900732055182701</v>
      </c>
      <c r="P10" s="32">
        <v>83.84762692377744</v>
      </c>
      <c r="R10" s="32">
        <v>1867.2604578733444</v>
      </c>
      <c r="S10" s="32">
        <v>606.16477080186212</v>
      </c>
      <c r="T10" s="33">
        <f>R10-S10</f>
        <v>1261.0956870714822</v>
      </c>
      <c r="U10" s="30"/>
    </row>
    <row r="11" spans="2:21" x14ac:dyDescent="0.25">
      <c r="C11" s="23" t="s">
        <v>19</v>
      </c>
      <c r="D11" s="24">
        <v>92.326732673267301</v>
      </c>
      <c r="E11" s="24">
        <v>92.136808013088299</v>
      </c>
      <c r="F11" s="24">
        <v>92.348926437706396</v>
      </c>
      <c r="G11" s="25">
        <v>257.0741548538208</v>
      </c>
      <c r="H11" s="26">
        <f>Tabelle11[[#This Row],[Time]]/(24*3600)</f>
        <v>2.9753953108081111E-3</v>
      </c>
      <c r="I11" s="24">
        <v>86.757425742574299</v>
      </c>
      <c r="J11" s="24">
        <v>86.370309192912202</v>
      </c>
      <c r="K11" s="24">
        <v>86.770331227276003</v>
      </c>
      <c r="L11" s="25">
        <v>113.90178966522217</v>
      </c>
      <c r="M11" s="27">
        <f>Tabelle11[[#This Row],[Time2]]/(24*3600)</f>
        <v>1.3183077507548861E-3</v>
      </c>
      <c r="O11" s="33">
        <f>SUM(O6:O10)</f>
        <v>430.76264991183052</v>
      </c>
      <c r="P11" s="33">
        <f>SUM(P6:P10)</f>
        <v>415.35874294272975</v>
      </c>
      <c r="R11" s="33">
        <f>SUM(R6:R10)</f>
        <v>15142.693559257188</v>
      </c>
      <c r="S11" s="33">
        <f>SUM(S6:S10)</f>
        <v>4823.7742717027659</v>
      </c>
      <c r="T11" s="30"/>
      <c r="U11" s="30"/>
    </row>
    <row r="12" spans="2:21" x14ac:dyDescent="0.25">
      <c r="B12" s="1"/>
      <c r="C12" s="28" t="s">
        <v>20</v>
      </c>
      <c r="D12" s="29">
        <f t="shared" ref="D12:M12" si="2">AVERAGE(D9:D11)</f>
        <v>91.033138926428265</v>
      </c>
      <c r="E12" s="29">
        <f t="shared" si="2"/>
        <v>89.367591074807635</v>
      </c>
      <c r="F12" s="29">
        <f t="shared" si="2"/>
        <v>91.034203794657159</v>
      </c>
      <c r="G12" s="29">
        <f t="shared" si="2"/>
        <v>961.36319804191589</v>
      </c>
      <c r="H12" s="37">
        <f t="shared" si="2"/>
        <v>1.1126888866225879E-2</v>
      </c>
      <c r="I12" s="29">
        <f t="shared" si="2"/>
        <v>84.591967031460968</v>
      </c>
      <c r="J12" s="29">
        <f t="shared" si="2"/>
        <v>80.872184048307744</v>
      </c>
      <c r="K12" s="29">
        <f t="shared" si="2"/>
        <v>83.574597760232678</v>
      </c>
      <c r="L12" s="29">
        <f t="shared" si="2"/>
        <v>326.9658892949422</v>
      </c>
      <c r="M12" s="37">
        <f t="shared" si="2"/>
        <v>3.7843274223951645E-3</v>
      </c>
      <c r="O12" s="30" t="s">
        <v>49</v>
      </c>
      <c r="P12" s="30">
        <f>(O11-P11)/COUNT(O6:O10)</f>
        <v>3.0807813938201547</v>
      </c>
      <c r="R12" s="30">
        <f>(R11-S11)/COUNT(R6:R10)</f>
        <v>2063.7838575108844</v>
      </c>
      <c r="S12" s="30"/>
      <c r="T12" s="30"/>
      <c r="U12" s="30"/>
    </row>
    <row r="13" spans="2:21" x14ac:dyDescent="0.25">
      <c r="C13" s="7" t="s">
        <v>21</v>
      </c>
      <c r="D13" s="8">
        <v>96.849054553358002</v>
      </c>
      <c r="E13" s="8">
        <v>96.788791951146493</v>
      </c>
      <c r="F13" s="8">
        <v>96.8466472890684</v>
      </c>
      <c r="G13" s="9">
        <v>272.3714804649353</v>
      </c>
      <c r="H13" s="10">
        <f>Tabelle11[[#This Row],[Time]]/(24*3600)</f>
        <v>3.1524476905663806E-3</v>
      </c>
      <c r="I13" s="8">
        <v>94.282764616387695</v>
      </c>
      <c r="J13" s="8">
        <v>94.189554711398998</v>
      </c>
      <c r="K13" s="8">
        <v>94.284448089520396</v>
      </c>
      <c r="L13" s="9">
        <v>118.04423260688782</v>
      </c>
      <c r="M13" s="11">
        <f>Tabelle11[[#This Row],[Time2]]/(24*3600)</f>
        <v>1.3662526922093498E-3</v>
      </c>
      <c r="R13" s="34">
        <f>R12/(24*3600)</f>
        <v>2.388638723970931E-2</v>
      </c>
      <c r="S13" s="30"/>
      <c r="T13" s="30"/>
      <c r="U13" s="30"/>
    </row>
    <row r="14" spans="2:21" x14ac:dyDescent="0.25">
      <c r="C14" s="7" t="s">
        <v>22</v>
      </c>
      <c r="D14" s="8">
        <v>85.185185185185205</v>
      </c>
      <c r="E14" s="8">
        <v>79.944668754338295</v>
      </c>
      <c r="F14" s="8">
        <v>83.142500824399406</v>
      </c>
      <c r="G14" s="9">
        <v>47.373172998428345</v>
      </c>
      <c r="H14" s="10">
        <f>Tabelle11[[#This Row],[Time]]/(24*3600)</f>
        <v>5.4830061340773546E-4</v>
      </c>
      <c r="I14" s="8">
        <v>74.371693121693099</v>
      </c>
      <c r="J14" s="8">
        <v>65.296517870047296</v>
      </c>
      <c r="K14" s="8">
        <v>70.495200127553105</v>
      </c>
      <c r="L14" s="9">
        <v>47.604907274246216</v>
      </c>
      <c r="M14" s="11">
        <f>Tabelle11[[#This Row],[Time2]]/(24*3600)</f>
        <v>5.5098272308155339E-4</v>
      </c>
      <c r="O14" s="30" t="s">
        <v>1</v>
      </c>
      <c r="P14" s="30" t="s">
        <v>83</v>
      </c>
    </row>
    <row r="15" spans="2:21" x14ac:dyDescent="0.25">
      <c r="C15" s="7" t="s">
        <v>23</v>
      </c>
      <c r="D15" s="8">
        <v>97.925636591329194</v>
      </c>
      <c r="E15" s="8">
        <v>68.727328043814097</v>
      </c>
      <c r="F15" s="8">
        <v>97.356317699819996</v>
      </c>
      <c r="G15" s="9">
        <v>509.08224678039551</v>
      </c>
      <c r="H15" s="10">
        <f>Tabelle11[[#This Row],[Time]]/(24*3600)</f>
        <v>5.8921556340323557E-3</v>
      </c>
      <c r="I15" s="8">
        <v>97.254159460910003</v>
      </c>
      <c r="J15" s="8">
        <v>66.957015656166206</v>
      </c>
      <c r="K15" s="8">
        <v>96.934692392526898</v>
      </c>
      <c r="L15" s="9">
        <v>188.77755284309387</v>
      </c>
      <c r="M15" s="11">
        <f>Tabelle11[[#This Row],[Time2]]/(24*3600)</f>
        <v>2.1849253801284013E-3</v>
      </c>
      <c r="O15" s="30" t="s">
        <v>47</v>
      </c>
      <c r="P15" s="30" t="s">
        <v>46</v>
      </c>
    </row>
    <row r="16" spans="2:21" x14ac:dyDescent="0.25">
      <c r="B16" s="1"/>
      <c r="C16" s="12" t="s">
        <v>24</v>
      </c>
      <c r="D16" s="13">
        <f t="shared" ref="D16:M16" si="3">AVERAGE(D13:D15)</f>
        <v>93.319958776624119</v>
      </c>
      <c r="E16" s="13">
        <f t="shared" si="3"/>
        <v>81.820262916432966</v>
      </c>
      <c r="F16" s="13">
        <f t="shared" si="3"/>
        <v>92.448488604429272</v>
      </c>
      <c r="G16" s="13">
        <f t="shared" si="3"/>
        <v>276.27563341458637</v>
      </c>
      <c r="H16" s="36">
        <f t="shared" si="3"/>
        <v>3.1976346460021571E-3</v>
      </c>
      <c r="I16" s="13">
        <f t="shared" si="3"/>
        <v>88.636205732996928</v>
      </c>
      <c r="J16" s="13">
        <f t="shared" si="3"/>
        <v>75.481029412537509</v>
      </c>
      <c r="K16" s="13">
        <f t="shared" si="3"/>
        <v>87.238113536533476</v>
      </c>
      <c r="L16" s="13">
        <f t="shared" si="3"/>
        <v>118.14223090807597</v>
      </c>
      <c r="M16" s="36">
        <f t="shared" si="3"/>
        <v>1.3673869318064349E-3</v>
      </c>
      <c r="O16" s="31">
        <v>60.548033498486369</v>
      </c>
      <c r="P16" s="31">
        <v>60.58103977106537</v>
      </c>
    </row>
    <row r="17" spans="2:16" x14ac:dyDescent="0.25">
      <c r="C17" s="23" t="s">
        <v>25</v>
      </c>
      <c r="D17" s="24">
        <v>94.604316546762604</v>
      </c>
      <c r="E17" s="24">
        <v>77.135258838492007</v>
      </c>
      <c r="F17" s="24">
        <v>93.4554740597125</v>
      </c>
      <c r="G17" s="25">
        <v>184.10629987716675</v>
      </c>
      <c r="H17" s="26">
        <f>Tabelle11[[#This Row],[Time]]/(24*3600)</f>
        <v>2.1308599522820225E-3</v>
      </c>
      <c r="I17" s="24">
        <v>93.705035971222998</v>
      </c>
      <c r="J17" s="24">
        <v>77.149324134777899</v>
      </c>
      <c r="K17" s="24">
        <v>93.072968665134894</v>
      </c>
      <c r="L17" s="25">
        <v>89.544669628143311</v>
      </c>
      <c r="M17" s="27">
        <f>Tabelle11[[#This Row],[Time2]]/(24*3600)</f>
        <v>1.0363966392146217E-3</v>
      </c>
      <c r="O17" s="31">
        <v>91.034203794657159</v>
      </c>
      <c r="P17" s="31">
        <v>83.574597760232678</v>
      </c>
    </row>
    <row r="18" spans="2:16" x14ac:dyDescent="0.25">
      <c r="C18" s="23" t="s">
        <v>26</v>
      </c>
      <c r="D18" s="24">
        <v>92.181428571428597</v>
      </c>
      <c r="E18" s="24">
        <v>92.181228135936706</v>
      </c>
      <c r="F18" s="24">
        <v>92.181228135936706</v>
      </c>
      <c r="G18" s="25">
        <v>20958.641907691956</v>
      </c>
      <c r="H18" s="26">
        <f>Tabelle11[[#This Row],[Time]]/(24*3600)</f>
        <v>0.24257687393161986</v>
      </c>
      <c r="I18" s="24">
        <v>91.477142857142894</v>
      </c>
      <c r="J18" s="24">
        <v>91.477124929749394</v>
      </c>
      <c r="K18" s="24">
        <v>91.477124929749394</v>
      </c>
      <c r="L18" s="25">
        <v>6489.9921998977661</v>
      </c>
      <c r="M18" s="27">
        <f>Tabelle11[[#This Row],[Time2]]/(24*3600)</f>
        <v>7.5115650461779704E-2</v>
      </c>
      <c r="O18" s="31">
        <v>92.448488604429272</v>
      </c>
      <c r="P18" s="31">
        <v>87.238113536533476</v>
      </c>
    </row>
    <row r="19" spans="2:16" x14ac:dyDescent="0.25">
      <c r="C19" s="23" t="s">
        <v>27</v>
      </c>
      <c r="D19" s="24">
        <v>90.178571428571402</v>
      </c>
      <c r="E19" s="24">
        <v>88.101854008670003</v>
      </c>
      <c r="F19" s="24">
        <v>90.212119587058794</v>
      </c>
      <c r="G19" s="25">
        <v>319.57413125038147</v>
      </c>
      <c r="H19" s="26">
        <f>Tabelle11[[#This Row],[Time]]/(24*3600)</f>
        <v>3.6987746672497855E-3</v>
      </c>
      <c r="I19" s="24">
        <v>84.0277777777778</v>
      </c>
      <c r="J19" s="24">
        <v>79.125967693512095</v>
      </c>
      <c r="K19" s="24">
        <v>83.419341694481403</v>
      </c>
      <c r="L19" s="25">
        <v>130.48541903495789</v>
      </c>
      <c r="M19" s="27">
        <f>Tabelle11[[#This Row],[Time2]]/(24*3600)</f>
        <v>1.5102479054971978E-3</v>
      </c>
      <c r="O19" s="31">
        <v>92.765709274025227</v>
      </c>
      <c r="P19" s="31">
        <v>90.527973344064478</v>
      </c>
    </row>
    <row r="20" spans="2:16" x14ac:dyDescent="0.25">
      <c r="C20" s="23" t="s">
        <v>28</v>
      </c>
      <c r="D20" s="24">
        <v>94.493996285426604</v>
      </c>
      <c r="E20" s="24">
        <v>93.125363180793201</v>
      </c>
      <c r="F20" s="24">
        <v>94.472719831543301</v>
      </c>
      <c r="G20" s="25">
        <v>16787.645553827286</v>
      </c>
      <c r="H20" s="26">
        <f>Tabelle11[[#This Row],[Time]]/(24*3600)</f>
        <v>0.19430145316929728</v>
      </c>
      <c r="I20" s="24">
        <v>92.977166648735206</v>
      </c>
      <c r="J20" s="24">
        <v>91.173784450974793</v>
      </c>
      <c r="K20" s="24">
        <v>92.926086257354001</v>
      </c>
      <c r="L20" s="25">
        <v>5195.9642994403839</v>
      </c>
      <c r="M20" s="27">
        <f>Tabelle11[[#This Row],[Time2]]/(24*3600)</f>
        <v>6.0138475687967409E-2</v>
      </c>
      <c r="O20" s="32">
        <v>83.820239041445959</v>
      </c>
      <c r="P20" s="32">
        <v>83.379413017122531</v>
      </c>
    </row>
    <row r="21" spans="2:16" x14ac:dyDescent="0.25">
      <c r="C21" s="23" t="s">
        <v>29</v>
      </c>
      <c r="D21" s="24">
        <v>93.507142857142895</v>
      </c>
      <c r="E21" s="24">
        <v>93.507004755874803</v>
      </c>
      <c r="F21" s="24">
        <v>93.507004755874803</v>
      </c>
      <c r="G21" s="25">
        <v>21402.303350925446</v>
      </c>
      <c r="H21" s="26">
        <f>Tabelle11[[#This Row],[Time]]/(24*3600)</f>
        <v>0.24771184433941487</v>
      </c>
      <c r="I21" s="24">
        <v>91.7457142857143</v>
      </c>
      <c r="J21" s="24">
        <v>91.744345173602696</v>
      </c>
      <c r="K21" s="24">
        <v>91.744345173602696</v>
      </c>
      <c r="L21" s="25">
        <v>6625.648833990097</v>
      </c>
      <c r="M21" s="27">
        <f>Tabelle11[[#This Row],[Time2]]/(24*3600)</f>
        <v>7.6685750393403904E-2</v>
      </c>
      <c r="O21" s="33">
        <f>SUM(O16:O20)</f>
        <v>420.61667421304395</v>
      </c>
      <c r="P21" s="33">
        <f>SUM(P16:P20)</f>
        <v>405.30113742901858</v>
      </c>
    </row>
    <row r="22" spans="2:16" x14ac:dyDescent="0.25">
      <c r="B22" s="1"/>
      <c r="C22" s="28" t="s">
        <v>30</v>
      </c>
      <c r="D22" s="29">
        <f t="shared" ref="D22:M22" si="4">AVERAGE(D17:D21)</f>
        <v>92.993091137866415</v>
      </c>
      <c r="E22" s="29">
        <f t="shared" si="4"/>
        <v>88.810141783953341</v>
      </c>
      <c r="F22" s="29">
        <f t="shared" si="4"/>
        <v>92.765709274025227</v>
      </c>
      <c r="G22" s="29">
        <f t="shared" si="4"/>
        <v>11930.454248714446</v>
      </c>
      <c r="H22" s="37">
        <f t="shared" si="4"/>
        <v>0.13808396121197278</v>
      </c>
      <c r="I22" s="29">
        <f t="shared" si="4"/>
        <v>90.786567508118637</v>
      </c>
      <c r="J22" s="29">
        <f t="shared" si="4"/>
        <v>86.134109276523375</v>
      </c>
      <c r="K22" s="29">
        <f t="shared" si="4"/>
        <v>90.527973344064478</v>
      </c>
      <c r="L22" s="29">
        <f t="shared" si="4"/>
        <v>3706.3270843982696</v>
      </c>
      <c r="M22" s="37">
        <f t="shared" si="4"/>
        <v>4.2897304217572561E-2</v>
      </c>
      <c r="N22" s="1"/>
      <c r="O22" s="30" t="s">
        <v>49</v>
      </c>
      <c r="P22" s="30">
        <f>(O21-P21)/COUNT(O16:O20)</f>
        <v>3.063107356805074</v>
      </c>
    </row>
    <row r="23" spans="2:16" x14ac:dyDescent="0.25">
      <c r="C23" s="7" t="s">
        <v>31</v>
      </c>
      <c r="D23" s="8">
        <v>89.645390070922005</v>
      </c>
      <c r="E23" s="8">
        <v>89.113029006392196</v>
      </c>
      <c r="F23" s="8">
        <v>89.612633992383905</v>
      </c>
      <c r="G23" s="9">
        <v>860.7826828956604</v>
      </c>
      <c r="H23" s="10">
        <f>Tabelle11[[#This Row],[Time]]/(24*3600)</f>
        <v>9.9627625335145884E-3</v>
      </c>
      <c r="I23" s="8">
        <v>86.453900709219894</v>
      </c>
      <c r="J23" s="8">
        <v>85.631943871081205</v>
      </c>
      <c r="K23" s="8">
        <v>86.343062235615804</v>
      </c>
      <c r="L23" s="9">
        <v>297.72602844238281</v>
      </c>
      <c r="M23" s="11">
        <f>Tabelle11[[#This Row],[Time2]]/(24*3600)</f>
        <v>3.4459031069720234E-3</v>
      </c>
    </row>
    <row r="24" spans="2:16" x14ac:dyDescent="0.25">
      <c r="C24" s="7" t="s">
        <v>32</v>
      </c>
      <c r="D24" s="8">
        <v>84.173853058623294</v>
      </c>
      <c r="E24" s="8">
        <v>81.546422201312197</v>
      </c>
      <c r="F24" s="8">
        <v>84.181124232701904</v>
      </c>
      <c r="G24" s="9">
        <v>1474.6679010391235</v>
      </c>
      <c r="H24" s="10">
        <f>Tabelle11[[#This Row],[Time]]/(24*3600)</f>
        <v>1.7067915521286153E-2</v>
      </c>
      <c r="I24" s="8">
        <v>83.885431285211595</v>
      </c>
      <c r="J24" s="8">
        <v>81.052502750473096</v>
      </c>
      <c r="K24" s="8">
        <v>83.824619951532398</v>
      </c>
      <c r="L24" s="9">
        <v>484.75706768035889</v>
      </c>
      <c r="M24" s="11">
        <f>Tabelle11[[#This Row],[Time2]]/(24*3600)</f>
        <v>5.6106142092634129E-3</v>
      </c>
    </row>
    <row r="25" spans="2:16" x14ac:dyDescent="0.25">
      <c r="C25" s="7" t="s">
        <v>33</v>
      </c>
      <c r="D25" s="8">
        <v>89.275230640201301</v>
      </c>
      <c r="E25" s="8">
        <v>88.666581674913004</v>
      </c>
      <c r="F25" s="8">
        <v>89.167677496751494</v>
      </c>
      <c r="G25" s="9">
        <v>189.96526169776917</v>
      </c>
      <c r="H25" s="10">
        <f>Tabelle11[[#This Row],[Time]]/(24*3600)</f>
        <v>2.1986720103908466E-3</v>
      </c>
      <c r="I25" s="8">
        <v>84.160376479358902</v>
      </c>
      <c r="J25" s="8">
        <v>83.461694551424202</v>
      </c>
      <c r="K25" s="8">
        <v>84.108693700305906</v>
      </c>
      <c r="L25" s="9">
        <v>92.233564138412476</v>
      </c>
      <c r="M25" s="11">
        <f>Tabelle11[[#This Row],[Time2]]/(24*3600)</f>
        <v>1.0675181034538481E-3</v>
      </c>
    </row>
    <row r="26" spans="2:16" x14ac:dyDescent="0.25">
      <c r="C26" s="7" t="s">
        <v>34</v>
      </c>
      <c r="D26" s="8">
        <v>86.267183518614701</v>
      </c>
      <c r="E26" s="8">
        <v>85.847107101488504</v>
      </c>
      <c r="F26" s="8">
        <v>86.262365962463306</v>
      </c>
      <c r="G26" s="9">
        <v>8460.4720406532288</v>
      </c>
      <c r="H26" s="10">
        <f>Tabelle11[[#This Row],[Time]]/(24*3600)</f>
        <v>9.7922130100153104E-2</v>
      </c>
      <c r="I26" s="8">
        <v>84.269813752634903</v>
      </c>
      <c r="J26" s="8">
        <v>83.762055790977897</v>
      </c>
      <c r="K26" s="8">
        <v>84.251073068508802</v>
      </c>
      <c r="L26" s="9">
        <v>2627.3782546520233</v>
      </c>
      <c r="M26" s="11">
        <f>Tabelle11[[#This Row],[Time2]]/(24*3600)</f>
        <v>3.0409470539953975E-2</v>
      </c>
      <c r="N26" s="1"/>
      <c r="O26" s="1"/>
    </row>
    <row r="27" spans="2:16" x14ac:dyDescent="0.25">
      <c r="C27" s="7" t="s">
        <v>35</v>
      </c>
      <c r="D27" s="8">
        <v>78.846153846153896</v>
      </c>
      <c r="E27" s="8">
        <v>70.8360538972764</v>
      </c>
      <c r="F27" s="8">
        <v>76.277708265840005</v>
      </c>
      <c r="G27" s="9">
        <v>62.230339527130127</v>
      </c>
      <c r="H27" s="10">
        <f>Tabelle11[[#This Row],[Time]]/(24*3600)</f>
        <v>7.2025855934178392E-4</v>
      </c>
      <c r="I27" s="8">
        <v>81.410256410256395</v>
      </c>
      <c r="J27" s="8">
        <v>74.046522660264699</v>
      </c>
      <c r="K27" s="8">
        <v>79.167261863212403</v>
      </c>
      <c r="L27" s="9">
        <v>53.184340476989746</v>
      </c>
      <c r="M27" s="11">
        <f>Tabelle11[[#This Row],[Time2]]/(24*3600)</f>
        <v>6.1555949626145544E-4</v>
      </c>
    </row>
    <row r="28" spans="2:16" x14ac:dyDescent="0.25">
      <c r="C28" s="7" t="s">
        <v>36</v>
      </c>
      <c r="D28" s="8">
        <v>81.196581196581207</v>
      </c>
      <c r="E28" s="8">
        <v>75.271747227233305</v>
      </c>
      <c r="F28" s="8">
        <v>77.419924298535093</v>
      </c>
      <c r="G28" s="9">
        <v>155.44452142715454</v>
      </c>
      <c r="H28" s="10">
        <f>Tabelle11[[#This Row],[Time]]/(24*3600)</f>
        <v>1.7991264054068813E-3</v>
      </c>
      <c r="I28" s="8">
        <v>82.905982905982896</v>
      </c>
      <c r="J28" s="8">
        <v>81.722358621734301</v>
      </c>
      <c r="K28" s="8">
        <v>82.581767283559799</v>
      </c>
      <c r="L28" s="9">
        <v>81.709369421005249</v>
      </c>
      <c r="M28" s="11">
        <f>Tabelle11[[#This Row],[Time2]]/(24*3600)</f>
        <v>9.4571029422459781E-4</v>
      </c>
    </row>
    <row r="29" spans="2:16" x14ac:dyDescent="0.25">
      <c r="B29" s="1"/>
      <c r="C29" s="21" t="s">
        <v>37</v>
      </c>
      <c r="D29" s="22">
        <f t="shared" ref="D29:M29" si="5">AVERAGE(D23:D28)</f>
        <v>84.900732055182743</v>
      </c>
      <c r="E29" s="22">
        <f t="shared" si="5"/>
        <v>81.880156851435927</v>
      </c>
      <c r="F29" s="22">
        <f t="shared" si="5"/>
        <v>83.820239041445959</v>
      </c>
      <c r="G29" s="22">
        <f t="shared" si="5"/>
        <v>1867.2604578733444</v>
      </c>
      <c r="H29" s="36">
        <f t="shared" si="5"/>
        <v>2.1611810855015564E-2</v>
      </c>
      <c r="I29" s="22">
        <f t="shared" si="5"/>
        <v>83.84762692377744</v>
      </c>
      <c r="J29" s="22">
        <f t="shared" si="5"/>
        <v>81.612846374325912</v>
      </c>
      <c r="K29" s="22">
        <f t="shared" si="5"/>
        <v>83.379413017122531</v>
      </c>
      <c r="L29" s="22">
        <f t="shared" si="5"/>
        <v>606.16477080186212</v>
      </c>
      <c r="M29" s="36">
        <f t="shared" si="5"/>
        <v>7.0157959583548859E-3</v>
      </c>
    </row>
    <row r="30" spans="2:16" x14ac:dyDescent="0.25">
      <c r="N30" s="1"/>
      <c r="O30" s="1"/>
    </row>
    <row r="34" spans="2:21" x14ac:dyDescent="0.25">
      <c r="C34" s="41" t="s">
        <v>38</v>
      </c>
      <c r="D34" s="41"/>
      <c r="E34" s="41"/>
      <c r="F34" s="41"/>
      <c r="G34" s="41"/>
      <c r="H34" s="41"/>
      <c r="I34" s="42" t="s">
        <v>39</v>
      </c>
      <c r="J34" s="42"/>
      <c r="K34" s="42"/>
      <c r="L34" s="42"/>
      <c r="M34" s="42"/>
      <c r="N34" s="5"/>
      <c r="O34" s="30" t="s">
        <v>40</v>
      </c>
      <c r="P34" s="30" t="s">
        <v>83</v>
      </c>
      <c r="R34" s="30" t="s">
        <v>42</v>
      </c>
      <c r="S34" s="30" t="s">
        <v>83</v>
      </c>
      <c r="T34" s="30"/>
      <c r="U34" s="30"/>
    </row>
    <row r="35" spans="2:21" x14ac:dyDescent="0.25">
      <c r="B35" s="6" t="s">
        <v>83</v>
      </c>
      <c r="C35" s="2" t="s">
        <v>43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44</v>
      </c>
      <c r="I35" s="3" t="s">
        <v>9</v>
      </c>
      <c r="J35" s="3" t="s">
        <v>10</v>
      </c>
      <c r="K35" s="3" t="s">
        <v>11</v>
      </c>
      <c r="L35" s="3" t="s">
        <v>12</v>
      </c>
      <c r="M35" s="4" t="s">
        <v>45</v>
      </c>
      <c r="O35" s="30" t="s">
        <v>47</v>
      </c>
      <c r="P35" s="30" t="s">
        <v>46</v>
      </c>
      <c r="R35" s="30" t="s">
        <v>47</v>
      </c>
      <c r="S35" s="30" t="s">
        <v>46</v>
      </c>
      <c r="T35" s="30" t="s">
        <v>48</v>
      </c>
      <c r="U35" s="30"/>
    </row>
    <row r="36" spans="2:21" x14ac:dyDescent="0.25">
      <c r="C36" s="7" t="s">
        <v>13</v>
      </c>
      <c r="D36" s="8">
        <v>64.339339339339304</v>
      </c>
      <c r="E36" s="8">
        <v>45.641104514647203</v>
      </c>
      <c r="F36" s="8">
        <v>52.717008743339903</v>
      </c>
      <c r="G36" s="9">
        <v>60.525487899780273</v>
      </c>
      <c r="H36" s="10">
        <f>Tabelle1113[[#This Row],[Time]]/(24*3600)</f>
        <v>7.0052648032153096E-4</v>
      </c>
      <c r="I36" s="8">
        <v>60.960960960961003</v>
      </c>
      <c r="J36" s="8">
        <v>37.870884473017703</v>
      </c>
      <c r="K36" s="8">
        <v>46.1801529758865</v>
      </c>
      <c r="L36" s="9">
        <v>54.307612657546997</v>
      </c>
      <c r="M36" s="11">
        <f>Tabelle1113[[#This Row],[Time2]]/(24*3600)</f>
        <v>6.2856033168457175E-4</v>
      </c>
      <c r="N36" s="1"/>
      <c r="O36" s="31">
        <v>69.787938287938275</v>
      </c>
      <c r="P36" s="31">
        <v>65.048758548758556</v>
      </c>
      <c r="R36" s="31">
        <v>107.39026522636414</v>
      </c>
      <c r="S36" s="31">
        <v>65.897777636845902</v>
      </c>
      <c r="T36" s="33">
        <f t="shared" ref="T36:T38" si="6">R36-S36</f>
        <v>41.492487589518234</v>
      </c>
      <c r="U36" s="30"/>
    </row>
    <row r="37" spans="2:21" x14ac:dyDescent="0.25">
      <c r="C37" s="7" t="s">
        <v>14</v>
      </c>
      <c r="D37" s="8">
        <v>75.524475524475505</v>
      </c>
      <c r="E37" s="8">
        <v>72.180073671329197</v>
      </c>
      <c r="F37" s="8">
        <v>74.967991851530698</v>
      </c>
      <c r="G37" s="9">
        <v>186.51246118545532</v>
      </c>
      <c r="H37" s="10">
        <f>Tabelle1113[[#This Row],[Time]]/(24*3600)</f>
        <v>2.1587090414983256E-3</v>
      </c>
      <c r="I37" s="8">
        <v>64.685314685314694</v>
      </c>
      <c r="J37" s="8">
        <v>40.598108666987102</v>
      </c>
      <c r="K37" s="8">
        <v>51.702441893356301</v>
      </c>
      <c r="L37" s="9">
        <v>89.04675555229187</v>
      </c>
      <c r="M37" s="11">
        <f>Tabelle1113[[#This Row],[Time2]]/(24*3600)</f>
        <v>1.030633744818193E-3</v>
      </c>
      <c r="O37" s="31">
        <v>85.042907068484624</v>
      </c>
      <c r="P37" s="31">
        <v>79.826009310332736</v>
      </c>
      <c r="R37" s="31">
        <v>961.55092557271325</v>
      </c>
      <c r="S37" s="31">
        <v>326.75467300415039</v>
      </c>
      <c r="T37" s="33">
        <f t="shared" si="6"/>
        <v>634.79625256856286</v>
      </c>
      <c r="U37" s="30"/>
    </row>
    <row r="38" spans="2:21" x14ac:dyDescent="0.25">
      <c r="C38" s="7" t="s">
        <v>15</v>
      </c>
      <c r="D38" s="8">
        <v>69.5</v>
      </c>
      <c r="E38" s="8">
        <v>41.001400560224099</v>
      </c>
      <c r="F38" s="8">
        <v>56.997198879551803</v>
      </c>
      <c r="G38" s="9">
        <v>75.132846593856812</v>
      </c>
      <c r="H38" s="10">
        <f>Tabelle1113[[#This Row],[Time]]/(24*3600)</f>
        <v>8.6959313187334275E-4</v>
      </c>
      <c r="I38" s="8">
        <v>69.5</v>
      </c>
      <c r="J38" s="8">
        <v>41.001400560224099</v>
      </c>
      <c r="K38" s="8">
        <v>56.997198879551803</v>
      </c>
      <c r="L38" s="9">
        <v>54.338964700698853</v>
      </c>
      <c r="M38" s="11">
        <f>Tabelle1113[[#This Row],[Time2]]/(24*3600)</f>
        <v>6.2892320255438481E-4</v>
      </c>
      <c r="O38" s="31">
        <v>83.701168752142905</v>
      </c>
      <c r="P38" s="31">
        <v>85.524089018879636</v>
      </c>
      <c r="R38" s="31">
        <v>276.54257822036743</v>
      </c>
      <c r="S38" s="31">
        <v>116.8307208220164</v>
      </c>
      <c r="T38" s="33">
        <f t="shared" si="6"/>
        <v>159.71185739835101</v>
      </c>
      <c r="U38" s="30"/>
    </row>
    <row r="39" spans="2:21" x14ac:dyDescent="0.25">
      <c r="B39" s="1"/>
      <c r="C39" s="12" t="s">
        <v>16</v>
      </c>
      <c r="D39" s="13">
        <f t="shared" ref="D39:M39" si="7">AVERAGE(D36:D38)</f>
        <v>69.787938287938275</v>
      </c>
      <c r="E39" s="13">
        <f t="shared" si="7"/>
        <v>52.940859582066842</v>
      </c>
      <c r="F39" s="13">
        <f t="shared" si="7"/>
        <v>61.560733158140806</v>
      </c>
      <c r="G39" s="13">
        <f t="shared" si="7"/>
        <v>107.39026522636414</v>
      </c>
      <c r="H39" s="36">
        <f t="shared" si="7"/>
        <v>1.2429428845643997E-3</v>
      </c>
      <c r="I39" s="13">
        <f t="shared" si="7"/>
        <v>65.048758548758556</v>
      </c>
      <c r="J39" s="13">
        <f t="shared" si="7"/>
        <v>39.82346456674297</v>
      </c>
      <c r="K39" s="13">
        <f t="shared" si="7"/>
        <v>51.62659791626487</v>
      </c>
      <c r="L39" s="13">
        <f t="shared" si="7"/>
        <v>65.897777636845902</v>
      </c>
      <c r="M39" s="36">
        <f t="shared" si="7"/>
        <v>7.6270575968571648E-4</v>
      </c>
      <c r="O39" s="31">
        <v>93.313588887000662</v>
      </c>
      <c r="P39" s="31">
        <v>89.417048507365536</v>
      </c>
      <c r="R39" s="31">
        <v>11951.888268327713</v>
      </c>
      <c r="S39" s="31">
        <v>3706.5243839740751</v>
      </c>
      <c r="T39" s="33">
        <f>R39-S39</f>
        <v>8245.3638843536392</v>
      </c>
      <c r="U39" s="34">
        <f>T39/(24*3600)</f>
        <v>9.543245236520416E-2</v>
      </c>
    </row>
    <row r="40" spans="2:21" x14ac:dyDescent="0.25">
      <c r="C40" s="14" t="s">
        <v>17</v>
      </c>
      <c r="D40" s="15">
        <v>69.810606060606105</v>
      </c>
      <c r="E40" s="15">
        <v>58.892374087065903</v>
      </c>
      <c r="F40" s="15">
        <v>63.470355009901901</v>
      </c>
      <c r="G40" s="16">
        <v>68.995823621749878</v>
      </c>
      <c r="H40" s="17">
        <f>Tabelle1113[[#This Row],[Time]]/(24*3600)</f>
        <v>7.9856277339988282E-4</v>
      </c>
      <c r="I40" s="15">
        <v>61.452020202020201</v>
      </c>
      <c r="J40" s="15">
        <v>38.060124445301902</v>
      </c>
      <c r="K40" s="15">
        <v>46.783791513436498</v>
      </c>
      <c r="L40" s="16">
        <v>54.04693078994751</v>
      </c>
      <c r="M40" s="18">
        <f>Tabelle1113[[#This Row],[Time2]]/(24*3600)</f>
        <v>6.255431804392073E-4</v>
      </c>
      <c r="O40" s="32">
        <v>83.138136121521612</v>
      </c>
      <c r="P40" s="32">
        <v>77.938784105992923</v>
      </c>
      <c r="R40" s="32">
        <v>1868.7108427683513</v>
      </c>
      <c r="S40" s="32">
        <v>612.68469913800561</v>
      </c>
      <c r="T40" s="33">
        <f>R40-S40</f>
        <v>1256.0261436303458</v>
      </c>
      <c r="U40" s="30"/>
    </row>
    <row r="41" spans="2:21" x14ac:dyDescent="0.25">
      <c r="C41" s="14" t="s">
        <v>18</v>
      </c>
      <c r="D41" s="15">
        <v>93.981481481481495</v>
      </c>
      <c r="E41" s="15">
        <v>89.703515818559893</v>
      </c>
      <c r="F41" s="15">
        <v>93.917818133314299</v>
      </c>
      <c r="G41" s="16">
        <v>2558.6745128631592</v>
      </c>
      <c r="H41" s="17">
        <f>Tabelle1113[[#This Row],[Time]]/(24*3600)</f>
        <v>2.9614288343323601E-2</v>
      </c>
      <c r="I41" s="15">
        <v>92.877492877492898</v>
      </c>
      <c r="J41" s="15">
        <v>87.763360058190301</v>
      </c>
      <c r="K41" s="15">
        <v>92.786896442406899</v>
      </c>
      <c r="L41" s="16">
        <v>815.34697127342224</v>
      </c>
      <c r="M41" s="18">
        <f>Tabelle1113[[#This Row],[Time2]]/(24*3600)</f>
        <v>9.436886241590536E-3</v>
      </c>
      <c r="O41" s="33">
        <f>SUM(O36:O40)</f>
        <v>414.98373911708808</v>
      </c>
      <c r="P41" s="33">
        <f>SUM(P36:P40)</f>
        <v>397.75468949132937</v>
      </c>
      <c r="R41" s="33">
        <f>SUM(R36:R40)</f>
        <v>15166.082880115509</v>
      </c>
      <c r="S41" s="33">
        <f>SUM(S36:S40)</f>
        <v>4828.6922545750931</v>
      </c>
      <c r="T41" s="30"/>
      <c r="U41" s="30"/>
    </row>
    <row r="42" spans="2:21" x14ac:dyDescent="0.25">
      <c r="C42" s="14" t="s">
        <v>19</v>
      </c>
      <c r="D42" s="15">
        <v>91.3366336633663</v>
      </c>
      <c r="E42" s="15">
        <v>91.054070010914202</v>
      </c>
      <c r="F42" s="15">
        <v>91.325832940435205</v>
      </c>
      <c r="G42" s="16">
        <v>256.98244023323059</v>
      </c>
      <c r="H42" s="17">
        <f>Tabelle1113[[#This Row],[Time]]/(24*3600)</f>
        <v>2.9743337989957246E-3</v>
      </c>
      <c r="I42" s="15">
        <v>85.148514851485103</v>
      </c>
      <c r="J42" s="15">
        <v>84.575103615803201</v>
      </c>
      <c r="K42" s="15">
        <v>85.092589052065193</v>
      </c>
      <c r="L42" s="16">
        <v>110.87011694908142</v>
      </c>
      <c r="M42" s="18">
        <f>Tabelle1113[[#This Row],[Time2]]/(24*3600)</f>
        <v>1.2832189461699239E-3</v>
      </c>
      <c r="O42" s="30" t="s">
        <v>49</v>
      </c>
      <c r="P42" s="30">
        <f>(O41-P41)/COUNT(O36:O40)</f>
        <v>3.4458099251517411</v>
      </c>
      <c r="R42" s="30">
        <f>(R41-S41)/COUNT(R36:R40)</f>
        <v>2067.4781251080831</v>
      </c>
      <c r="S42" s="30"/>
      <c r="T42" s="30"/>
      <c r="U42" s="30"/>
    </row>
    <row r="43" spans="2:21" x14ac:dyDescent="0.25">
      <c r="B43" s="1"/>
      <c r="C43" s="19" t="s">
        <v>20</v>
      </c>
      <c r="D43" s="20">
        <f t="shared" ref="D43:M43" si="8">AVERAGE(D40:D42)</f>
        <v>85.042907068484624</v>
      </c>
      <c r="E43" s="20">
        <f t="shared" si="8"/>
        <v>79.883319972180004</v>
      </c>
      <c r="F43" s="20">
        <f t="shared" si="8"/>
        <v>82.904668694550466</v>
      </c>
      <c r="G43" s="20">
        <f t="shared" si="8"/>
        <v>961.55092557271325</v>
      </c>
      <c r="H43" s="38">
        <f t="shared" si="8"/>
        <v>1.112906163857307E-2</v>
      </c>
      <c r="I43" s="20">
        <f t="shared" si="8"/>
        <v>79.826009310332736</v>
      </c>
      <c r="J43" s="20">
        <f t="shared" si="8"/>
        <v>70.132862706431808</v>
      </c>
      <c r="K43" s="20">
        <f t="shared" si="8"/>
        <v>74.887759002636201</v>
      </c>
      <c r="L43" s="20">
        <f t="shared" si="8"/>
        <v>326.75467300415039</v>
      </c>
      <c r="M43" s="38">
        <f t="shared" si="8"/>
        <v>3.7818827893998895E-3</v>
      </c>
      <c r="N43" s="1"/>
    </row>
    <row r="44" spans="2:21" x14ac:dyDescent="0.25">
      <c r="C44" s="7" t="s">
        <v>21</v>
      </c>
      <c r="D44" s="8">
        <v>87.971093240599899</v>
      </c>
      <c r="E44" s="8">
        <v>87.171537307060007</v>
      </c>
      <c r="F44" s="8">
        <v>87.581974833356796</v>
      </c>
      <c r="G44" s="9">
        <v>272.92480325698853</v>
      </c>
      <c r="H44" s="10">
        <f>Tabelle1113[[#This Row],[Time]]/(24*3600)</f>
        <v>3.1588518895484781E-3</v>
      </c>
      <c r="I44" s="8">
        <v>94.050206476852793</v>
      </c>
      <c r="J44" s="8">
        <v>93.953934388941605</v>
      </c>
      <c r="K44" s="8">
        <v>94.053827757772297</v>
      </c>
      <c r="L44" s="9">
        <v>115.39709997177124</v>
      </c>
      <c r="M44" s="11">
        <f>Tabelle1113[[#This Row],[Time2]]/(24*3600)</f>
        <v>1.3356145830066117E-3</v>
      </c>
    </row>
    <row r="45" spans="2:21" x14ac:dyDescent="0.25">
      <c r="C45" s="7" t="s">
        <v>22</v>
      </c>
      <c r="D45" s="8">
        <v>65.145502645502603</v>
      </c>
      <c r="E45" s="8">
        <v>39.4416996047431</v>
      </c>
      <c r="F45" s="8">
        <v>51.407606081519098</v>
      </c>
      <c r="G45" s="9">
        <v>47.203082323074341</v>
      </c>
      <c r="H45" s="10">
        <f>Tabelle1113[[#This Row],[Time]]/(24*3600)</f>
        <v>5.4633197133187891E-4</v>
      </c>
      <c r="I45" s="8">
        <v>65.145502645502603</v>
      </c>
      <c r="J45" s="8">
        <v>39.4416996047431</v>
      </c>
      <c r="K45" s="8">
        <v>51.407606081519098</v>
      </c>
      <c r="L45" s="9">
        <v>45.888223886489868</v>
      </c>
      <c r="M45" s="11">
        <f>Tabelle1113[[#This Row],[Time2]]/(24*3600)</f>
        <v>5.3111370238992904E-4</v>
      </c>
      <c r="O45" s="30" t="s">
        <v>41</v>
      </c>
      <c r="P45" s="30" t="s">
        <v>83</v>
      </c>
      <c r="R45" s="39"/>
      <c r="S45" s="39"/>
      <c r="T45" s="39"/>
    </row>
    <row r="46" spans="2:21" x14ac:dyDescent="0.25">
      <c r="C46" s="7" t="s">
        <v>23</v>
      </c>
      <c r="D46" s="8">
        <v>97.9869103703262</v>
      </c>
      <c r="E46" s="8">
        <v>72.857174947927405</v>
      </c>
      <c r="F46" s="8">
        <v>97.590567507689599</v>
      </c>
      <c r="G46" s="9">
        <v>509.49984908103943</v>
      </c>
      <c r="H46" s="10">
        <f>Tabelle1113[[#This Row],[Time]]/(24*3600)</f>
        <v>5.8969889939935122E-3</v>
      </c>
      <c r="I46" s="8">
        <v>97.376557934283497</v>
      </c>
      <c r="J46" s="8">
        <v>49.3354082781579</v>
      </c>
      <c r="K46" s="8">
        <v>96.082299312251294</v>
      </c>
      <c r="L46" s="9">
        <v>189.20683860778809</v>
      </c>
      <c r="M46" s="11">
        <f>Tabelle1113[[#This Row],[Time2]]/(24*3600)</f>
        <v>2.1898939653679176E-3</v>
      </c>
      <c r="O46" s="30" t="s">
        <v>47</v>
      </c>
      <c r="P46" s="30" t="s">
        <v>46</v>
      </c>
      <c r="R46" s="39"/>
      <c r="S46" s="39"/>
      <c r="T46" s="39"/>
    </row>
    <row r="47" spans="2:21" x14ac:dyDescent="0.25">
      <c r="B47" s="1"/>
      <c r="C47" s="12" t="s">
        <v>24</v>
      </c>
      <c r="D47" s="13">
        <f t="shared" ref="D47:M47" si="9">AVERAGE(D44:D46)</f>
        <v>83.701168752142905</v>
      </c>
      <c r="E47" s="13">
        <f t="shared" si="9"/>
        <v>66.490137286576839</v>
      </c>
      <c r="F47" s="13">
        <f t="shared" si="9"/>
        <v>78.8600494741885</v>
      </c>
      <c r="G47" s="13">
        <f t="shared" si="9"/>
        <v>276.54257822036743</v>
      </c>
      <c r="H47" s="36">
        <f t="shared" si="9"/>
        <v>3.2007242849579564E-3</v>
      </c>
      <c r="I47" s="13">
        <f t="shared" si="9"/>
        <v>85.524089018879636</v>
      </c>
      <c r="J47" s="13">
        <f t="shared" si="9"/>
        <v>60.910347423947535</v>
      </c>
      <c r="K47" s="13">
        <f t="shared" si="9"/>
        <v>80.514577717180899</v>
      </c>
      <c r="L47" s="13">
        <f t="shared" si="9"/>
        <v>116.8307208220164</v>
      </c>
      <c r="M47" s="36">
        <f t="shared" si="9"/>
        <v>1.3522074169214863E-3</v>
      </c>
      <c r="O47" s="31">
        <v>61.560733158140806</v>
      </c>
      <c r="P47" s="31">
        <v>51.62659791626487</v>
      </c>
      <c r="R47" s="39"/>
      <c r="S47" s="39"/>
      <c r="T47" s="39"/>
    </row>
    <row r="48" spans="2:21" x14ac:dyDescent="0.25">
      <c r="C48" s="14" t="s">
        <v>25</v>
      </c>
      <c r="D48" s="15">
        <v>94.7841726618705</v>
      </c>
      <c r="E48" s="15">
        <v>77.173374755274907</v>
      </c>
      <c r="F48" s="15">
        <v>93.657548506144295</v>
      </c>
      <c r="G48" s="16">
        <v>184.92880988121033</v>
      </c>
      <c r="H48" s="17">
        <f>Tabelle1113[[#This Row],[Time]]/(24*3600)</f>
        <v>2.1403797439954898E-3</v>
      </c>
      <c r="I48" s="15">
        <v>91.007194244604307</v>
      </c>
      <c r="J48" s="15">
        <v>47.645765356788203</v>
      </c>
      <c r="K48" s="15">
        <v>86.722857775632207</v>
      </c>
      <c r="L48" s="16">
        <v>90.404864311218262</v>
      </c>
      <c r="M48" s="18">
        <f>Tabelle1113[[#This Row],[Time2]]/(24*3600)</f>
        <v>1.0463525961946559E-3</v>
      </c>
      <c r="O48" s="31">
        <v>82.904668694550466</v>
      </c>
      <c r="P48" s="31">
        <v>74.887759002636201</v>
      </c>
      <c r="R48" s="39"/>
      <c r="S48" s="39"/>
      <c r="T48" s="39"/>
    </row>
    <row r="49" spans="2:20" x14ac:dyDescent="0.25">
      <c r="C49" s="14" t="s">
        <v>26</v>
      </c>
      <c r="D49" s="15">
        <v>92.434285714285707</v>
      </c>
      <c r="E49" s="15">
        <v>92.434167381003206</v>
      </c>
      <c r="F49" s="15">
        <v>92.434167381003206</v>
      </c>
      <c r="G49" s="16">
        <v>21018.139161586761</v>
      </c>
      <c r="H49" s="17">
        <f>Tabelle1113[[#This Row],[Time]]/(24*3600)</f>
        <v>0.24326549955540233</v>
      </c>
      <c r="I49" s="15">
        <v>91.4914285714286</v>
      </c>
      <c r="J49" s="15">
        <v>91.491370766981404</v>
      </c>
      <c r="K49" s="15">
        <v>91.491370766981404</v>
      </c>
      <c r="L49" s="16">
        <v>6493.2040011882782</v>
      </c>
      <c r="M49" s="18">
        <f>Tabelle1113[[#This Row],[Time2]]/(24*3600)</f>
        <v>7.5152824087827294E-2</v>
      </c>
      <c r="O49" s="31">
        <v>78.8600494741885</v>
      </c>
      <c r="P49" s="31">
        <v>80.514577717180899</v>
      </c>
      <c r="R49" s="39"/>
      <c r="S49" s="39"/>
      <c r="T49" s="39"/>
    </row>
    <row r="50" spans="2:20" x14ac:dyDescent="0.25">
      <c r="C50" s="14" t="s">
        <v>27</v>
      </c>
      <c r="D50" s="15">
        <v>90.773809523809504</v>
      </c>
      <c r="E50" s="15">
        <v>88.517648455115904</v>
      </c>
      <c r="F50" s="15">
        <v>90.678943145180995</v>
      </c>
      <c r="G50" s="16">
        <v>319.82724523544312</v>
      </c>
      <c r="H50" s="17">
        <f>Tabelle1113[[#This Row],[Time]]/(24*3600)</f>
        <v>3.701704227262073E-3</v>
      </c>
      <c r="I50" s="15">
        <v>84.7222222222222</v>
      </c>
      <c r="J50" s="15">
        <v>79.436491438337498</v>
      </c>
      <c r="K50" s="15">
        <v>83.865767179913703</v>
      </c>
      <c r="L50" s="16">
        <v>129.57293009757996</v>
      </c>
      <c r="M50" s="18">
        <f>Tabelle1113[[#This Row],[Time2]]/(24*3600)</f>
        <v>1.4996866909442125E-3</v>
      </c>
      <c r="O50" s="31">
        <v>93.064166138026025</v>
      </c>
      <c r="P50" s="31">
        <v>87.790193188589484</v>
      </c>
      <c r="R50" s="39"/>
      <c r="S50" s="39"/>
      <c r="T50" s="39"/>
    </row>
    <row r="51" spans="2:20" x14ac:dyDescent="0.25">
      <c r="C51" s="14" t="s">
        <v>28</v>
      </c>
      <c r="D51" s="15">
        <v>94.6556765350376</v>
      </c>
      <c r="E51" s="15">
        <v>93.315788041608599</v>
      </c>
      <c r="F51" s="15">
        <v>94.630310164833404</v>
      </c>
      <c r="G51" s="16">
        <v>16823.403517007828</v>
      </c>
      <c r="H51" s="17">
        <f>Tabelle1113[[#This Row],[Time]]/(24*3600)</f>
        <v>0.1947153184838869</v>
      </c>
      <c r="I51" s="15">
        <v>87.9615403557153</v>
      </c>
      <c r="J51" s="15">
        <v>79.090093215640906</v>
      </c>
      <c r="K51" s="15">
        <v>84.970926256023702</v>
      </c>
      <c r="L51" s="16">
        <v>5194.6862380504608</v>
      </c>
      <c r="M51" s="18">
        <f>Tabelle1113[[#This Row],[Time2]]/(24*3600)</f>
        <v>6.012368331076922E-2</v>
      </c>
      <c r="O51" s="32">
        <v>80.94580976734126</v>
      </c>
      <c r="P51" s="32">
        <v>74.435939796680486</v>
      </c>
      <c r="R51" s="39"/>
      <c r="S51" s="39"/>
      <c r="T51" s="39"/>
    </row>
    <row r="52" spans="2:20" x14ac:dyDescent="0.25">
      <c r="C52" s="14" t="s">
        <v>29</v>
      </c>
      <c r="D52" s="15">
        <v>93.92</v>
      </c>
      <c r="E52" s="15">
        <v>93.919861492968295</v>
      </c>
      <c r="F52" s="15">
        <v>93.919861492968295</v>
      </c>
      <c r="G52" s="16">
        <v>21413.142607927322</v>
      </c>
      <c r="H52" s="17">
        <f>Tabelle1113[[#This Row],[Time]]/(24*3600)</f>
        <v>0.24783729870286253</v>
      </c>
      <c r="I52" s="15">
        <v>91.902857142857201</v>
      </c>
      <c r="J52" s="15">
        <v>91.900043964396403</v>
      </c>
      <c r="K52" s="15">
        <v>91.900043964396403</v>
      </c>
      <c r="L52" s="16">
        <v>6624.7538862228394</v>
      </c>
      <c r="M52" s="18">
        <f>Tabelle1113[[#This Row],[Time2]]/(24*3600)</f>
        <v>7.6675392201653231E-2</v>
      </c>
      <c r="O52" s="33">
        <f>SUM(O47:O51)</f>
        <v>397.33542723224701</v>
      </c>
      <c r="P52" s="33">
        <f>SUM(P47:P51)</f>
        <v>369.25506762135194</v>
      </c>
      <c r="R52" s="39"/>
      <c r="S52" s="39"/>
      <c r="T52" s="39"/>
    </row>
    <row r="53" spans="2:20" x14ac:dyDescent="0.25">
      <c r="B53" s="1"/>
      <c r="C53" s="19" t="s">
        <v>30</v>
      </c>
      <c r="D53" s="20">
        <f>AVERAGE(D48:D52)</f>
        <v>93.313588887000662</v>
      </c>
      <c r="E53" s="20">
        <f>AVERAGE(E48:E52)</f>
        <v>89.072168025194173</v>
      </c>
      <c r="F53" s="20">
        <f>AVERAGE(F48:F52)</f>
        <v>93.064166138026025</v>
      </c>
      <c r="G53" s="20">
        <f>AVERAGE(G48:G52)</f>
        <v>11951.888268327713</v>
      </c>
      <c r="H53" s="38">
        <f>AVERAGE(H50:H52)</f>
        <v>0.14875144047133718</v>
      </c>
      <c r="I53" s="20">
        <f>AVERAGE(I48:I52)</f>
        <v>89.417048507365536</v>
      </c>
      <c r="J53" s="20">
        <f>AVERAGE(J48:J52)</f>
        <v>77.912752948428889</v>
      </c>
      <c r="K53" s="20">
        <f>AVERAGE(K48:K52)</f>
        <v>87.790193188589484</v>
      </c>
      <c r="L53" s="20">
        <f>AVERAGE(L48:L52)</f>
        <v>3706.5243839740751</v>
      </c>
      <c r="M53" s="38">
        <f>AVERAGE(M50:M52)</f>
        <v>4.6099587401122223E-2</v>
      </c>
      <c r="O53" s="30" t="s">
        <v>49</v>
      </c>
      <c r="P53" s="30">
        <f>(O52-P52)/COUNT(O47:O51)</f>
        <v>5.6160719221790147</v>
      </c>
      <c r="R53" s="39"/>
      <c r="S53" s="39"/>
      <c r="T53" s="39"/>
    </row>
    <row r="54" spans="2:20" x14ac:dyDescent="0.25">
      <c r="C54" s="7" t="s">
        <v>31</v>
      </c>
      <c r="D54" s="8">
        <v>89.503546099290801</v>
      </c>
      <c r="E54" s="8">
        <v>88.962580273723006</v>
      </c>
      <c r="F54" s="8">
        <v>89.468561146551593</v>
      </c>
      <c r="G54" s="9">
        <v>860.27082848548889</v>
      </c>
      <c r="H54" s="10">
        <f>Tabelle1113[[#This Row],[Time]]/(24*3600)</f>
        <v>9.9568382926561207E-3</v>
      </c>
      <c r="I54" s="8">
        <v>86.312056737588705</v>
      </c>
      <c r="J54" s="8">
        <v>85.605182836411799</v>
      </c>
      <c r="K54" s="8">
        <v>86.2640989603224</v>
      </c>
      <c r="L54" s="9">
        <v>298.19620084762573</v>
      </c>
      <c r="M54" s="11">
        <f>Tabelle1113[[#This Row],[Time2]]/(24*3600)</f>
        <v>3.4513449172178905E-3</v>
      </c>
      <c r="R54" s="39"/>
      <c r="S54" s="39"/>
      <c r="T54" s="39"/>
    </row>
    <row r="55" spans="2:20" x14ac:dyDescent="0.25">
      <c r="C55" s="7" t="s">
        <v>32</v>
      </c>
      <c r="D55" s="8">
        <v>85.182117409373504</v>
      </c>
      <c r="E55" s="8">
        <v>83.019586323608806</v>
      </c>
      <c r="F55" s="8">
        <v>85.310889662599095</v>
      </c>
      <c r="G55" s="9">
        <v>1473.0694174766541</v>
      </c>
      <c r="H55" s="10">
        <f>Tabelle1113[[#This Row],[Time]]/(24*3600)</f>
        <v>1.704941455412794E-2</v>
      </c>
      <c r="I55" s="8">
        <v>83.535670944603794</v>
      </c>
      <c r="J55" s="8">
        <v>80.714535935460503</v>
      </c>
      <c r="K55" s="8">
        <v>83.504488680190406</v>
      </c>
      <c r="L55" s="9">
        <v>485.9721884727478</v>
      </c>
      <c r="M55" s="11">
        <f>Tabelle1113[[#This Row],[Time2]]/(24*3600)</f>
        <v>5.6246781073234697E-3</v>
      </c>
      <c r="R55" s="39"/>
      <c r="S55" s="39"/>
      <c r="T55" s="39"/>
    </row>
    <row r="56" spans="2:20" x14ac:dyDescent="0.25">
      <c r="C56" s="7" t="s">
        <v>33</v>
      </c>
      <c r="D56" s="8">
        <v>80.938402758363594</v>
      </c>
      <c r="E56" s="8">
        <v>75.925505877115299</v>
      </c>
      <c r="F56" s="8">
        <v>77.903352891935697</v>
      </c>
      <c r="G56" s="9">
        <v>190.12036728858948</v>
      </c>
      <c r="H56" s="10">
        <f>Tabelle1113[[#This Row],[Time]]/(24*3600)</f>
        <v>2.2004672139883043E-3</v>
      </c>
      <c r="I56" s="8">
        <v>76.835802814276406</v>
      </c>
      <c r="J56" s="8">
        <v>73.822784268957406</v>
      </c>
      <c r="K56" s="8">
        <v>75.528167455815407</v>
      </c>
      <c r="L56" s="9">
        <v>115.38196587562561</v>
      </c>
      <c r="M56" s="11">
        <f>Tabelle1113[[#This Row],[Time2]]/(24*3600)</f>
        <v>1.3354394198567779E-3</v>
      </c>
      <c r="R56" s="39"/>
      <c r="S56" s="39"/>
      <c r="T56" s="39"/>
    </row>
    <row r="57" spans="2:20" x14ac:dyDescent="0.25">
      <c r="C57" s="7" t="s">
        <v>34</v>
      </c>
      <c r="D57" s="8">
        <v>86.153468410819698</v>
      </c>
      <c r="E57" s="8">
        <v>85.761686106221106</v>
      </c>
      <c r="F57" s="8">
        <v>86.163878241929893</v>
      </c>
      <c r="G57" s="9">
        <v>8473.0652010440826</v>
      </c>
      <c r="H57" s="10">
        <f>Tabelle1113[[#This Row],[Time]]/(24*3600)</f>
        <v>9.8067884271343553E-2</v>
      </c>
      <c r="I57" s="8">
        <v>85.051738242052707</v>
      </c>
      <c r="J57" s="8">
        <v>84.588166892450204</v>
      </c>
      <c r="K57" s="8">
        <v>85.042357207369506</v>
      </c>
      <c r="L57" s="9">
        <v>2644.9452078342438</v>
      </c>
      <c r="M57" s="11">
        <f>Tabelle1113[[#This Row],[Time2]]/(24*3600)</f>
        <v>3.0612791757340784E-2</v>
      </c>
      <c r="O57" s="1"/>
      <c r="R57" s="39"/>
      <c r="S57" s="39"/>
      <c r="T57" s="39"/>
    </row>
    <row r="58" spans="2:20" x14ac:dyDescent="0.25">
      <c r="C58" s="7" t="s">
        <v>35</v>
      </c>
      <c r="D58" s="8">
        <v>73.076923076923094</v>
      </c>
      <c r="E58" s="8">
        <v>53.033899562347003</v>
      </c>
      <c r="F58" s="8">
        <v>64.304044248410406</v>
      </c>
      <c r="G58" s="9">
        <v>61.627392292022705</v>
      </c>
      <c r="H58" s="10">
        <f>Tabelle1113[[#This Row],[Time]]/(24*3600)</f>
        <v>7.1328000337989245E-4</v>
      </c>
      <c r="I58" s="8">
        <v>68.589743589743605</v>
      </c>
      <c r="J58" s="8">
        <v>40.681818181818201</v>
      </c>
      <c r="K58" s="8">
        <v>55.815850815850801</v>
      </c>
      <c r="L58" s="9">
        <v>52.11674976348877</v>
      </c>
      <c r="M58" s="11">
        <f>Tabelle1113[[#This Row],[Time2]]/(24*3600)</f>
        <v>6.0320312226260148E-4</v>
      </c>
      <c r="R58" s="39"/>
      <c r="S58" s="39"/>
      <c r="T58" s="39"/>
    </row>
    <row r="59" spans="2:20" x14ac:dyDescent="0.25">
      <c r="C59" s="7" t="s">
        <v>36</v>
      </c>
      <c r="D59" s="8">
        <v>83.974358974359006</v>
      </c>
      <c r="E59" s="8">
        <v>81.212117176006203</v>
      </c>
      <c r="F59" s="8">
        <v>82.524132412620901</v>
      </c>
      <c r="G59" s="9">
        <v>154.11185002326965</v>
      </c>
      <c r="H59" s="10">
        <f>Tabelle1113[[#This Row],[Time]]/(24*3600)</f>
        <v>1.7837019678619173E-3</v>
      </c>
      <c r="I59" s="8">
        <v>67.307692307692307</v>
      </c>
      <c r="J59" s="8">
        <v>56.358738392692104</v>
      </c>
      <c r="K59" s="8">
        <v>60.460675660534399</v>
      </c>
      <c r="L59" s="9">
        <v>79.495882034301758</v>
      </c>
      <c r="M59" s="11">
        <f>Tabelle1113[[#This Row],[Time2]]/(24*3600)</f>
        <v>9.200912272488629E-4</v>
      </c>
      <c r="R59" s="39"/>
      <c r="S59" s="39"/>
      <c r="T59" s="39"/>
    </row>
    <row r="60" spans="2:20" x14ac:dyDescent="0.25">
      <c r="B60" s="1"/>
      <c r="C60" s="21" t="s">
        <v>37</v>
      </c>
      <c r="D60" s="22">
        <f t="shared" ref="D60:M60" si="10">AVERAGE(D54:D59)</f>
        <v>83.138136121521612</v>
      </c>
      <c r="E60" s="22">
        <f t="shared" si="10"/>
        <v>77.98589588650357</v>
      </c>
      <c r="F60" s="22">
        <f t="shared" si="10"/>
        <v>80.94580976734126</v>
      </c>
      <c r="G60" s="22">
        <f t="shared" si="10"/>
        <v>1868.7108427683513</v>
      </c>
      <c r="H60" s="36">
        <f t="shared" si="10"/>
        <v>2.1628597717226288E-2</v>
      </c>
      <c r="I60" s="22">
        <f t="shared" si="10"/>
        <v>77.938784105992923</v>
      </c>
      <c r="J60" s="22">
        <f t="shared" si="10"/>
        <v>70.295204417965039</v>
      </c>
      <c r="K60" s="22">
        <f t="shared" si="10"/>
        <v>74.435939796680486</v>
      </c>
      <c r="L60" s="22">
        <f t="shared" si="10"/>
        <v>612.68469913800561</v>
      </c>
      <c r="M60" s="36">
        <f t="shared" si="10"/>
        <v>7.0912580918750653E-3</v>
      </c>
      <c r="R60" s="39"/>
      <c r="S60" s="39"/>
      <c r="T60" s="39"/>
    </row>
    <row r="61" spans="2:20" x14ac:dyDescent="0.25">
      <c r="O61" s="1"/>
      <c r="R61" s="39"/>
      <c r="S61" s="39"/>
      <c r="T61" s="39"/>
    </row>
    <row r="62" spans="2:20" x14ac:dyDescent="0.25">
      <c r="R62" s="39"/>
      <c r="S62" s="39"/>
      <c r="T62" s="39"/>
    </row>
    <row r="63" spans="2:20" x14ac:dyDescent="0.25">
      <c r="R63" s="39"/>
      <c r="S63" s="39"/>
      <c r="T63" s="39"/>
    </row>
    <row r="64" spans="2:20" x14ac:dyDescent="0.25">
      <c r="R64" s="39"/>
      <c r="S64" s="39"/>
      <c r="T64" s="39"/>
    </row>
    <row r="65" spans="15:20" x14ac:dyDescent="0.25">
      <c r="R65" s="39"/>
      <c r="S65" s="39"/>
      <c r="T65" s="39"/>
    </row>
    <row r="66" spans="15:20" x14ac:dyDescent="0.25">
      <c r="R66" s="39"/>
      <c r="S66" s="39"/>
      <c r="T66" s="39"/>
    </row>
    <row r="67" spans="15:20" x14ac:dyDescent="0.25">
      <c r="O67" s="1"/>
      <c r="R67" s="39"/>
      <c r="S67" s="39"/>
      <c r="T67" s="39"/>
    </row>
    <row r="68" spans="15:20" x14ac:dyDescent="0.25">
      <c r="R68" s="39"/>
      <c r="S68" s="39"/>
      <c r="T68" s="39"/>
    </row>
    <row r="69" spans="15:20" x14ac:dyDescent="0.25">
      <c r="R69" s="39"/>
      <c r="S69" s="39"/>
      <c r="T69" s="39"/>
    </row>
    <row r="70" spans="15:20" x14ac:dyDescent="0.25">
      <c r="R70" s="39"/>
      <c r="S70" s="39"/>
      <c r="T70" s="39"/>
    </row>
    <row r="71" spans="15:20" x14ac:dyDescent="0.25">
      <c r="R71" s="39"/>
      <c r="S71" s="39"/>
      <c r="T71" s="39"/>
    </row>
    <row r="72" spans="15:20" x14ac:dyDescent="0.25">
      <c r="R72" s="39"/>
      <c r="S72" s="39"/>
      <c r="T72" s="39"/>
    </row>
    <row r="73" spans="15:20" x14ac:dyDescent="0.25">
      <c r="R73" s="39"/>
      <c r="S73" s="39"/>
      <c r="T73" s="39"/>
    </row>
    <row r="74" spans="15:20" x14ac:dyDescent="0.25">
      <c r="O74" s="1"/>
      <c r="R74" s="39"/>
      <c r="S74" s="39"/>
      <c r="T74" s="39"/>
    </row>
    <row r="75" spans="15:20" x14ac:dyDescent="0.25">
      <c r="R75" s="39"/>
      <c r="S75" s="39"/>
      <c r="T75" s="39"/>
    </row>
    <row r="76" spans="15:20" x14ac:dyDescent="0.25">
      <c r="R76" s="39"/>
      <c r="S76" s="39"/>
      <c r="T76" s="39"/>
    </row>
    <row r="77" spans="15:20" x14ac:dyDescent="0.25">
      <c r="R77" s="39"/>
      <c r="S77" s="39"/>
      <c r="T77" s="39"/>
    </row>
  </sheetData>
  <mergeCells count="4">
    <mergeCell ref="C3:H3"/>
    <mergeCell ref="I3:M3"/>
    <mergeCell ref="C34:H34"/>
    <mergeCell ref="I34:M3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D252-5D0C-4881-B2CA-9FE856EB7923}">
  <dimension ref="B1:H27"/>
  <sheetViews>
    <sheetView zoomScale="145" zoomScaleNormal="145" workbookViewId="0">
      <selection activeCell="F36" sqref="F36"/>
    </sheetView>
  </sheetViews>
  <sheetFormatPr baseColWidth="10" defaultRowHeight="15" x14ac:dyDescent="0.25"/>
  <cols>
    <col min="5" max="5" width="13.140625" customWidth="1"/>
  </cols>
  <sheetData>
    <row r="1" spans="2:8" x14ac:dyDescent="0.25">
      <c r="C1" s="43" t="s">
        <v>81</v>
      </c>
      <c r="D1" s="43"/>
      <c r="E1" s="43"/>
      <c r="F1" s="43" t="s">
        <v>82</v>
      </c>
      <c r="G1" s="43"/>
      <c r="H1" s="43"/>
    </row>
    <row r="2" spans="2:8" x14ac:dyDescent="0.25">
      <c r="B2" t="s">
        <v>43</v>
      </c>
      <c r="C2" t="s">
        <v>46</v>
      </c>
      <c r="D2" t="s">
        <v>47</v>
      </c>
      <c r="E2" t="s">
        <v>52</v>
      </c>
      <c r="F2" t="s">
        <v>80</v>
      </c>
      <c r="G2" t="s">
        <v>78</v>
      </c>
      <c r="H2" t="s">
        <v>79</v>
      </c>
    </row>
    <row r="3" spans="2:8" x14ac:dyDescent="0.25">
      <c r="B3" t="s">
        <v>53</v>
      </c>
      <c r="C3" s="39">
        <v>6.2408628839033618E-4</v>
      </c>
      <c r="D3" s="39">
        <v>6.9954931460045001E-4</v>
      </c>
      <c r="E3" s="39">
        <f>D3-C3</f>
        <v>7.5463026210113838E-5</v>
      </c>
      <c r="F3" s="39">
        <v>6.2856033168457175E-4</v>
      </c>
      <c r="G3" s="39">
        <v>7.0052648032153096E-4</v>
      </c>
      <c r="H3" s="39">
        <f>G3-F3</f>
        <v>7.1966148636959208E-5</v>
      </c>
    </row>
    <row r="4" spans="2:8" x14ac:dyDescent="0.25">
      <c r="B4" t="s">
        <v>54</v>
      </c>
      <c r="C4" s="39">
        <v>1.0328026447031233E-3</v>
      </c>
      <c r="D4" s="39">
        <v>2.1591290555618425E-3</v>
      </c>
      <c r="E4" s="39">
        <f t="shared" ref="E4:E27" si="0">D4-C4</f>
        <v>1.1263264108587192E-3</v>
      </c>
      <c r="F4" s="39">
        <v>1.030633744818193E-3</v>
      </c>
      <c r="G4" s="39">
        <v>2.1587090414983256E-3</v>
      </c>
      <c r="H4" s="39">
        <f t="shared" ref="H4:H27" si="1">G4-F4</f>
        <v>1.1280752966801326E-3</v>
      </c>
    </row>
    <row r="5" spans="2:8" x14ac:dyDescent="0.25">
      <c r="B5" t="s">
        <v>55</v>
      </c>
      <c r="C5" s="39">
        <v>6.4082968842100216E-4</v>
      </c>
      <c r="D5" s="39">
        <v>8.6840569972991945E-4</v>
      </c>
      <c r="E5" s="39">
        <f t="shared" si="0"/>
        <v>2.2757601130891729E-4</v>
      </c>
      <c r="F5" s="39">
        <v>6.2892320255438481E-4</v>
      </c>
      <c r="G5" s="39">
        <v>8.6959313187334275E-4</v>
      </c>
      <c r="H5" s="39">
        <f t="shared" si="1"/>
        <v>2.4066992931895794E-4</v>
      </c>
    </row>
    <row r="6" spans="2:8" x14ac:dyDescent="0.25">
      <c r="B6" t="s">
        <v>73</v>
      </c>
      <c r="C6" s="39">
        <v>7.6590620717148722E-4</v>
      </c>
      <c r="D6" s="39">
        <v>1.2423613566307373E-3</v>
      </c>
      <c r="E6" s="39">
        <f t="shared" si="0"/>
        <v>4.7645514945925008E-4</v>
      </c>
      <c r="F6" s="39">
        <v>7.6270575968571648E-4</v>
      </c>
      <c r="G6" s="39">
        <v>1.2429428845643997E-3</v>
      </c>
      <c r="H6" s="39">
        <f t="shared" si="1"/>
        <v>4.8023712487868324E-4</v>
      </c>
    </row>
    <row r="7" spans="2:8" x14ac:dyDescent="0.25">
      <c r="B7" t="s">
        <v>56</v>
      </c>
      <c r="C7" s="39">
        <v>6.2145558496316279E-4</v>
      </c>
      <c r="D7" s="39">
        <v>8.0021277345992904E-4</v>
      </c>
      <c r="E7" s="39">
        <f t="shared" si="0"/>
        <v>1.7875718849676625E-4</v>
      </c>
      <c r="F7" s="39">
        <v>6.255431804392073E-4</v>
      </c>
      <c r="G7" s="39">
        <v>7.9856277339988282E-4</v>
      </c>
      <c r="H7" s="39">
        <f t="shared" si="1"/>
        <v>1.7301959296067552E-4</v>
      </c>
    </row>
    <row r="8" spans="2:8" x14ac:dyDescent="0.25">
      <c r="B8" t="s">
        <v>57</v>
      </c>
      <c r="C8" s="39">
        <v>9.4132189314674441E-3</v>
      </c>
      <c r="D8" s="39">
        <v>2.9605058514409595E-2</v>
      </c>
      <c r="E8" s="39">
        <f t="shared" si="0"/>
        <v>2.0191839582942149E-2</v>
      </c>
      <c r="F8" s="39">
        <v>9.436886241590536E-3</v>
      </c>
      <c r="G8" s="39">
        <v>2.9614288343323601E-2</v>
      </c>
      <c r="H8" s="39">
        <f t="shared" si="1"/>
        <v>2.0177402101733063E-2</v>
      </c>
    </row>
    <row r="9" spans="2:8" x14ac:dyDescent="0.25">
      <c r="B9" t="s">
        <v>58</v>
      </c>
      <c r="C9" s="39">
        <v>1.3183077507548861E-3</v>
      </c>
      <c r="D9" s="39">
        <v>2.9753953108081111E-3</v>
      </c>
      <c r="E9" s="39">
        <f t="shared" si="0"/>
        <v>1.6570875600532249E-3</v>
      </c>
      <c r="F9" s="39">
        <v>1.2832189461699239E-3</v>
      </c>
      <c r="G9" s="39">
        <v>2.9743337989957246E-3</v>
      </c>
      <c r="H9" s="39">
        <f t="shared" si="1"/>
        <v>1.6911148528258007E-3</v>
      </c>
    </row>
    <row r="10" spans="2:8" x14ac:dyDescent="0.25">
      <c r="B10" t="s">
        <v>74</v>
      </c>
      <c r="C10" s="39">
        <v>3.7843274223951645E-3</v>
      </c>
      <c r="D10" s="39">
        <v>1.1126888866225879E-2</v>
      </c>
      <c r="E10" s="39">
        <f t="shared" si="0"/>
        <v>7.3425614438307144E-3</v>
      </c>
      <c r="F10" s="39">
        <v>3.7818827893998895E-3</v>
      </c>
      <c r="G10" s="39">
        <v>1.112906163857307E-2</v>
      </c>
      <c r="H10" s="39">
        <f t="shared" si="1"/>
        <v>7.3471788491731808E-3</v>
      </c>
    </row>
    <row r="11" spans="2:8" x14ac:dyDescent="0.25">
      <c r="B11" t="s">
        <v>59</v>
      </c>
      <c r="C11" s="39">
        <v>1.3662526922093498E-3</v>
      </c>
      <c r="D11" s="39">
        <v>3.1524476905663806E-3</v>
      </c>
      <c r="E11" s="39">
        <f t="shared" si="0"/>
        <v>1.7861949983570308E-3</v>
      </c>
      <c r="F11" s="39">
        <v>1.3356145830066117E-3</v>
      </c>
      <c r="G11" s="39">
        <v>3.1588518895484781E-3</v>
      </c>
      <c r="H11" s="39">
        <f t="shared" si="1"/>
        <v>1.8232373065418664E-3</v>
      </c>
    </row>
    <row r="12" spans="2:8" x14ac:dyDescent="0.25">
      <c r="B12" t="s">
        <v>60</v>
      </c>
      <c r="C12" s="39">
        <v>5.5098272308155339E-4</v>
      </c>
      <c r="D12" s="39">
        <v>5.4830061340773546E-4</v>
      </c>
      <c r="E12" s="39" t="s">
        <v>51</v>
      </c>
      <c r="F12" s="39">
        <v>5.3111370238992904E-4</v>
      </c>
      <c r="G12" s="39">
        <v>5.4633197133187891E-4</v>
      </c>
      <c r="H12" s="39">
        <f t="shared" si="1"/>
        <v>1.5218268941949876E-5</v>
      </c>
    </row>
    <row r="13" spans="2:8" x14ac:dyDescent="0.25">
      <c r="B13" t="s">
        <v>61</v>
      </c>
      <c r="C13" s="39">
        <v>2.1849253801284013E-3</v>
      </c>
      <c r="D13" s="39">
        <v>5.8921556340323557E-3</v>
      </c>
      <c r="E13" s="39">
        <f t="shared" si="0"/>
        <v>3.7072302539039544E-3</v>
      </c>
      <c r="F13" s="39">
        <v>2.1898939653679176E-3</v>
      </c>
      <c r="G13" s="39">
        <v>5.8969889939935122E-3</v>
      </c>
      <c r="H13" s="39">
        <f t="shared" si="1"/>
        <v>3.7070950286255946E-3</v>
      </c>
    </row>
    <row r="14" spans="2:8" x14ac:dyDescent="0.25">
      <c r="B14" t="s">
        <v>75</v>
      </c>
      <c r="C14" s="39">
        <v>1.3673869318064349E-3</v>
      </c>
      <c r="D14" s="39">
        <v>3.1976346460021571E-3</v>
      </c>
      <c r="E14" s="39">
        <f t="shared" si="0"/>
        <v>1.8302477141957222E-3</v>
      </c>
      <c r="F14" s="39">
        <v>1.3522074169214863E-3</v>
      </c>
      <c r="G14" s="39">
        <v>3.2007242849579564E-3</v>
      </c>
      <c r="H14" s="39">
        <f t="shared" si="1"/>
        <v>1.8485168680364701E-3</v>
      </c>
    </row>
    <row r="15" spans="2:8" x14ac:dyDescent="0.25">
      <c r="B15" t="s">
        <v>62</v>
      </c>
      <c r="C15" s="39">
        <v>1.0363966392146217E-3</v>
      </c>
      <c r="D15" s="39">
        <v>2.1308599522820225E-3</v>
      </c>
      <c r="E15" s="39">
        <f t="shared" si="0"/>
        <v>1.0944633130674007E-3</v>
      </c>
      <c r="F15" s="39">
        <v>1.0463525961946559E-3</v>
      </c>
      <c r="G15" s="39">
        <v>2.1403797439954898E-3</v>
      </c>
      <c r="H15" s="39">
        <f t="shared" si="1"/>
        <v>1.0940271478008339E-3</v>
      </c>
    </row>
    <row r="16" spans="2:8" x14ac:dyDescent="0.25">
      <c r="B16" t="s">
        <v>63</v>
      </c>
      <c r="C16" s="39">
        <v>7.5115650461779704E-2</v>
      </c>
      <c r="D16" s="39">
        <v>0.24257687393161986</v>
      </c>
      <c r="E16" s="39">
        <f t="shared" si="0"/>
        <v>0.16746122346984016</v>
      </c>
      <c r="F16" s="39">
        <v>7.5152824087827294E-2</v>
      </c>
      <c r="G16" s="39">
        <v>0.24326549955540233</v>
      </c>
      <c r="H16" s="39">
        <f t="shared" si="1"/>
        <v>0.16811267546757502</v>
      </c>
    </row>
    <row r="17" spans="2:8" x14ac:dyDescent="0.25">
      <c r="B17" t="s">
        <v>64</v>
      </c>
      <c r="C17" s="39">
        <v>1.5102479054971978E-3</v>
      </c>
      <c r="D17" s="39">
        <v>3.6987746672497855E-3</v>
      </c>
      <c r="E17" s="39">
        <f t="shared" si="0"/>
        <v>2.1885267617525878E-3</v>
      </c>
      <c r="F17" s="39">
        <v>1.4996866909442125E-3</v>
      </c>
      <c r="G17" s="39">
        <v>3.701704227262073E-3</v>
      </c>
      <c r="H17" s="39">
        <f t="shared" si="1"/>
        <v>2.2020175363178605E-3</v>
      </c>
    </row>
    <row r="18" spans="2:8" x14ac:dyDescent="0.25">
      <c r="B18" t="s">
        <v>65</v>
      </c>
      <c r="C18" s="39">
        <v>6.0138475687967409E-2</v>
      </c>
      <c r="D18" s="39">
        <v>0.19430145316929728</v>
      </c>
      <c r="E18" s="39">
        <f t="shared" si="0"/>
        <v>0.13416297748132988</v>
      </c>
      <c r="F18" s="39">
        <v>6.012368331076922E-2</v>
      </c>
      <c r="G18" s="39">
        <v>0.1947153184838869</v>
      </c>
      <c r="H18" s="39">
        <f t="shared" si="1"/>
        <v>0.13459163517311767</v>
      </c>
    </row>
    <row r="19" spans="2:8" x14ac:dyDescent="0.25">
      <c r="B19" t="s">
        <v>66</v>
      </c>
      <c r="C19" s="39">
        <v>7.6685750393403904E-2</v>
      </c>
      <c r="D19" s="39">
        <v>0.24771184433941487</v>
      </c>
      <c r="E19" s="39">
        <f t="shared" si="0"/>
        <v>0.17102609394601098</v>
      </c>
      <c r="F19" s="39">
        <v>7.6675392201653231E-2</v>
      </c>
      <c r="G19" s="39">
        <v>0.24783729870286253</v>
      </c>
      <c r="H19" s="39">
        <f t="shared" si="1"/>
        <v>0.1711619065012093</v>
      </c>
    </row>
    <row r="20" spans="2:8" x14ac:dyDescent="0.25">
      <c r="B20" t="s">
        <v>76</v>
      </c>
      <c r="C20" s="39">
        <v>4.2897304217572561E-2</v>
      </c>
      <c r="D20" s="39">
        <v>0.13808396121197278</v>
      </c>
      <c r="E20" s="39">
        <f t="shared" si="0"/>
        <v>9.5186656994400209E-2</v>
      </c>
      <c r="F20" s="39">
        <v>4.6099587401122223E-2</v>
      </c>
      <c r="G20" s="39">
        <v>0.14875144047133718</v>
      </c>
      <c r="H20" s="39">
        <f t="shared" si="1"/>
        <v>0.10265185307021496</v>
      </c>
    </row>
    <row r="21" spans="2:8" x14ac:dyDescent="0.25">
      <c r="B21" t="s">
        <v>67</v>
      </c>
      <c r="C21" s="39">
        <v>3.4459031069720234E-3</v>
      </c>
      <c r="D21" s="39">
        <v>9.9627625335145884E-3</v>
      </c>
      <c r="E21" s="39">
        <f t="shared" si="0"/>
        <v>6.516859426542565E-3</v>
      </c>
      <c r="F21" s="39">
        <v>3.4513449172178905E-3</v>
      </c>
      <c r="G21" s="39">
        <v>9.9568382926561207E-3</v>
      </c>
      <c r="H21" s="39">
        <f t="shared" si="1"/>
        <v>6.5054933754382302E-3</v>
      </c>
    </row>
    <row r="22" spans="2:8" x14ac:dyDescent="0.25">
      <c r="B22" t="s">
        <v>68</v>
      </c>
      <c r="C22" s="39">
        <v>5.6106142092634129E-3</v>
      </c>
      <c r="D22" s="39">
        <v>1.7067915521286153E-2</v>
      </c>
      <c r="E22" s="39">
        <f t="shared" si="0"/>
        <v>1.1457301312022741E-2</v>
      </c>
      <c r="F22" s="39">
        <v>5.6246781073234697E-3</v>
      </c>
      <c r="G22" s="39">
        <v>1.704941455412794E-2</v>
      </c>
      <c r="H22" s="39">
        <f t="shared" si="1"/>
        <v>1.142473644680447E-2</v>
      </c>
    </row>
    <row r="23" spans="2:8" x14ac:dyDescent="0.25">
      <c r="B23" t="s">
        <v>69</v>
      </c>
      <c r="C23" s="39">
        <v>1.0675181034538481E-3</v>
      </c>
      <c r="D23" s="39">
        <v>2.1986720103908466E-3</v>
      </c>
      <c r="E23" s="39">
        <f t="shared" si="0"/>
        <v>1.1311539069369986E-3</v>
      </c>
      <c r="F23" s="39">
        <v>1.3354394198567779E-3</v>
      </c>
      <c r="G23" s="39">
        <v>2.2004672139883043E-3</v>
      </c>
      <c r="H23" s="39">
        <f t="shared" si="1"/>
        <v>8.6502779413152636E-4</v>
      </c>
    </row>
    <row r="24" spans="2:8" x14ac:dyDescent="0.25">
      <c r="B24" t="s">
        <v>70</v>
      </c>
      <c r="C24" s="39">
        <v>3.0409470539953975E-2</v>
      </c>
      <c r="D24" s="39">
        <v>9.7922130100153104E-2</v>
      </c>
      <c r="E24" s="39">
        <f t="shared" si="0"/>
        <v>6.7512659560199126E-2</v>
      </c>
      <c r="F24" s="39">
        <v>3.0612791757340784E-2</v>
      </c>
      <c r="G24" s="39">
        <v>9.8067884271343553E-2</v>
      </c>
      <c r="H24" s="39">
        <f t="shared" si="1"/>
        <v>6.7455092514002765E-2</v>
      </c>
    </row>
    <row r="25" spans="2:8" x14ac:dyDescent="0.25">
      <c r="B25" t="s">
        <v>71</v>
      </c>
      <c r="C25" s="39">
        <v>6.1555949626145544E-4</v>
      </c>
      <c r="D25" s="39">
        <v>7.2025855934178392E-4</v>
      </c>
      <c r="E25" s="39">
        <f t="shared" si="0"/>
        <v>1.0469906308032849E-4</v>
      </c>
      <c r="F25" s="39">
        <v>6.0320312226260148E-4</v>
      </c>
      <c r="G25" s="39">
        <v>7.1328000337989245E-4</v>
      </c>
      <c r="H25" s="39">
        <f t="shared" si="1"/>
        <v>1.1007688111729097E-4</v>
      </c>
    </row>
    <row r="26" spans="2:8" x14ac:dyDescent="0.25">
      <c r="B26" t="s">
        <v>72</v>
      </c>
      <c r="C26" s="39">
        <v>9.4571029422459781E-4</v>
      </c>
      <c r="D26" s="39">
        <v>1.7991264054068813E-3</v>
      </c>
      <c r="E26" s="39">
        <f t="shared" si="0"/>
        <v>8.534161111822835E-4</v>
      </c>
      <c r="F26" s="39">
        <v>9.200912272488629E-4</v>
      </c>
      <c r="G26" s="39">
        <v>1.7837019678619173E-3</v>
      </c>
      <c r="H26" s="39">
        <f t="shared" si="1"/>
        <v>8.636107406130544E-4</v>
      </c>
    </row>
    <row r="27" spans="2:8" x14ac:dyDescent="0.25">
      <c r="B27" t="s">
        <v>77</v>
      </c>
      <c r="C27" s="39">
        <v>7.0157959583548859E-3</v>
      </c>
      <c r="D27" s="39">
        <v>2.1611810855015564E-2</v>
      </c>
      <c r="E27" s="39">
        <f t="shared" si="0"/>
        <v>1.4596014896660677E-2</v>
      </c>
      <c r="F27" s="39">
        <v>7.0912580918750653E-3</v>
      </c>
      <c r="G27" s="39">
        <v>2.1628597717226288E-2</v>
      </c>
      <c r="H27" s="39">
        <f t="shared" si="1"/>
        <v>1.4537339625351222E-2</v>
      </c>
    </row>
  </sheetData>
  <mergeCells count="2">
    <mergeCell ref="C1:E1"/>
    <mergeCell ref="F1:H1"/>
  </mergeCell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3172-D7B7-46D0-9FD9-617DAF4BF813}">
  <dimension ref="B3:U84"/>
  <sheetViews>
    <sheetView zoomScale="85" zoomScaleNormal="85" workbookViewId="0">
      <selection activeCell="P13" sqref="P13"/>
    </sheetView>
  </sheetViews>
  <sheetFormatPr baseColWidth="10" defaultRowHeight="15" x14ac:dyDescent="0.25"/>
  <cols>
    <col min="2" max="2" width="10" bestFit="1" customWidth="1"/>
    <col min="3" max="3" width="10.7109375" bestFit="1" customWidth="1"/>
    <col min="4" max="4" width="11" bestFit="1" customWidth="1"/>
    <col min="5" max="5" width="19.85546875" bestFit="1" customWidth="1"/>
    <col min="6" max="6" width="22.85546875" bestFit="1" customWidth="1"/>
    <col min="7" max="7" width="12.85546875" bestFit="1" customWidth="1"/>
    <col min="8" max="8" width="16.7109375" bestFit="1" customWidth="1"/>
    <col min="9" max="9" width="12" bestFit="1" customWidth="1"/>
    <col min="10" max="10" width="20.85546875" bestFit="1" customWidth="1"/>
    <col min="11" max="11" width="24" bestFit="1" customWidth="1"/>
    <col min="12" max="12" width="12.85546875" bestFit="1" customWidth="1"/>
    <col min="13" max="13" width="17.7109375" bestFit="1" customWidth="1"/>
    <col min="14" max="14" width="16.5703125" bestFit="1" customWidth="1"/>
    <col min="15" max="15" width="19.7109375" bestFit="1" customWidth="1"/>
    <col min="16" max="16" width="12.28515625" bestFit="1" customWidth="1"/>
    <col min="17" max="17" width="12.85546875" bestFit="1" customWidth="1"/>
    <col min="18" max="18" width="16.140625" bestFit="1" customWidth="1"/>
    <col min="19" max="19" width="7.85546875" bestFit="1" customWidth="1"/>
    <col min="20" max="20" width="15.5703125" bestFit="1" customWidth="1"/>
    <col min="21" max="21" width="8.7109375" bestFit="1" customWidth="1"/>
    <col min="22" max="22" width="7.85546875" bestFit="1" customWidth="1"/>
    <col min="23" max="24" width="8.5703125" bestFit="1" customWidth="1"/>
  </cols>
  <sheetData>
    <row r="3" spans="2:21" x14ac:dyDescent="0.25">
      <c r="C3" s="41" t="s">
        <v>3</v>
      </c>
      <c r="D3" s="41"/>
      <c r="E3" s="41"/>
      <c r="F3" s="41"/>
      <c r="G3" s="41"/>
      <c r="H3" s="41"/>
      <c r="I3" s="42" t="s">
        <v>4</v>
      </c>
      <c r="J3" s="42"/>
      <c r="K3" s="42"/>
      <c r="L3" s="42"/>
      <c r="M3" s="42"/>
      <c r="O3" s="30" t="s">
        <v>0</v>
      </c>
      <c r="P3" s="30" t="s">
        <v>50</v>
      </c>
      <c r="R3" s="30" t="s">
        <v>2</v>
      </c>
      <c r="S3" s="30" t="s">
        <v>50</v>
      </c>
      <c r="T3" s="30"/>
      <c r="U3" s="30"/>
    </row>
    <row r="4" spans="2:21" x14ac:dyDescent="0.25">
      <c r="C4" s="2" t="s">
        <v>43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44</v>
      </c>
      <c r="I4" s="3" t="s">
        <v>9</v>
      </c>
      <c r="J4" s="3" t="s">
        <v>10</v>
      </c>
      <c r="K4" s="3" t="s">
        <v>11</v>
      </c>
      <c r="L4" s="3" t="s">
        <v>12</v>
      </c>
      <c r="M4" s="4" t="s">
        <v>45</v>
      </c>
      <c r="O4" s="30" t="s">
        <v>47</v>
      </c>
      <c r="P4" s="30" t="s">
        <v>46</v>
      </c>
      <c r="R4" s="30" t="s">
        <v>47</v>
      </c>
      <c r="S4" s="30" t="s">
        <v>46</v>
      </c>
      <c r="T4" s="30" t="s">
        <v>48</v>
      </c>
      <c r="U4" s="30"/>
    </row>
    <row r="5" spans="2:21" x14ac:dyDescent="0.25">
      <c r="B5" s="6" t="s">
        <v>50</v>
      </c>
      <c r="C5" s="7" t="s">
        <v>13</v>
      </c>
      <c r="D5" s="8">
        <v>46.268656716417901</v>
      </c>
      <c r="E5" s="8">
        <v>35.362201804756403</v>
      </c>
      <c r="F5" s="8">
        <v>41.478119093251699</v>
      </c>
      <c r="G5" s="9">
        <v>96.796771764755249</v>
      </c>
      <c r="H5" s="10">
        <f>Tabelle1115[[#This Row],[Time]]/(24*3600)</f>
        <v>1.120333006536519E-3</v>
      </c>
      <c r="I5" s="8">
        <v>42.241000877963103</v>
      </c>
      <c r="J5" s="8">
        <v>29.306963598029999</v>
      </c>
      <c r="K5" s="8">
        <v>35.872783600982103</v>
      </c>
      <c r="L5" s="9">
        <v>63.043418169021606</v>
      </c>
      <c r="M5" s="11">
        <f>Tabelle1115[[#This Row],[Time2]]/(24*3600)</f>
        <v>7.2966919177108345E-4</v>
      </c>
      <c r="O5" s="31">
        <v>55.804782903663494</v>
      </c>
      <c r="P5" s="31">
        <v>53.364818620799753</v>
      </c>
      <c r="R5" s="32">
        <v>161.38266599178314</v>
      </c>
      <c r="S5" s="32">
        <v>81.574748516082764</v>
      </c>
      <c r="T5" s="33">
        <f>R5-S5</f>
        <v>79.807917475700378</v>
      </c>
      <c r="U5" s="30"/>
    </row>
    <row r="6" spans="2:21" x14ac:dyDescent="0.25">
      <c r="C6" s="7" t="s">
        <v>14</v>
      </c>
      <c r="D6" s="8">
        <v>65.340909090909093</v>
      </c>
      <c r="E6" s="8">
        <v>55.845975848872001</v>
      </c>
      <c r="F6" s="8">
        <v>61.271179304862898</v>
      </c>
      <c r="G6" s="9">
        <v>225.96856021881104</v>
      </c>
      <c r="H6" s="10">
        <f>Tabelle1115[[#This Row],[Time]]/(24*3600)</f>
        <v>2.615376854384387E-3</v>
      </c>
      <c r="I6" s="8">
        <v>64.488636363636402</v>
      </c>
      <c r="J6" s="8">
        <v>58.477072942560198</v>
      </c>
      <c r="K6" s="8">
        <v>62.234792250232402</v>
      </c>
      <c r="L6" s="9">
        <v>100.10607886314392</v>
      </c>
      <c r="M6" s="11">
        <f>Tabelle1115[[#This Row],[Time2]]/(24*3600)</f>
        <v>1.1586351720271287E-3</v>
      </c>
      <c r="O6" s="31">
        <v>75.693271473086725</v>
      </c>
      <c r="P6" s="31">
        <v>72.956538682534202</v>
      </c>
      <c r="R6" s="32">
        <v>2865.706554969152</v>
      </c>
      <c r="S6" s="32">
        <v>913.66914391517639</v>
      </c>
      <c r="T6" s="33">
        <f>R6-S6</f>
        <v>1952.0374110539756</v>
      </c>
      <c r="U6" s="30"/>
    </row>
    <row r="7" spans="2:21" x14ac:dyDescent="0.25">
      <c r="C7" s="12" t="s">
        <v>16</v>
      </c>
      <c r="D7" s="13">
        <f t="shared" ref="D7:M7" si="0">AVERAGE(D5:D6)</f>
        <v>55.804782903663494</v>
      </c>
      <c r="E7" s="13">
        <f t="shared" si="0"/>
        <v>45.604088826814206</v>
      </c>
      <c r="F7" s="13">
        <f t="shared" si="0"/>
        <v>51.374649199057302</v>
      </c>
      <c r="G7" s="13">
        <f t="shared" si="0"/>
        <v>161.38266599178314</v>
      </c>
      <c r="H7" s="36">
        <f t="shared" si="0"/>
        <v>1.867854930460453E-3</v>
      </c>
      <c r="I7" s="13">
        <f t="shared" si="0"/>
        <v>53.364818620799753</v>
      </c>
      <c r="J7" s="13">
        <f t="shared" si="0"/>
        <v>43.892018270295097</v>
      </c>
      <c r="K7" s="13">
        <f t="shared" si="0"/>
        <v>49.053787925607253</v>
      </c>
      <c r="L7" s="13">
        <f t="shared" si="0"/>
        <v>81.574748516082764</v>
      </c>
      <c r="M7" s="36">
        <f t="shared" si="0"/>
        <v>9.441521818991061E-4</v>
      </c>
      <c r="O7" s="31">
        <v>80.66213384824907</v>
      </c>
      <c r="P7" s="31">
        <v>79.735435157300429</v>
      </c>
      <c r="R7" s="32">
        <v>673.40800611178076</v>
      </c>
      <c r="S7" s="32">
        <v>238.87351107597351</v>
      </c>
      <c r="T7" s="33">
        <f>R7-S7</f>
        <v>434.53449503580725</v>
      </c>
      <c r="U7" s="30"/>
    </row>
    <row r="8" spans="2:21" x14ac:dyDescent="0.25">
      <c r="C8" s="23" t="s">
        <v>17</v>
      </c>
      <c r="D8" s="24">
        <v>68.1025021949078</v>
      </c>
      <c r="E8" s="24">
        <v>66.166657182533498</v>
      </c>
      <c r="F8" s="24">
        <v>67.420617747850997</v>
      </c>
      <c r="G8" s="25">
        <v>96.080056190490723</v>
      </c>
      <c r="H8" s="26">
        <f>Tabelle1115[[#This Row],[Time]]/(24*3600)</f>
        <v>1.112037687389939E-3</v>
      </c>
      <c r="I8" s="24">
        <v>65.210711150131701</v>
      </c>
      <c r="J8" s="24">
        <v>63.335189386726597</v>
      </c>
      <c r="K8" s="24">
        <v>64.494874525389903</v>
      </c>
      <c r="L8" s="25">
        <v>63.127729415893555</v>
      </c>
      <c r="M8" s="27">
        <f>Tabelle1115[[#This Row],[Time2]]/(24*3600)</f>
        <v>7.3064501638765689E-4</v>
      </c>
      <c r="O8" s="31">
        <v>80.951759355909999</v>
      </c>
      <c r="P8" s="31">
        <v>79.196476769752564</v>
      </c>
      <c r="R8" s="31">
        <v>10772.363002121449</v>
      </c>
      <c r="S8" s="31">
        <v>3351.3792526125908</v>
      </c>
      <c r="T8" s="33">
        <f>R8-S8</f>
        <v>7420.9837495088577</v>
      </c>
      <c r="U8" s="34">
        <f>T8/(24*3600)</f>
        <v>8.5891015619315489E-2</v>
      </c>
    </row>
    <row r="9" spans="2:21" x14ac:dyDescent="0.25">
      <c r="C9" s="23" t="s">
        <v>18</v>
      </c>
      <c r="D9" s="24">
        <v>84.239130434782595</v>
      </c>
      <c r="E9" s="24">
        <v>75.674189808829198</v>
      </c>
      <c r="F9" s="24">
        <v>84.205169531339905</v>
      </c>
      <c r="G9" s="25">
        <v>8058.7430109977722</v>
      </c>
      <c r="H9" s="26">
        <f>Tabelle1115[[#This Row],[Time]]/(24*3600)</f>
        <v>9.3272488553214961E-2</v>
      </c>
      <c r="I9" s="24">
        <v>82.852323838080906</v>
      </c>
      <c r="J9" s="24">
        <v>73.487524958260593</v>
      </c>
      <c r="K9" s="24">
        <v>82.778233640977007</v>
      </c>
      <c r="L9" s="25">
        <v>2510.0253450870514</v>
      </c>
      <c r="M9" s="27">
        <f>Tabelle1115[[#This Row],[Time2]]/(24*3600)</f>
        <v>2.9051219271840872E-2</v>
      </c>
      <c r="O9" s="31">
        <v>76.887846663358815</v>
      </c>
      <c r="P9" s="31">
        <v>75.191599056062685</v>
      </c>
      <c r="R9" s="32">
        <v>4081.535169839859</v>
      </c>
      <c r="S9" s="32">
        <v>1289.0758345524471</v>
      </c>
      <c r="T9" s="33">
        <f>R9-S9</f>
        <v>2792.4593352874117</v>
      </c>
      <c r="U9" s="30"/>
    </row>
    <row r="10" spans="2:21" x14ac:dyDescent="0.25">
      <c r="C10" s="23" t="s">
        <v>19</v>
      </c>
      <c r="D10" s="24">
        <v>74.738181789569794</v>
      </c>
      <c r="E10" s="24">
        <v>74.550185899383607</v>
      </c>
      <c r="F10" s="24">
        <v>74.624947394978506</v>
      </c>
      <c r="G10" s="25">
        <v>442.2965977191925</v>
      </c>
      <c r="H10" s="26">
        <f>Tabelle1115[[#This Row],[Time]]/(24*3600)</f>
        <v>5.1191735847128765E-3</v>
      </c>
      <c r="I10" s="24">
        <v>70.806581059389998</v>
      </c>
      <c r="J10" s="24">
        <v>70.526105448721097</v>
      </c>
      <c r="K10" s="24">
        <v>70.769732529859795</v>
      </c>
      <c r="L10" s="25">
        <v>167.85435724258423</v>
      </c>
      <c r="M10" s="27">
        <f>Tabelle1115[[#This Row],[Time2]]/(24*3600)</f>
        <v>1.9427587643817618E-3</v>
      </c>
      <c r="O10" s="33">
        <f>SUM(O5:O9)</f>
        <v>369.99979424426806</v>
      </c>
      <c r="P10" s="33">
        <f>SUM(P5:P9)</f>
        <v>360.4448682864496</v>
      </c>
      <c r="R10" s="33">
        <f>SUM(R5:R9)</f>
        <v>18554.395399034023</v>
      </c>
      <c r="S10" s="33">
        <f>SUM(S5:S9)</f>
        <v>5874.5724906722708</v>
      </c>
      <c r="T10" s="30"/>
      <c r="U10" s="30"/>
    </row>
    <row r="11" spans="2:21" x14ac:dyDescent="0.25">
      <c r="C11" s="28" t="s">
        <v>20</v>
      </c>
      <c r="D11" s="29">
        <f t="shared" ref="D11:M11" si="1">AVERAGE(D8:D10)</f>
        <v>75.693271473086725</v>
      </c>
      <c r="E11" s="29">
        <f t="shared" si="1"/>
        <v>72.130344296915439</v>
      </c>
      <c r="F11" s="29">
        <f t="shared" si="1"/>
        <v>75.416911558056469</v>
      </c>
      <c r="G11" s="29">
        <f t="shared" si="1"/>
        <v>2865.706554969152</v>
      </c>
      <c r="H11" s="37">
        <f t="shared" si="1"/>
        <v>3.3167899941772591E-2</v>
      </c>
      <c r="I11" s="29">
        <f t="shared" si="1"/>
        <v>72.956538682534202</v>
      </c>
      <c r="J11" s="29">
        <f t="shared" si="1"/>
        <v>69.116273264569429</v>
      </c>
      <c r="K11" s="29">
        <f t="shared" si="1"/>
        <v>72.680946898742235</v>
      </c>
      <c r="L11" s="29">
        <f t="shared" si="1"/>
        <v>913.66914391517639</v>
      </c>
      <c r="M11" s="37">
        <f t="shared" si="1"/>
        <v>1.0574874350870097E-2</v>
      </c>
      <c r="O11" s="30" t="s">
        <v>49</v>
      </c>
      <c r="P11" s="30">
        <f>(O10-P10)/COUNT(O5:O9)</f>
        <v>1.9109851915636908</v>
      </c>
      <c r="R11" s="30">
        <f>(R10-S10)/COUNT(R5:R9)</f>
        <v>2535.9645816723505</v>
      </c>
      <c r="S11" s="30"/>
      <c r="T11" s="30"/>
      <c r="U11" s="30"/>
    </row>
    <row r="12" spans="2:21" x14ac:dyDescent="0.25">
      <c r="C12" s="7" t="s">
        <v>21</v>
      </c>
      <c r="D12" s="8">
        <v>82.347300218520203</v>
      </c>
      <c r="E12" s="8">
        <v>79.240055358121097</v>
      </c>
      <c r="F12" s="8">
        <v>82.382112577888904</v>
      </c>
      <c r="G12" s="9">
        <v>712.61453175544739</v>
      </c>
      <c r="H12" s="10">
        <f>Tabelle1115[[#This Row],[Time]]/(24*3600)</f>
        <v>8.247853376799159E-3</v>
      </c>
      <c r="I12" s="8">
        <v>81.275919899433703</v>
      </c>
      <c r="J12" s="8">
        <v>77.836693248983593</v>
      </c>
      <c r="K12" s="8">
        <v>81.284963976751499</v>
      </c>
      <c r="L12" s="9">
        <v>249.96382522583008</v>
      </c>
      <c r="M12" s="11">
        <f>Tabelle1115[[#This Row],[Time2]]/(24*3600)</f>
        <v>2.8930998290026631E-3</v>
      </c>
      <c r="R12" s="34">
        <f>R11/(24*3600)</f>
        <v>2.9351441917504058E-2</v>
      </c>
      <c r="S12" s="30"/>
      <c r="T12" s="30"/>
      <c r="U12" s="30"/>
    </row>
    <row r="13" spans="2:21" x14ac:dyDescent="0.25">
      <c r="C13" s="7" t="s">
        <v>22</v>
      </c>
      <c r="D13" s="8">
        <v>89.424993356364595</v>
      </c>
      <c r="E13" s="8">
        <v>54.528748681055397</v>
      </c>
      <c r="F13" s="8">
        <v>87.253784918734794</v>
      </c>
      <c r="G13" s="9">
        <v>268.90341281890869</v>
      </c>
      <c r="H13" s="10">
        <f>Tabelle1115[[#This Row],[Time]]/(24*3600)</f>
        <v>3.1123080187373691E-3</v>
      </c>
      <c r="I13" s="8">
        <v>90.362299583665504</v>
      </c>
      <c r="J13" s="8">
        <v>57.470342229084402</v>
      </c>
      <c r="K13" s="8">
        <v>88.672171732852703</v>
      </c>
      <c r="L13" s="9">
        <v>114.61300873756409</v>
      </c>
      <c r="M13" s="11">
        <f>Tabelle1115[[#This Row],[Time2]]/(24*3600)</f>
        <v>1.3265394529810659E-3</v>
      </c>
      <c r="O13" s="30" t="s">
        <v>1</v>
      </c>
      <c r="P13" s="30" t="s">
        <v>50</v>
      </c>
    </row>
    <row r="14" spans="2:21" x14ac:dyDescent="0.25">
      <c r="C14" s="7" t="s">
        <v>23</v>
      </c>
      <c r="D14" s="8">
        <v>70.214107969862397</v>
      </c>
      <c r="E14" s="8">
        <v>56.416593311446803</v>
      </c>
      <c r="F14" s="8">
        <v>69.934615424752593</v>
      </c>
      <c r="G14" s="9">
        <v>1038.7060737609863</v>
      </c>
      <c r="H14" s="10">
        <f>Tabelle1115[[#This Row],[Time]]/(24*3600)</f>
        <v>1.2022061038900305E-2</v>
      </c>
      <c r="I14" s="8">
        <v>67.568085988802096</v>
      </c>
      <c r="J14" s="8">
        <v>52.632563157740698</v>
      </c>
      <c r="K14" s="8">
        <v>67.265859860508101</v>
      </c>
      <c r="L14" s="9">
        <v>352.04369926452637</v>
      </c>
      <c r="M14" s="11">
        <f>Tabelle1115[[#This Row],[Time2]]/(24*3600)</f>
        <v>4.0745798525986844E-3</v>
      </c>
      <c r="O14" s="30" t="s">
        <v>47</v>
      </c>
      <c r="P14" s="30" t="s">
        <v>46</v>
      </c>
    </row>
    <row r="15" spans="2:21" x14ac:dyDescent="0.25">
      <c r="C15" s="12" t="s">
        <v>24</v>
      </c>
      <c r="D15" s="13">
        <f t="shared" ref="D15:M15" si="2">AVERAGE(D12:D14)</f>
        <v>80.66213384824907</v>
      </c>
      <c r="E15" s="13">
        <f t="shared" si="2"/>
        <v>63.395132450207768</v>
      </c>
      <c r="F15" s="13">
        <f t="shared" si="2"/>
        <v>79.856837640458764</v>
      </c>
      <c r="G15" s="13">
        <f t="shared" si="2"/>
        <v>673.40800611178076</v>
      </c>
      <c r="H15" s="36">
        <f t="shared" si="2"/>
        <v>7.7940741448122783E-3</v>
      </c>
      <c r="I15" s="13">
        <f t="shared" si="2"/>
        <v>79.735435157300429</v>
      </c>
      <c r="J15" s="13">
        <f t="shared" si="2"/>
        <v>62.646532878602898</v>
      </c>
      <c r="K15" s="13">
        <f t="shared" si="2"/>
        <v>79.074331856704092</v>
      </c>
      <c r="L15" s="13">
        <f t="shared" si="2"/>
        <v>238.87351107597351</v>
      </c>
      <c r="M15" s="36">
        <f t="shared" si="2"/>
        <v>2.7647397115274711E-3</v>
      </c>
      <c r="O15" s="32">
        <v>51.374649199057302</v>
      </c>
      <c r="P15" s="32">
        <v>49.053787925607253</v>
      </c>
    </row>
    <row r="16" spans="2:21" x14ac:dyDescent="0.25">
      <c r="C16" s="23" t="s">
        <v>25</v>
      </c>
      <c r="D16" s="24">
        <v>86.782956425813595</v>
      </c>
      <c r="E16" s="24">
        <v>37.201794925753198</v>
      </c>
      <c r="F16" s="24">
        <v>81.471011665952105</v>
      </c>
      <c r="G16" s="25">
        <v>193.16689038276672</v>
      </c>
      <c r="H16" s="26">
        <f>Tabelle1115[[#This Row],[Time]]/(24*3600)</f>
        <v>2.2357278979486888E-3</v>
      </c>
      <c r="I16" s="24">
        <v>88.476742048170607</v>
      </c>
      <c r="J16" s="24">
        <v>50.063724646327699</v>
      </c>
      <c r="K16" s="24">
        <v>85.494062499549699</v>
      </c>
      <c r="L16" s="25">
        <v>91.431260108947754</v>
      </c>
      <c r="M16" s="27">
        <f>Tabelle1115[[#This Row],[Time2]]/(24*3600)</f>
        <v>1.0582321771868952E-3</v>
      </c>
      <c r="O16" s="32">
        <v>75.416911558056469</v>
      </c>
      <c r="P16" s="32">
        <v>72.680946898742235</v>
      </c>
    </row>
    <row r="17" spans="3:21" x14ac:dyDescent="0.25">
      <c r="C17" s="23" t="s">
        <v>26</v>
      </c>
      <c r="D17" s="24">
        <v>73.422194241961705</v>
      </c>
      <c r="E17" s="24">
        <v>73.479774110025502</v>
      </c>
      <c r="F17" s="24">
        <v>73.479793860100699</v>
      </c>
      <c r="G17" s="25">
        <v>20924.509232759476</v>
      </c>
      <c r="H17" s="26">
        <f>Tabelle1115[[#This Row],[Time]]/(24*3600)</f>
        <v>0.24218181982360504</v>
      </c>
      <c r="I17" s="24">
        <v>71.500810321042906</v>
      </c>
      <c r="J17" s="24">
        <v>71.561738571553903</v>
      </c>
      <c r="K17" s="24">
        <v>71.561740373073505</v>
      </c>
      <c r="L17" s="25">
        <v>6473.7394411563873</v>
      </c>
      <c r="M17" s="27">
        <f>Tabelle1115[[#This Row],[Time2]]/(24*3600)</f>
        <v>7.4927539828198927E-2</v>
      </c>
      <c r="O17" s="32">
        <v>79.856837640458764</v>
      </c>
      <c r="P17" s="32">
        <v>79.074331856704092</v>
      </c>
    </row>
    <row r="18" spans="3:21" x14ac:dyDescent="0.25">
      <c r="C18" s="23" t="s">
        <v>27</v>
      </c>
      <c r="D18" s="24">
        <v>83.6785581610024</v>
      </c>
      <c r="E18" s="24">
        <v>80.784662190797306</v>
      </c>
      <c r="F18" s="24">
        <v>83.520183058150593</v>
      </c>
      <c r="G18" s="25">
        <v>522.71613883972168</v>
      </c>
      <c r="H18" s="26">
        <f>Tabelle1115[[#This Row],[Time]]/(24*3600)</f>
        <v>6.0499553106449265E-3</v>
      </c>
      <c r="I18" s="24">
        <v>78.871396246805702</v>
      </c>
      <c r="J18" s="24">
        <v>75.502476328568704</v>
      </c>
      <c r="K18" s="24">
        <v>78.763885475533399</v>
      </c>
      <c r="L18" s="25">
        <v>192.6278612613678</v>
      </c>
      <c r="M18" s="27">
        <f>Tabelle1115[[#This Row],[Time2]]/(24*3600)</f>
        <v>2.2294891349695345E-3</v>
      </c>
      <c r="O18" s="31">
        <v>79.589438398576704</v>
      </c>
      <c r="P18" s="31">
        <v>78.4303786172228</v>
      </c>
    </row>
    <row r="19" spans="3:21" x14ac:dyDescent="0.25">
      <c r="C19" s="23" t="s">
        <v>28</v>
      </c>
      <c r="D19" s="24">
        <v>79.923328594862298</v>
      </c>
      <c r="E19" s="24">
        <v>75.648386692352901</v>
      </c>
      <c r="F19" s="24">
        <v>79.886765010103403</v>
      </c>
      <c r="G19" s="25">
        <v>21449.05974650383</v>
      </c>
      <c r="H19" s="26">
        <f>Tabelle1115[[#This Row],[Time]]/(24*3600)</f>
        <v>0.2482530063252758</v>
      </c>
      <c r="I19" s="24">
        <v>77.936958462991001</v>
      </c>
      <c r="J19" s="24">
        <v>73.317184842611596</v>
      </c>
      <c r="K19" s="24">
        <v>77.901826120734597</v>
      </c>
      <c r="L19" s="25">
        <v>6647.7184479236603</v>
      </c>
      <c r="M19" s="27">
        <f>Tabelle1115[[#This Row],[Time2]]/(24*3600)</f>
        <v>7.6941185739857185E-2</v>
      </c>
      <c r="O19" s="32">
        <v>75.41163870761379</v>
      </c>
      <c r="P19" s="32">
        <v>74.205564374735175</v>
      </c>
    </row>
    <row r="20" spans="3:21" x14ac:dyDescent="0.25">
      <c r="C20" s="28" t="s">
        <v>30</v>
      </c>
      <c r="D20" s="29">
        <f t="shared" ref="D20:M20" si="3">AVERAGE(D16:D19)</f>
        <v>80.951759355909999</v>
      </c>
      <c r="E20" s="29">
        <f t="shared" si="3"/>
        <v>66.778654479732225</v>
      </c>
      <c r="F20" s="29">
        <f t="shared" si="3"/>
        <v>79.589438398576704</v>
      </c>
      <c r="G20" s="29">
        <f t="shared" si="3"/>
        <v>10772.363002121449</v>
      </c>
      <c r="H20" s="37">
        <f t="shared" si="3"/>
        <v>0.12468012733936862</v>
      </c>
      <c r="I20" s="29">
        <f t="shared" si="3"/>
        <v>79.196476769752564</v>
      </c>
      <c r="J20" s="29">
        <f t="shared" si="3"/>
        <v>67.611281097265476</v>
      </c>
      <c r="K20" s="29">
        <f t="shared" si="3"/>
        <v>78.4303786172228</v>
      </c>
      <c r="L20" s="29">
        <f t="shared" si="3"/>
        <v>3351.3792526125908</v>
      </c>
      <c r="M20" s="37">
        <f t="shared" si="3"/>
        <v>3.8789111720053136E-2</v>
      </c>
      <c r="O20" s="33">
        <f>SUM(O15:O19)</f>
        <v>361.64947550376303</v>
      </c>
      <c r="P20" s="33">
        <f>SUM(P15:P19)</f>
        <v>353.44500967301155</v>
      </c>
    </row>
    <row r="21" spans="3:21" x14ac:dyDescent="0.25">
      <c r="C21" s="7" t="s">
        <v>31</v>
      </c>
      <c r="D21" s="8">
        <v>80.331179321486303</v>
      </c>
      <c r="E21" s="8">
        <v>75.066035903406799</v>
      </c>
      <c r="F21" s="8">
        <v>80.311068387365196</v>
      </c>
      <c r="G21" s="9">
        <v>2239.5573832988739</v>
      </c>
      <c r="H21" s="10">
        <f>Tabelle1115[[#This Row],[Time]]/(24*3600)</f>
        <v>2.5920803047440669E-2</v>
      </c>
      <c r="I21" s="8">
        <v>78.998384491114706</v>
      </c>
      <c r="J21" s="8">
        <v>73.090526456926398</v>
      </c>
      <c r="K21" s="8">
        <v>79.0107948314417</v>
      </c>
      <c r="L21" s="9">
        <v>719.49555945396423</v>
      </c>
      <c r="M21" s="11">
        <f>Tabelle1115[[#This Row],[Time2]]/(24*3600)</f>
        <v>8.3274949010875496E-3</v>
      </c>
      <c r="O21" s="30" t="s">
        <v>49</v>
      </c>
      <c r="P21" s="30">
        <f>(O20-P20)/COUNT(O15:O19)</f>
        <v>1.6408931661502948</v>
      </c>
    </row>
    <row r="22" spans="3:21" x14ac:dyDescent="0.25">
      <c r="C22" s="7" t="s">
        <v>32</v>
      </c>
      <c r="D22" s="8">
        <v>77.104377484097</v>
      </c>
      <c r="E22" s="8">
        <v>75.256256158442298</v>
      </c>
      <c r="F22" s="8">
        <v>77.156038575374694</v>
      </c>
      <c r="G22" s="9">
        <v>2201.2036738395691</v>
      </c>
      <c r="H22" s="10">
        <f>Tabelle1115[[#This Row],[Time]]/(24*3600)</f>
        <v>2.5476894373143162E-2</v>
      </c>
      <c r="I22" s="8">
        <v>75.623941401776506</v>
      </c>
      <c r="J22" s="8">
        <v>73.285099553250205</v>
      </c>
      <c r="K22" s="8">
        <v>75.574497392360001</v>
      </c>
      <c r="L22" s="9">
        <v>705.24796843528748</v>
      </c>
      <c r="M22" s="11">
        <f>Tabelle1115[[#This Row],[Time2]]/(24*3600)</f>
        <v>8.1625922272602711E-3</v>
      </c>
    </row>
    <row r="23" spans="3:21" x14ac:dyDescent="0.25">
      <c r="C23" s="7" t="s">
        <v>33</v>
      </c>
      <c r="D23" s="8">
        <v>81.000960363191894</v>
      </c>
      <c r="E23" s="8">
        <v>76.656118062803102</v>
      </c>
      <c r="F23" s="8">
        <v>81.088090605339701</v>
      </c>
      <c r="G23" s="9">
        <v>509.56891250610352</v>
      </c>
      <c r="H23" s="10">
        <f>Tabelle1115[[#This Row],[Time]]/(24*3600)</f>
        <v>5.8977883391910131E-3</v>
      </c>
      <c r="I23" s="8">
        <v>78.526279029160094</v>
      </c>
      <c r="J23" s="8">
        <v>72.555337343952303</v>
      </c>
      <c r="K23" s="8">
        <v>78.734925218832998</v>
      </c>
      <c r="L23" s="9">
        <v>190.07325196266174</v>
      </c>
      <c r="M23" s="11">
        <f>Tabelle1115[[#This Row],[Time2]]/(24*3600)</f>
        <v>2.1999218977159923E-3</v>
      </c>
      <c r="O23" s="39"/>
      <c r="P23" s="39"/>
      <c r="Q23" s="39"/>
    </row>
    <row r="24" spans="3:21" x14ac:dyDescent="0.25">
      <c r="C24" s="7" t="s">
        <v>34</v>
      </c>
      <c r="D24" s="8">
        <v>68.862507366888806</v>
      </c>
      <c r="E24" s="8">
        <v>65.106141315118194</v>
      </c>
      <c r="F24" s="8">
        <v>68.742054800586999</v>
      </c>
      <c r="G24" s="9">
        <v>19313.227764606476</v>
      </c>
      <c r="H24" s="10">
        <f>Tabelle1115[[#This Row],[Time]]/(24*3600)</f>
        <v>0.22353272875701941</v>
      </c>
      <c r="I24" s="8">
        <v>67.609812551736496</v>
      </c>
      <c r="J24" s="8">
        <v>63.253619446059702</v>
      </c>
      <c r="K24" s="8">
        <v>67.343861420561197</v>
      </c>
      <c r="L24" s="9">
        <v>5985.5314183235168</v>
      </c>
      <c r="M24" s="11">
        <f>Tabelle1115[[#This Row],[Time2]]/(24*3600)</f>
        <v>6.9276984008374037E-2</v>
      </c>
      <c r="O24" s="39"/>
      <c r="P24" s="39"/>
      <c r="Q24" s="39"/>
    </row>
    <row r="25" spans="3:21" x14ac:dyDescent="0.25">
      <c r="C25" s="7" t="s">
        <v>35</v>
      </c>
      <c r="D25" s="8">
        <v>74.878048780487802</v>
      </c>
      <c r="E25" s="8">
        <v>46.116366550434101</v>
      </c>
      <c r="F25" s="8">
        <v>71.434693407697395</v>
      </c>
      <c r="G25" s="9">
        <v>64.727238416671753</v>
      </c>
      <c r="H25" s="10">
        <f>Tabelle1115[[#This Row],[Time]]/(24*3600)</f>
        <v>7.4915785204481195E-4</v>
      </c>
      <c r="I25" s="8">
        <v>76.707317073170699</v>
      </c>
      <c r="J25" s="8">
        <v>47.692778260729597</v>
      </c>
      <c r="K25" s="8">
        <v>73.199626360216101</v>
      </c>
      <c r="L25" s="9">
        <v>52.240045070648193</v>
      </c>
      <c r="M25" s="11">
        <f>Tabelle1115[[#This Row],[Time2]]/(24*3600)</f>
        <v>6.0463015128065043E-4</v>
      </c>
      <c r="O25" s="39"/>
      <c r="P25" s="39"/>
      <c r="Q25" s="39"/>
    </row>
    <row r="26" spans="3:21" x14ac:dyDescent="0.25">
      <c r="C26" s="7" t="s">
        <v>36</v>
      </c>
      <c r="D26" s="8">
        <v>79.150006664001097</v>
      </c>
      <c r="E26" s="8">
        <v>50.064202362424801</v>
      </c>
      <c r="F26" s="8">
        <v>73.737886469318696</v>
      </c>
      <c r="G26" s="9">
        <v>160.92604637145996</v>
      </c>
      <c r="H26" s="10">
        <f>Tabelle1115[[#This Row],[Time]]/(24*3600)</f>
        <v>1.862569981151157E-3</v>
      </c>
      <c r="I26" s="8">
        <v>73.683859789417596</v>
      </c>
      <c r="J26" s="8">
        <v>48.955422267437797</v>
      </c>
      <c r="K26" s="8">
        <v>71.369681024998997</v>
      </c>
      <c r="L26" s="9">
        <v>81.866764068603516</v>
      </c>
      <c r="M26" s="11">
        <f>Tabelle1115[[#This Row],[Time2]]/(24*3600)</f>
        <v>9.4753199153476287E-4</v>
      </c>
      <c r="O26" s="39"/>
      <c r="P26" s="39"/>
      <c r="Q26" s="39"/>
    </row>
    <row r="27" spans="3:21" x14ac:dyDescent="0.25">
      <c r="C27" s="21" t="s">
        <v>37</v>
      </c>
      <c r="D27" s="22">
        <f t="shared" ref="D27:M27" si="4">AVERAGE(D21:D26)</f>
        <v>76.887846663358815</v>
      </c>
      <c r="E27" s="22">
        <f t="shared" si="4"/>
        <v>64.71085339210488</v>
      </c>
      <c r="F27" s="22">
        <f t="shared" si="4"/>
        <v>75.41163870761379</v>
      </c>
      <c r="G27" s="22">
        <f t="shared" si="4"/>
        <v>4081.535169839859</v>
      </c>
      <c r="H27" s="40">
        <f t="shared" si="4"/>
        <v>4.7239990391665036E-2</v>
      </c>
      <c r="I27" s="22">
        <f t="shared" si="4"/>
        <v>75.191599056062685</v>
      </c>
      <c r="J27" s="22">
        <f t="shared" si="4"/>
        <v>63.138797221392657</v>
      </c>
      <c r="K27" s="22">
        <f t="shared" si="4"/>
        <v>74.205564374735175</v>
      </c>
      <c r="L27" s="22">
        <f t="shared" si="4"/>
        <v>1289.0758345524471</v>
      </c>
      <c r="M27" s="40">
        <f t="shared" si="4"/>
        <v>1.4919859196208876E-2</v>
      </c>
      <c r="O27" s="39"/>
      <c r="P27" s="39"/>
      <c r="Q27" s="39"/>
    </row>
    <row r="32" spans="3:21" x14ac:dyDescent="0.25">
      <c r="C32" s="41" t="s">
        <v>38</v>
      </c>
      <c r="D32" s="41"/>
      <c r="E32" s="41"/>
      <c r="F32" s="41"/>
      <c r="G32" s="41"/>
      <c r="H32" s="41"/>
      <c r="I32" s="42" t="s">
        <v>39</v>
      </c>
      <c r="J32" s="42"/>
      <c r="K32" s="42"/>
      <c r="L32" s="42"/>
      <c r="M32" s="42"/>
      <c r="O32" s="30" t="s">
        <v>40</v>
      </c>
      <c r="P32" s="30" t="s">
        <v>50</v>
      </c>
      <c r="R32" s="30" t="s">
        <v>42</v>
      </c>
      <c r="S32" s="30" t="s">
        <v>50</v>
      </c>
      <c r="T32" s="30"/>
      <c r="U32" s="30"/>
    </row>
    <row r="33" spans="2:21" x14ac:dyDescent="0.25">
      <c r="C33" s="2" t="s">
        <v>43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44</v>
      </c>
      <c r="I33" s="3" t="s">
        <v>9</v>
      </c>
      <c r="J33" s="3" t="s">
        <v>10</v>
      </c>
      <c r="K33" s="3" t="s">
        <v>11</v>
      </c>
      <c r="L33" s="3" t="s">
        <v>12</v>
      </c>
      <c r="M33" s="4" t="s">
        <v>45</v>
      </c>
      <c r="O33" s="30" t="s">
        <v>47</v>
      </c>
      <c r="P33" s="30" t="s">
        <v>46</v>
      </c>
      <c r="R33" s="30" t="s">
        <v>47</v>
      </c>
      <c r="S33" s="30" t="s">
        <v>46</v>
      </c>
      <c r="T33" s="30"/>
      <c r="U33" s="30"/>
    </row>
    <row r="34" spans="2:21" x14ac:dyDescent="0.25">
      <c r="B34" s="6" t="s">
        <v>50</v>
      </c>
      <c r="C34" s="7" t="s">
        <v>13</v>
      </c>
      <c r="D34" s="8">
        <v>45.906496927129098</v>
      </c>
      <c r="E34" s="8">
        <v>27.482924981358501</v>
      </c>
      <c r="F34" s="8">
        <v>34.628956057962199</v>
      </c>
      <c r="G34" s="9">
        <v>98.352042436599731</v>
      </c>
      <c r="H34" s="10">
        <f>Tabelle111314[[#This Row],[Time]]/(24*3600)</f>
        <v>1.138333824497682E-3</v>
      </c>
      <c r="I34" s="8">
        <v>45.928446005267801</v>
      </c>
      <c r="J34" s="8">
        <v>20.981928124785298</v>
      </c>
      <c r="K34" s="8">
        <v>28.9111076361798</v>
      </c>
      <c r="L34" s="9">
        <v>63.631163835525513</v>
      </c>
      <c r="M34" s="11">
        <f>Tabelle111314[[#This Row],[Time2]]/(24*3600)</f>
        <v>7.3647180365191568E-4</v>
      </c>
      <c r="O34" s="32">
        <v>55.97881664538275</v>
      </c>
      <c r="P34" s="32">
        <v>52.722745729906606</v>
      </c>
      <c r="R34" s="32">
        <v>162.7807697057724</v>
      </c>
      <c r="S34" s="32">
        <v>82.394496440887451</v>
      </c>
      <c r="T34" s="33">
        <f t="shared" ref="T34:T36" si="5">R34-S34</f>
        <v>80.386273264884949</v>
      </c>
      <c r="U34" s="30"/>
    </row>
    <row r="35" spans="2:21" x14ac:dyDescent="0.25">
      <c r="C35" s="7" t="s">
        <v>14</v>
      </c>
      <c r="D35" s="8">
        <v>66.051136363636402</v>
      </c>
      <c r="E35" s="8">
        <v>55.067847527382</v>
      </c>
      <c r="F35" s="8">
        <v>61.039916497458698</v>
      </c>
      <c r="G35" s="9">
        <v>227.20949697494507</v>
      </c>
      <c r="H35" s="10">
        <f>Tabelle111314[[#This Row],[Time]]/(24*3600)</f>
        <v>2.6297395483211236E-3</v>
      </c>
      <c r="I35" s="8">
        <v>59.517045454545404</v>
      </c>
      <c r="J35" s="8">
        <v>43.706912162561999</v>
      </c>
      <c r="K35" s="8">
        <v>49.026542600379599</v>
      </c>
      <c r="L35" s="9">
        <v>101.15782904624939</v>
      </c>
      <c r="M35" s="11">
        <f>Tabelle111314[[#This Row],[Time2]]/(24*3600)</f>
        <v>1.1708082065538124E-3</v>
      </c>
      <c r="O35" s="32">
        <v>73.400352497663263</v>
      </c>
      <c r="P35" s="32">
        <v>62.452834081676507</v>
      </c>
      <c r="R35" s="32">
        <v>2873.710471789042</v>
      </c>
      <c r="S35" s="32">
        <v>915.45329197247827</v>
      </c>
      <c r="T35" s="33">
        <f t="shared" si="5"/>
        <v>1958.2571798165636</v>
      </c>
      <c r="U35" s="30"/>
    </row>
    <row r="36" spans="2:21" x14ac:dyDescent="0.25">
      <c r="C36" s="12" t="s">
        <v>16</v>
      </c>
      <c r="D36" s="13">
        <f t="shared" ref="D36:M36" si="6">AVERAGE(D34:D35)</f>
        <v>55.97881664538275</v>
      </c>
      <c r="E36" s="13">
        <f t="shared" si="6"/>
        <v>41.275386254370247</v>
      </c>
      <c r="F36" s="13">
        <f t="shared" si="6"/>
        <v>47.834436277710452</v>
      </c>
      <c r="G36" s="13">
        <f t="shared" si="6"/>
        <v>162.7807697057724</v>
      </c>
      <c r="H36" s="36">
        <f t="shared" si="6"/>
        <v>1.8840366864094028E-3</v>
      </c>
      <c r="I36" s="13">
        <f t="shared" si="6"/>
        <v>52.722745729906606</v>
      </c>
      <c r="J36" s="13">
        <f t="shared" si="6"/>
        <v>32.344420143673645</v>
      </c>
      <c r="K36" s="13">
        <f t="shared" si="6"/>
        <v>38.968825118279696</v>
      </c>
      <c r="L36" s="13">
        <f t="shared" si="6"/>
        <v>82.394496440887451</v>
      </c>
      <c r="M36" s="36">
        <f t="shared" si="6"/>
        <v>9.5364000510286405E-4</v>
      </c>
      <c r="O36" s="32">
        <v>81.53302960473782</v>
      </c>
      <c r="P36" s="32">
        <v>77.660497065412699</v>
      </c>
      <c r="R36" s="32">
        <v>674.31623816490173</v>
      </c>
      <c r="S36" s="32">
        <v>238.73613619804382</v>
      </c>
      <c r="T36" s="33">
        <f t="shared" si="5"/>
        <v>435.58010196685791</v>
      </c>
      <c r="U36" s="30"/>
    </row>
    <row r="37" spans="2:21" x14ac:dyDescent="0.25">
      <c r="C37" s="23" t="s">
        <v>17</v>
      </c>
      <c r="D37" s="24">
        <v>60.365452151009698</v>
      </c>
      <c r="E37" s="24">
        <v>52.814685522692002</v>
      </c>
      <c r="F37" s="24">
        <v>56.061084219926599</v>
      </c>
      <c r="G37" s="25">
        <v>96.22694730758667</v>
      </c>
      <c r="H37" s="26">
        <f>Tabelle111314[[#This Row],[Time]]/(24*3600)</f>
        <v>1.1137378160600308E-3</v>
      </c>
      <c r="I37" s="24">
        <v>41.483757682177298</v>
      </c>
      <c r="J37" s="24">
        <v>20.819200328913599</v>
      </c>
      <c r="K37" s="24">
        <v>25.1375713294278</v>
      </c>
      <c r="L37" s="25">
        <v>63.489885568618774</v>
      </c>
      <c r="M37" s="27">
        <f>Tabelle111314[[#This Row],[Time2]]/(24*3600)</f>
        <v>7.3483663852568024E-4</v>
      </c>
      <c r="O37" s="31">
        <v>82.123700912458276</v>
      </c>
      <c r="P37" s="31">
        <v>77.793940551717867</v>
      </c>
      <c r="R37" s="31">
        <v>10806.302916586399</v>
      </c>
      <c r="S37" s="31">
        <v>3334.9847084283829</v>
      </c>
      <c r="T37" s="33">
        <f>R37-S37</f>
        <v>7471.3182081580162</v>
      </c>
      <c r="U37" s="34">
        <f>T37/(24*3600)</f>
        <v>8.647359037219926E-2</v>
      </c>
    </row>
    <row r="38" spans="2:21" x14ac:dyDescent="0.25">
      <c r="C38" s="23" t="s">
        <v>18</v>
      </c>
      <c r="D38" s="24">
        <v>84.535232383808093</v>
      </c>
      <c r="E38" s="24">
        <v>75.819954216339696</v>
      </c>
      <c r="F38" s="24">
        <v>84.436868290578104</v>
      </c>
      <c r="G38" s="25">
        <v>8081.5904364585886</v>
      </c>
      <c r="H38" s="26">
        <f>Tabelle111314[[#This Row],[Time]]/(24*3600)</f>
        <v>9.3536926347900326E-2</v>
      </c>
      <c r="I38" s="24">
        <v>82.080209895052505</v>
      </c>
      <c r="J38" s="24">
        <v>73.152578716358903</v>
      </c>
      <c r="K38" s="24">
        <v>82.226231072505001</v>
      </c>
      <c r="L38" s="25">
        <v>2514.4931035041809</v>
      </c>
      <c r="M38" s="27">
        <f>Tabelle111314[[#This Row],[Time2]]/(24*3600)</f>
        <v>2.9102929438705797E-2</v>
      </c>
      <c r="N38" s="1"/>
      <c r="O38" s="32">
        <v>76.241620191741717</v>
      </c>
      <c r="P38" s="32">
        <v>69.244290983626072</v>
      </c>
      <c r="R38" s="32">
        <v>4088.1273703972497</v>
      </c>
      <c r="S38" s="32">
        <v>1291.3829491535823</v>
      </c>
      <c r="T38" s="33">
        <f>R38-S38</f>
        <v>2796.7444212436676</v>
      </c>
      <c r="U38" s="30"/>
    </row>
    <row r="39" spans="2:21" x14ac:dyDescent="0.25">
      <c r="B39" s="35"/>
      <c r="C39" s="23" t="s">
        <v>19</v>
      </c>
      <c r="D39" s="24">
        <v>75.300372958172005</v>
      </c>
      <c r="E39" s="24">
        <v>74.9455904660595</v>
      </c>
      <c r="F39" s="24">
        <v>75.279322392188107</v>
      </c>
      <c r="G39" s="25">
        <v>443.31403160095215</v>
      </c>
      <c r="H39" s="26">
        <f>Tabelle111314[[#This Row],[Time]]/(24*3600)</f>
        <v>5.1309494398258347E-3</v>
      </c>
      <c r="I39" s="24">
        <v>63.794534667799702</v>
      </c>
      <c r="J39" s="24">
        <v>58.2398475379308</v>
      </c>
      <c r="K39" s="24">
        <v>61.082512096445001</v>
      </c>
      <c r="L39" s="25">
        <v>168.37688684463501</v>
      </c>
      <c r="M39" s="27">
        <f>Tabelle111314[[#This Row],[Time2]]/(24*3600)</f>
        <v>1.948806560701794E-3</v>
      </c>
      <c r="O39" s="33">
        <f>SUM(O34:O38)</f>
        <v>369.27751985198381</v>
      </c>
      <c r="P39" s="33">
        <f>SUM(P34:P38)</f>
        <v>339.87430841233976</v>
      </c>
      <c r="R39" s="33">
        <f>SUM(R34:R38)</f>
        <v>18605.237766643364</v>
      </c>
      <c r="S39" s="33">
        <f>SUM(S34:S38)</f>
        <v>5862.9515821933755</v>
      </c>
      <c r="T39" s="30"/>
      <c r="U39" s="30"/>
    </row>
    <row r="40" spans="2:21" x14ac:dyDescent="0.25">
      <c r="C40" s="28" t="s">
        <v>20</v>
      </c>
      <c r="D40" s="29">
        <f t="shared" ref="D40:M40" si="7">AVERAGE(D37:D39)</f>
        <v>73.400352497663263</v>
      </c>
      <c r="E40" s="29">
        <f t="shared" si="7"/>
        <v>67.860076735030404</v>
      </c>
      <c r="F40" s="29">
        <f t="shared" si="7"/>
        <v>71.925758300897613</v>
      </c>
      <c r="G40" s="29">
        <f t="shared" si="7"/>
        <v>2873.710471789042</v>
      </c>
      <c r="H40" s="37">
        <f t="shared" si="7"/>
        <v>3.3260537867928729E-2</v>
      </c>
      <c r="I40" s="29">
        <f t="shared" si="7"/>
        <v>62.452834081676507</v>
      </c>
      <c r="J40" s="29">
        <f t="shared" si="7"/>
        <v>50.737208861067764</v>
      </c>
      <c r="K40" s="29">
        <f t="shared" si="7"/>
        <v>56.148771499459265</v>
      </c>
      <c r="L40" s="29">
        <f t="shared" si="7"/>
        <v>915.45329197247827</v>
      </c>
      <c r="M40" s="37">
        <f t="shared" si="7"/>
        <v>1.0595524212644423E-2</v>
      </c>
      <c r="O40" s="30" t="s">
        <v>49</v>
      </c>
      <c r="P40" s="30">
        <f>(O39-P39)/COUNT(O34:O38)</f>
        <v>5.8806422879288105</v>
      </c>
      <c r="R40" s="30">
        <f>(R39-S39)/COUNT(R34:R38)</f>
        <v>2548.4572368899981</v>
      </c>
      <c r="S40" s="30"/>
      <c r="T40" s="30"/>
      <c r="U40" s="30"/>
    </row>
    <row r="41" spans="2:21" x14ac:dyDescent="0.25">
      <c r="C41" s="7" t="s">
        <v>21</v>
      </c>
      <c r="D41" s="8">
        <v>82.990745200780097</v>
      </c>
      <c r="E41" s="8">
        <v>79.675036897720403</v>
      </c>
      <c r="F41" s="8">
        <v>82.952545985216105</v>
      </c>
      <c r="G41" s="9">
        <v>714.40964126586914</v>
      </c>
      <c r="H41" s="10">
        <f>Tabelle111314[[#This Row],[Time]]/(24*3600)</f>
        <v>8.2686301072438552E-3</v>
      </c>
      <c r="I41" s="8">
        <v>78.104513733875294</v>
      </c>
      <c r="J41" s="8">
        <v>69.545018695548407</v>
      </c>
      <c r="K41" s="8">
        <v>76.475553761078203</v>
      </c>
      <c r="L41" s="9">
        <v>250.35737466812134</v>
      </c>
      <c r="M41" s="11">
        <f>Tabelle111314[[#This Row],[Time2]]/(24*3600)</f>
        <v>2.8976547993995526E-3</v>
      </c>
      <c r="R41" s="34">
        <f>R40/(24*3600)</f>
        <v>2.9496032834374977E-2</v>
      </c>
      <c r="S41" s="30"/>
      <c r="T41" s="30"/>
      <c r="U41" s="30"/>
    </row>
    <row r="42" spans="2:21" x14ac:dyDescent="0.25">
      <c r="C42" s="7" t="s">
        <v>22</v>
      </c>
      <c r="D42" s="8">
        <v>90.129218708477296</v>
      </c>
      <c r="E42" s="8">
        <v>48.588859405940902</v>
      </c>
      <c r="F42" s="8">
        <v>87.1095304623787</v>
      </c>
      <c r="G42" s="9">
        <v>269.09426355361938</v>
      </c>
      <c r="H42" s="10">
        <f>Tabelle111314[[#This Row],[Time]]/(24*3600)</f>
        <v>3.1145169392780021E-3</v>
      </c>
      <c r="I42" s="8">
        <v>87.191624590309203</v>
      </c>
      <c r="J42" s="8">
        <v>31.0524984981218</v>
      </c>
      <c r="K42" s="8">
        <v>81.225753686252801</v>
      </c>
      <c r="L42" s="9">
        <v>115.01704478263855</v>
      </c>
      <c r="M42" s="11">
        <f>Tabelle111314[[#This Row],[Time2]]/(24*3600)</f>
        <v>1.3312157960953537E-3</v>
      </c>
      <c r="O42" s="30" t="s">
        <v>41</v>
      </c>
      <c r="P42" s="30" t="s">
        <v>50</v>
      </c>
    </row>
    <row r="43" spans="2:21" x14ac:dyDescent="0.25">
      <c r="C43" s="7" t="s">
        <v>23</v>
      </c>
      <c r="D43" s="8">
        <v>71.479124904956095</v>
      </c>
      <c r="E43" s="8">
        <v>49.203462721392803</v>
      </c>
      <c r="F43" s="8">
        <v>70.976436530679095</v>
      </c>
      <c r="G43" s="9">
        <v>1039.4448096752167</v>
      </c>
      <c r="H43" s="10">
        <f>Tabelle111314[[#This Row],[Time]]/(24*3600)</f>
        <v>1.2030611223092786E-2</v>
      </c>
      <c r="I43" s="8">
        <v>67.685352872053599</v>
      </c>
      <c r="J43" s="8">
        <v>45.1115843527081</v>
      </c>
      <c r="K43" s="8">
        <v>66.982017725591206</v>
      </c>
      <c r="L43" s="9">
        <v>350.83398914337158</v>
      </c>
      <c r="M43" s="11">
        <f>Tabelle111314[[#This Row],[Time2]]/(24*3600)</f>
        <v>4.0605785780482824E-3</v>
      </c>
      <c r="O43" s="30" t="s">
        <v>47</v>
      </c>
      <c r="P43" s="30" t="s">
        <v>46</v>
      </c>
    </row>
    <row r="44" spans="2:21" x14ac:dyDescent="0.25">
      <c r="C44" s="12" t="s">
        <v>24</v>
      </c>
      <c r="D44" s="13">
        <f t="shared" ref="D44:M44" si="8">AVERAGE(D41:D43)</f>
        <v>81.53302960473782</v>
      </c>
      <c r="E44" s="13">
        <f t="shared" si="8"/>
        <v>59.15578634168471</v>
      </c>
      <c r="F44" s="13">
        <f t="shared" si="8"/>
        <v>80.346170992757962</v>
      </c>
      <c r="G44" s="13">
        <f t="shared" si="8"/>
        <v>674.31623816490173</v>
      </c>
      <c r="H44" s="36">
        <f t="shared" si="8"/>
        <v>7.8045860898715473E-3</v>
      </c>
      <c r="I44" s="13">
        <f t="shared" si="8"/>
        <v>77.660497065412699</v>
      </c>
      <c r="J44" s="13">
        <f t="shared" si="8"/>
        <v>48.569700515459431</v>
      </c>
      <c r="K44" s="13">
        <f t="shared" si="8"/>
        <v>74.894441724307399</v>
      </c>
      <c r="L44" s="13">
        <f t="shared" si="8"/>
        <v>238.73613619804382</v>
      </c>
      <c r="M44" s="36">
        <f t="shared" si="8"/>
        <v>2.7631497245143959E-3</v>
      </c>
      <c r="O44" s="32">
        <v>47.834436277710452</v>
      </c>
      <c r="P44" s="32">
        <v>38.968825118279696</v>
      </c>
    </row>
    <row r="45" spans="2:21" x14ac:dyDescent="0.25">
      <c r="C45" s="23" t="s">
        <v>25</v>
      </c>
      <c r="D45" s="24">
        <v>90.514111049825303</v>
      </c>
      <c r="E45" s="24">
        <v>55.222207667859799</v>
      </c>
      <c r="F45" s="24">
        <v>87.8693108519888</v>
      </c>
      <c r="G45" s="25">
        <v>193.3891019821167</v>
      </c>
      <c r="H45" s="26">
        <f>Tabelle111314[[#This Row],[Time]]/(24*3600)</f>
        <v>2.2382997914596838E-3</v>
      </c>
      <c r="I45" s="24">
        <v>85.762548262548293</v>
      </c>
      <c r="J45" s="24">
        <v>30.778554778554799</v>
      </c>
      <c r="K45" s="24">
        <v>79.189432189432196</v>
      </c>
      <c r="L45" s="25">
        <v>91.643012285232544</v>
      </c>
      <c r="M45" s="27">
        <f>Tabelle111314[[#This Row],[Time2]]/(24*3600)</f>
        <v>1.0606830125605619E-3</v>
      </c>
      <c r="N45" s="1"/>
      <c r="O45" s="32">
        <v>71.925758300897613</v>
      </c>
      <c r="P45" s="32">
        <v>56.148771499459265</v>
      </c>
    </row>
    <row r="46" spans="2:21" x14ac:dyDescent="0.25">
      <c r="C46" s="23" t="s">
        <v>26</v>
      </c>
      <c r="D46" s="24">
        <v>72.973624282694004</v>
      </c>
      <c r="E46" s="24">
        <v>73.0458883181972</v>
      </c>
      <c r="F46" s="24">
        <v>73.045896325842804</v>
      </c>
      <c r="G46" s="25">
        <v>20988.348590612411</v>
      </c>
      <c r="H46" s="26">
        <f>Tabelle111314[[#This Row],[Time]]/(24*3600)</f>
        <v>0.24292070128023624</v>
      </c>
      <c r="I46" s="24">
        <v>72.116512362558893</v>
      </c>
      <c r="J46" s="24">
        <v>72.145522080643602</v>
      </c>
      <c r="K46" s="24">
        <v>72.145529184904603</v>
      </c>
      <c r="L46" s="25">
        <v>6449.2011780738831</v>
      </c>
      <c r="M46" s="27">
        <f>Tabelle111314[[#This Row],[Time2]]/(24*3600)</f>
        <v>7.464353215363291E-2</v>
      </c>
      <c r="O46" s="32">
        <v>80.346170992757962</v>
      </c>
      <c r="P46" s="32">
        <v>74.894441724307399</v>
      </c>
    </row>
    <row r="47" spans="2:21" x14ac:dyDescent="0.25">
      <c r="C47" s="23" t="s">
        <v>27</v>
      </c>
      <c r="D47" s="24">
        <v>84.8650808839257</v>
      </c>
      <c r="E47" s="24">
        <v>82.448574410359399</v>
      </c>
      <c r="F47" s="24">
        <v>84.807589610415803</v>
      </c>
      <c r="G47" s="25">
        <v>524.285964012146</v>
      </c>
      <c r="H47" s="26">
        <f>Tabelle111314[[#This Row],[Time]]/(24*3600)</f>
        <v>6.0681245834739118E-3</v>
      </c>
      <c r="I47" s="24">
        <v>74.895447535207296</v>
      </c>
      <c r="J47" s="24">
        <v>64.148542019987502</v>
      </c>
      <c r="K47" s="24">
        <v>72.101626108381197</v>
      </c>
      <c r="L47" s="25">
        <v>191.10504055023193</v>
      </c>
      <c r="M47" s="27">
        <f>Tabelle111314[[#This Row],[Time2]]/(24*3600)</f>
        <v>2.2118638952573141E-3</v>
      </c>
      <c r="O47" s="31">
        <v>81.455389466205176</v>
      </c>
      <c r="P47" s="31">
        <v>75.419355165930341</v>
      </c>
    </row>
    <row r="48" spans="2:21" x14ac:dyDescent="0.25">
      <c r="C48" s="23" t="s">
        <v>28</v>
      </c>
      <c r="D48" s="24">
        <v>80.141987433388095</v>
      </c>
      <c r="E48" s="24">
        <v>75.8697075637116</v>
      </c>
      <c r="F48" s="24">
        <v>80.098761076573297</v>
      </c>
      <c r="G48" s="25">
        <v>21519.188009738922</v>
      </c>
      <c r="H48" s="26">
        <f>Tabelle111314[[#This Row],[Time]]/(24*3600)</f>
        <v>0.24906467603864493</v>
      </c>
      <c r="I48" s="24">
        <v>78.401254046557</v>
      </c>
      <c r="J48" s="24">
        <v>73.6141104023922</v>
      </c>
      <c r="K48" s="24">
        <v>78.240833181003396</v>
      </c>
      <c r="L48" s="25">
        <v>6607.989602804184</v>
      </c>
      <c r="M48" s="27">
        <f>Tabelle111314[[#This Row],[Time2]]/(24*3600)</f>
        <v>7.6481361143566948E-2</v>
      </c>
      <c r="O48" s="32">
        <v>73.613414534479119</v>
      </c>
      <c r="P48" s="32">
        <v>64.352202175991167</v>
      </c>
    </row>
    <row r="49" spans="3:16" x14ac:dyDescent="0.25">
      <c r="C49" s="28" t="s">
        <v>30</v>
      </c>
      <c r="D49" s="29">
        <f t="shared" ref="D49:M49" si="9">AVERAGE(D45:D48)</f>
        <v>82.123700912458276</v>
      </c>
      <c r="E49" s="29">
        <f t="shared" si="9"/>
        <v>71.646594490032001</v>
      </c>
      <c r="F49" s="29">
        <f t="shared" si="9"/>
        <v>81.455389466205176</v>
      </c>
      <c r="G49" s="29">
        <f t="shared" si="9"/>
        <v>10806.302916586399</v>
      </c>
      <c r="H49" s="37">
        <f t="shared" si="9"/>
        <v>0.12507295042345368</v>
      </c>
      <c r="I49" s="29">
        <f t="shared" si="9"/>
        <v>77.793940551717867</v>
      </c>
      <c r="J49" s="29">
        <f t="shared" si="9"/>
        <v>60.171682320394524</v>
      </c>
      <c r="K49" s="29">
        <f t="shared" si="9"/>
        <v>75.419355165930341</v>
      </c>
      <c r="L49" s="29">
        <f t="shared" si="9"/>
        <v>3334.9847084283829</v>
      </c>
      <c r="M49" s="37">
        <f t="shared" si="9"/>
        <v>3.859936005125443E-2</v>
      </c>
      <c r="O49" s="33">
        <f>SUM(O44:O48)</f>
        <v>355.17516957205032</v>
      </c>
      <c r="P49" s="33">
        <f>SUM(P44:P48)</f>
        <v>309.78359568396786</v>
      </c>
    </row>
    <row r="50" spans="3:16" x14ac:dyDescent="0.25">
      <c r="C50" s="7" t="s">
        <v>31</v>
      </c>
      <c r="D50" s="8">
        <v>80.923532579429207</v>
      </c>
      <c r="E50" s="8">
        <v>75.759221756286806</v>
      </c>
      <c r="F50" s="8">
        <v>80.855069913491405</v>
      </c>
      <c r="G50" s="9">
        <v>2248.5139491558075</v>
      </c>
      <c r="H50" s="10">
        <f>Tabelle111314[[#This Row],[Time]]/(24*3600)</f>
        <v>2.6024467004118142E-2</v>
      </c>
      <c r="I50" s="8">
        <v>78.002154011847097</v>
      </c>
      <c r="J50" s="8">
        <v>72.138653042280595</v>
      </c>
      <c r="K50" s="8">
        <v>78.227498362656902</v>
      </c>
      <c r="L50" s="9">
        <v>721.67883896827698</v>
      </c>
      <c r="M50" s="11">
        <f>Tabelle111314[[#This Row],[Time2]]/(24*3600)</f>
        <v>8.3527643399106139E-3</v>
      </c>
      <c r="O50" s="30" t="s">
        <v>49</v>
      </c>
      <c r="P50" s="30">
        <f>(O49-P49)/COUNT(O44:O48)</f>
        <v>9.0783147776164927</v>
      </c>
    </row>
    <row r="51" spans="3:16" x14ac:dyDescent="0.25">
      <c r="C51" s="7" t="s">
        <v>32</v>
      </c>
      <c r="D51" s="8">
        <v>77.131902541598095</v>
      </c>
      <c r="E51" s="8">
        <v>75.105724718373594</v>
      </c>
      <c r="F51" s="8">
        <v>77.126049836319396</v>
      </c>
      <c r="G51" s="9">
        <v>2205.2503516674042</v>
      </c>
      <c r="H51" s="10">
        <f>Tabelle111314[[#This Row],[Time]]/(24*3600)</f>
        <v>2.5523730922076437E-2</v>
      </c>
      <c r="I51" s="8">
        <v>75.130369980079095</v>
      </c>
      <c r="J51" s="8">
        <v>73.020339911524999</v>
      </c>
      <c r="K51" s="8">
        <v>75.202618318673601</v>
      </c>
      <c r="L51" s="9">
        <v>709.32822060585022</v>
      </c>
      <c r="M51" s="11">
        <f>Tabelle111314[[#This Row],[Time2]]/(24*3600)</f>
        <v>8.2098173681232657E-3</v>
      </c>
    </row>
    <row r="52" spans="3:16" x14ac:dyDescent="0.25">
      <c r="C52" s="7" t="s">
        <v>33</v>
      </c>
      <c r="D52" s="8">
        <v>79.248734066701601</v>
      </c>
      <c r="E52" s="8">
        <v>72.026028303332694</v>
      </c>
      <c r="F52" s="8">
        <v>78.511589482469404</v>
      </c>
      <c r="G52" s="9">
        <v>510.31673073768616</v>
      </c>
      <c r="H52" s="10">
        <f>Tabelle111314[[#This Row],[Time]]/(24*3600)</f>
        <v>5.9064436427972936E-3</v>
      </c>
      <c r="I52" s="8">
        <v>68.757784762237307</v>
      </c>
      <c r="J52" s="8">
        <v>45.597353698467799</v>
      </c>
      <c r="K52" s="8">
        <v>65.133373913648398</v>
      </c>
      <c r="L52" s="9">
        <v>191.00927305221558</v>
      </c>
      <c r="M52" s="11">
        <f>Tabelle111314[[#This Row],[Time2]]/(24*3600)</f>
        <v>2.2107554751413841E-3</v>
      </c>
    </row>
    <row r="53" spans="3:16" x14ac:dyDescent="0.25">
      <c r="C53" s="7" t="s">
        <v>34</v>
      </c>
      <c r="D53" s="8">
        <v>68.388088281527203</v>
      </c>
      <c r="E53" s="8">
        <v>64.811404818273303</v>
      </c>
      <c r="F53" s="8">
        <v>68.269511956875405</v>
      </c>
      <c r="G53" s="9">
        <v>19340.222951412201</v>
      </c>
      <c r="H53" s="10">
        <f>Tabelle111314[[#This Row],[Time]]/(24*3600)</f>
        <v>0.22384517304875232</v>
      </c>
      <c r="I53" s="8">
        <v>68.755531776408105</v>
      </c>
      <c r="J53" s="8">
        <v>65.206433360844301</v>
      </c>
      <c r="K53" s="8">
        <v>68.735625265873495</v>
      </c>
      <c r="L53" s="9">
        <v>5989.1271874904633</v>
      </c>
      <c r="M53" s="11">
        <f>Tabelle111314[[#This Row],[Time2]]/(24*3600)</f>
        <v>6.9318601707065552E-2</v>
      </c>
    </row>
    <row r="54" spans="3:16" x14ac:dyDescent="0.25">
      <c r="C54" s="7" t="s">
        <v>35</v>
      </c>
      <c r="D54" s="8">
        <v>66.25</v>
      </c>
      <c r="E54" s="8">
        <v>27.799419875802698</v>
      </c>
      <c r="F54" s="8">
        <v>53.345530801311398</v>
      </c>
      <c r="G54" s="9">
        <v>63.229067087173462</v>
      </c>
      <c r="H54" s="10">
        <f>Tabelle111314[[#This Row],[Time]]/(24*3600)</f>
        <v>7.3181790610154466E-4</v>
      </c>
      <c r="I54" s="8">
        <v>65.640243902438996</v>
      </c>
      <c r="J54" s="8">
        <v>26.418597742127201</v>
      </c>
      <c r="K54" s="8">
        <v>52.0246945784966</v>
      </c>
      <c r="L54" s="9">
        <v>55.294094324111938</v>
      </c>
      <c r="M54" s="11">
        <f>Tabelle111314[[#This Row],[Time2]]/(24*3600)</f>
        <v>6.3997794356611035E-4</v>
      </c>
    </row>
    <row r="55" spans="3:16" x14ac:dyDescent="0.25">
      <c r="C55" s="7" t="s">
        <v>36</v>
      </c>
      <c r="D55" s="8">
        <v>85.507463681194196</v>
      </c>
      <c r="E55" s="8">
        <v>57.9683933738307</v>
      </c>
      <c r="F55" s="8">
        <v>83.572735216407693</v>
      </c>
      <c r="G55" s="9">
        <v>161.23117232322693</v>
      </c>
      <c r="H55" s="10">
        <f>Tabelle111314[[#This Row],[Time]]/(24*3600)</f>
        <v>1.8661015315188303E-3</v>
      </c>
      <c r="I55" s="8">
        <v>59.179661468745799</v>
      </c>
      <c r="J55" s="8">
        <v>28.890119326295199</v>
      </c>
      <c r="K55" s="8">
        <v>46.789402616597997</v>
      </c>
      <c r="L55" s="9">
        <v>81.860080480575562</v>
      </c>
      <c r="M55" s="11">
        <f>Tabelle111314[[#This Row],[Time2]]/(24*3600)</f>
        <v>9.4745463519184674E-4</v>
      </c>
    </row>
    <row r="56" spans="3:16" x14ac:dyDescent="0.25">
      <c r="C56" s="21" t="s">
        <v>37</v>
      </c>
      <c r="D56" s="22">
        <f t="shared" ref="D56:M56" si="10">AVERAGE(D50:D55)</f>
        <v>76.241620191741717</v>
      </c>
      <c r="E56" s="22">
        <f t="shared" si="10"/>
        <v>62.245032140983291</v>
      </c>
      <c r="F56" s="22">
        <f t="shared" si="10"/>
        <v>73.613414534479119</v>
      </c>
      <c r="G56" s="22">
        <f t="shared" si="10"/>
        <v>4088.1273703972497</v>
      </c>
      <c r="H56" s="40">
        <f t="shared" si="10"/>
        <v>4.7316289009227429E-2</v>
      </c>
      <c r="I56" s="22">
        <f t="shared" si="10"/>
        <v>69.244290983626072</v>
      </c>
      <c r="J56" s="22">
        <f t="shared" si="10"/>
        <v>51.878582846923344</v>
      </c>
      <c r="K56" s="22">
        <f t="shared" si="10"/>
        <v>64.352202175991167</v>
      </c>
      <c r="L56" s="22">
        <f t="shared" si="10"/>
        <v>1291.3829491535823</v>
      </c>
      <c r="M56" s="40">
        <f t="shared" si="10"/>
        <v>1.4946561911499796E-2</v>
      </c>
    </row>
    <row r="60" spans="3:16" x14ac:dyDescent="0.25">
      <c r="J60" s="39"/>
      <c r="K60" s="39"/>
      <c r="L60" s="39"/>
    </row>
    <row r="61" spans="3:16" x14ac:dyDescent="0.25">
      <c r="I61" s="39"/>
      <c r="J61" s="39"/>
      <c r="K61" s="39"/>
      <c r="L61" s="39"/>
    </row>
    <row r="62" spans="3:16" x14ac:dyDescent="0.25">
      <c r="H62" s="39"/>
      <c r="I62" s="39"/>
      <c r="J62" s="39"/>
      <c r="K62" s="39"/>
      <c r="L62" s="39"/>
    </row>
    <row r="63" spans="3:16" x14ac:dyDescent="0.25">
      <c r="H63" s="39"/>
      <c r="I63" s="39"/>
      <c r="J63" s="39"/>
      <c r="K63" s="39"/>
      <c r="L63" s="39"/>
    </row>
    <row r="64" spans="3:16" x14ac:dyDescent="0.25">
      <c r="H64" s="39"/>
      <c r="I64" s="39"/>
      <c r="J64" s="39"/>
      <c r="K64" s="39"/>
      <c r="L64" s="39"/>
    </row>
    <row r="65" spans="8:11" x14ac:dyDescent="0.25">
      <c r="H65" s="39"/>
      <c r="I65" s="39"/>
      <c r="J65" s="39"/>
      <c r="K65" s="39"/>
    </row>
    <row r="66" spans="8:11" x14ac:dyDescent="0.25">
      <c r="H66" s="39"/>
      <c r="I66" s="39"/>
      <c r="J66" s="39"/>
      <c r="K66" s="39"/>
    </row>
    <row r="67" spans="8:11" x14ac:dyDescent="0.25">
      <c r="H67" s="39"/>
      <c r="I67" s="39"/>
      <c r="J67" s="39"/>
      <c r="K67" s="39"/>
    </row>
    <row r="68" spans="8:11" x14ac:dyDescent="0.25">
      <c r="H68" s="39"/>
      <c r="I68" s="39"/>
      <c r="J68" s="39"/>
      <c r="K68" s="39"/>
    </row>
    <row r="69" spans="8:11" x14ac:dyDescent="0.25">
      <c r="H69" s="39"/>
      <c r="I69" s="39"/>
      <c r="J69" s="39"/>
      <c r="K69" s="39"/>
    </row>
    <row r="70" spans="8:11" x14ac:dyDescent="0.25">
      <c r="H70" s="39"/>
      <c r="I70" s="39"/>
      <c r="J70" s="39"/>
      <c r="K70" s="39"/>
    </row>
    <row r="71" spans="8:11" x14ac:dyDescent="0.25">
      <c r="H71" s="39"/>
      <c r="I71" s="39"/>
      <c r="J71" s="39"/>
      <c r="K71" s="39"/>
    </row>
    <row r="72" spans="8:11" x14ac:dyDescent="0.25">
      <c r="H72" s="39"/>
      <c r="I72" s="39"/>
      <c r="J72" s="39"/>
      <c r="K72" s="39"/>
    </row>
    <row r="73" spans="8:11" x14ac:dyDescent="0.25">
      <c r="H73" s="39"/>
      <c r="I73" s="39"/>
      <c r="J73" s="39"/>
      <c r="K73" s="39"/>
    </row>
    <row r="74" spans="8:11" x14ac:dyDescent="0.25">
      <c r="H74" s="39"/>
      <c r="I74" s="39"/>
      <c r="J74" s="39"/>
      <c r="K74" s="39"/>
    </row>
    <row r="75" spans="8:11" x14ac:dyDescent="0.25">
      <c r="H75" s="39"/>
      <c r="I75" s="39"/>
      <c r="J75" s="39"/>
      <c r="K75" s="39"/>
    </row>
    <row r="76" spans="8:11" x14ac:dyDescent="0.25">
      <c r="H76" s="39"/>
      <c r="I76" s="39"/>
      <c r="J76" s="39"/>
      <c r="K76" s="39"/>
    </row>
    <row r="77" spans="8:11" x14ac:dyDescent="0.25">
      <c r="H77" s="39"/>
      <c r="I77" s="39"/>
      <c r="J77" s="39"/>
      <c r="K77" s="39"/>
    </row>
    <row r="78" spans="8:11" x14ac:dyDescent="0.25">
      <c r="H78" s="39"/>
      <c r="I78" s="39"/>
      <c r="J78" s="39"/>
      <c r="K78" s="39"/>
    </row>
    <row r="79" spans="8:11" x14ac:dyDescent="0.25">
      <c r="H79" s="39"/>
      <c r="I79" s="39"/>
      <c r="J79" s="39"/>
      <c r="K79" s="39"/>
    </row>
    <row r="80" spans="8:11" x14ac:dyDescent="0.25">
      <c r="H80" s="39"/>
      <c r="I80" s="39"/>
      <c r="J80" s="39"/>
      <c r="K80" s="39"/>
    </row>
    <row r="81" spans="8:11" x14ac:dyDescent="0.25">
      <c r="H81" s="39"/>
      <c r="I81" s="39"/>
      <c r="J81" s="39"/>
      <c r="K81" s="39"/>
    </row>
    <row r="82" spans="8:11" x14ac:dyDescent="0.25">
      <c r="H82" s="39"/>
      <c r="I82" s="39"/>
      <c r="J82" s="39"/>
      <c r="K82" s="39"/>
    </row>
    <row r="83" spans="8:11" x14ac:dyDescent="0.25">
      <c r="H83" s="39"/>
      <c r="I83" s="39"/>
      <c r="J83" s="39"/>
      <c r="K83" s="39"/>
    </row>
    <row r="84" spans="8:11" x14ac:dyDescent="0.25">
      <c r="H84" s="39"/>
      <c r="I84" s="39"/>
      <c r="J84" s="39"/>
    </row>
  </sheetData>
  <mergeCells count="4">
    <mergeCell ref="C32:H32"/>
    <mergeCell ref="I32:M32"/>
    <mergeCell ref="C3:H3"/>
    <mergeCell ref="I3:M3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CA81-1A0C-4397-B4EB-D690BA84EF46}">
  <dimension ref="B1:H25"/>
  <sheetViews>
    <sheetView zoomScale="145" zoomScaleNormal="145" workbookViewId="0">
      <selection activeCell="J8" sqref="J8"/>
    </sheetView>
  </sheetViews>
  <sheetFormatPr baseColWidth="10" defaultRowHeight="15" x14ac:dyDescent="0.25"/>
  <sheetData>
    <row r="1" spans="2:8" x14ac:dyDescent="0.25">
      <c r="C1" s="43" t="s">
        <v>81</v>
      </c>
      <c r="D1" s="43"/>
      <c r="E1" s="43"/>
      <c r="F1" s="43" t="s">
        <v>82</v>
      </c>
      <c r="G1" s="43"/>
      <c r="H1" s="43"/>
    </row>
    <row r="2" spans="2:8" x14ac:dyDescent="0.25">
      <c r="B2" t="s">
        <v>43</v>
      </c>
      <c r="C2" t="s">
        <v>46</v>
      </c>
      <c r="D2" t="s">
        <v>47</v>
      </c>
      <c r="E2" t="s">
        <v>52</v>
      </c>
      <c r="F2" t="s">
        <v>80</v>
      </c>
      <c r="G2" t="s">
        <v>78</v>
      </c>
      <c r="H2" t="s">
        <v>79</v>
      </c>
    </row>
    <row r="3" spans="2:8" x14ac:dyDescent="0.25">
      <c r="B3" t="s">
        <v>53</v>
      </c>
      <c r="C3" s="39">
        <v>7.2966919177108345E-4</v>
      </c>
      <c r="D3" s="39">
        <v>1.120333006536519E-3</v>
      </c>
      <c r="E3" s="39">
        <f>D3-C3</f>
        <v>3.9066381476543554E-4</v>
      </c>
      <c r="F3" s="39">
        <v>7.3647180365191568E-4</v>
      </c>
      <c r="G3" s="39">
        <v>1.138333824497682E-3</v>
      </c>
      <c r="H3" s="39">
        <f>G3-F3</f>
        <v>4.0186202084576631E-4</v>
      </c>
    </row>
    <row r="4" spans="2:8" x14ac:dyDescent="0.25">
      <c r="B4" t="s">
        <v>54</v>
      </c>
      <c r="C4" s="39">
        <v>1.1586351720271287E-3</v>
      </c>
      <c r="D4" s="39">
        <v>2.615376854384387E-3</v>
      </c>
      <c r="E4" s="39">
        <f t="shared" ref="E4" si="0">D4-C4</f>
        <v>1.4567416823572583E-3</v>
      </c>
      <c r="F4" s="39">
        <v>1.1708082065538124E-3</v>
      </c>
      <c r="G4" s="39">
        <v>2.6297395483211236E-3</v>
      </c>
      <c r="H4" s="39">
        <f t="shared" ref="H4" si="1">G4-F4</f>
        <v>1.4589313417673112E-3</v>
      </c>
    </row>
    <row r="5" spans="2:8" x14ac:dyDescent="0.25">
      <c r="B5" t="s">
        <v>73</v>
      </c>
      <c r="C5" s="39">
        <v>9.441521818991061E-4</v>
      </c>
      <c r="D5" s="39">
        <v>1.867854930460453E-3</v>
      </c>
      <c r="E5" s="39">
        <f t="shared" ref="E5:E25" si="2">D5-C5</f>
        <v>9.237027485613469E-4</v>
      </c>
      <c r="F5" s="39">
        <v>9.5364000510286405E-4</v>
      </c>
      <c r="G5" s="39">
        <v>1.8840366864094028E-3</v>
      </c>
      <c r="H5" s="39">
        <f t="shared" ref="H5:H25" si="3">G5-F5</f>
        <v>9.3039668130653875E-4</v>
      </c>
    </row>
    <row r="6" spans="2:8" x14ac:dyDescent="0.25">
      <c r="B6" t="s">
        <v>56</v>
      </c>
      <c r="C6" s="39">
        <v>7.3064501638765689E-4</v>
      </c>
      <c r="D6" s="39">
        <v>1.112037687389939E-3</v>
      </c>
      <c r="E6" s="39">
        <f t="shared" si="2"/>
        <v>3.813926710022821E-4</v>
      </c>
      <c r="F6" s="39">
        <v>7.3483663852568024E-4</v>
      </c>
      <c r="G6" s="39">
        <v>1.1137378160600308E-3</v>
      </c>
      <c r="H6" s="39">
        <f t="shared" si="3"/>
        <v>3.7890117753435057E-4</v>
      </c>
    </row>
    <row r="7" spans="2:8" x14ac:dyDescent="0.25">
      <c r="B7" t="s">
        <v>57</v>
      </c>
      <c r="C7" s="39">
        <v>2.9051219271840872E-2</v>
      </c>
      <c r="D7" s="39">
        <v>9.3272488553214961E-2</v>
      </c>
      <c r="E7" s="39">
        <f t="shared" si="2"/>
        <v>6.4221269281374088E-2</v>
      </c>
      <c r="F7" s="39">
        <v>2.9102929438705797E-2</v>
      </c>
      <c r="G7" s="39">
        <v>9.3536926347900326E-2</v>
      </c>
      <c r="H7" s="39">
        <f t="shared" si="3"/>
        <v>6.4433996909194532E-2</v>
      </c>
    </row>
    <row r="8" spans="2:8" x14ac:dyDescent="0.25">
      <c r="B8" t="s">
        <v>58</v>
      </c>
      <c r="C8" s="39">
        <v>1.9427587643817618E-3</v>
      </c>
      <c r="D8" s="39">
        <v>5.1191735847128765E-3</v>
      </c>
      <c r="E8" s="39">
        <f t="shared" si="2"/>
        <v>3.1764148203311145E-3</v>
      </c>
      <c r="F8" s="39">
        <v>1.948806560701794E-3</v>
      </c>
      <c r="G8" s="39">
        <v>5.1309494398258347E-3</v>
      </c>
      <c r="H8" s="39">
        <f t="shared" si="3"/>
        <v>3.1821428791240407E-3</v>
      </c>
    </row>
    <row r="9" spans="2:8" x14ac:dyDescent="0.25">
      <c r="B9" t="s">
        <v>74</v>
      </c>
      <c r="C9" s="39">
        <v>1.0574874350870097E-2</v>
      </c>
      <c r="D9" s="39">
        <v>3.3167899941772591E-2</v>
      </c>
      <c r="E9" s="39">
        <f t="shared" si="2"/>
        <v>2.2593025590902496E-2</v>
      </c>
      <c r="F9" s="39">
        <v>1.0595524212644423E-2</v>
      </c>
      <c r="G9" s="39">
        <v>3.3260537867928729E-2</v>
      </c>
      <c r="H9" s="39">
        <f t="shared" si="3"/>
        <v>2.2665013655284304E-2</v>
      </c>
    </row>
    <row r="10" spans="2:8" x14ac:dyDescent="0.25">
      <c r="B10" t="s">
        <v>59</v>
      </c>
      <c r="C10" s="39">
        <v>2.8930998290026631E-3</v>
      </c>
      <c r="D10" s="39">
        <v>8.247853376799159E-3</v>
      </c>
      <c r="E10" s="39">
        <f t="shared" si="2"/>
        <v>5.354753547796496E-3</v>
      </c>
      <c r="F10" s="39">
        <v>2.8976547993995526E-3</v>
      </c>
      <c r="G10" s="39">
        <v>8.2686301072438552E-3</v>
      </c>
      <c r="H10" s="39">
        <f t="shared" si="3"/>
        <v>5.3709753078443022E-3</v>
      </c>
    </row>
    <row r="11" spans="2:8" x14ac:dyDescent="0.25">
      <c r="B11" t="s">
        <v>60</v>
      </c>
      <c r="C11" s="39">
        <v>1.3265394529810659E-3</v>
      </c>
      <c r="D11" s="39">
        <v>3.1123080187373691E-3</v>
      </c>
      <c r="E11" s="39">
        <f t="shared" si="2"/>
        <v>1.7857685657563032E-3</v>
      </c>
      <c r="F11" s="39">
        <v>1.3312157960953537E-3</v>
      </c>
      <c r="G11" s="39">
        <v>3.1145169392780021E-3</v>
      </c>
      <c r="H11" s="39">
        <f t="shared" si="3"/>
        <v>1.7833011431826484E-3</v>
      </c>
    </row>
    <row r="12" spans="2:8" x14ac:dyDescent="0.25">
      <c r="B12" t="s">
        <v>61</v>
      </c>
      <c r="C12" s="39">
        <v>4.0745798525986844E-3</v>
      </c>
      <c r="D12" s="39">
        <v>1.2022061038900305E-2</v>
      </c>
      <c r="E12" s="39">
        <f t="shared" si="2"/>
        <v>7.947481186301621E-3</v>
      </c>
      <c r="F12" s="39">
        <v>4.0605785780482824E-3</v>
      </c>
      <c r="G12" s="39">
        <v>1.2030611223092786E-2</v>
      </c>
      <c r="H12" s="39">
        <f t="shared" si="3"/>
        <v>7.9700326450445023E-3</v>
      </c>
    </row>
    <row r="13" spans="2:8" x14ac:dyDescent="0.25">
      <c r="B13" t="s">
        <v>75</v>
      </c>
      <c r="C13" s="39">
        <v>2.7647397115274711E-3</v>
      </c>
      <c r="D13" s="39">
        <v>7.7940741448122783E-3</v>
      </c>
      <c r="E13" s="39">
        <f t="shared" si="2"/>
        <v>5.0293344332848072E-3</v>
      </c>
      <c r="F13" s="39">
        <v>2.7631497245143959E-3</v>
      </c>
      <c r="G13" s="39">
        <v>7.8045860898715473E-3</v>
      </c>
      <c r="H13" s="39">
        <f t="shared" si="3"/>
        <v>5.0414363653571515E-3</v>
      </c>
    </row>
    <row r="14" spans="2:8" x14ac:dyDescent="0.25">
      <c r="B14" t="s">
        <v>62</v>
      </c>
      <c r="C14" s="39">
        <v>1.0582321771868952E-3</v>
      </c>
      <c r="D14" s="39">
        <v>2.2357278979486888E-3</v>
      </c>
      <c r="E14" s="39">
        <f t="shared" si="2"/>
        <v>1.1774957207617935E-3</v>
      </c>
      <c r="F14" s="39">
        <v>1.0606830125605619E-3</v>
      </c>
      <c r="G14" s="39">
        <v>2.2382997914596838E-3</v>
      </c>
      <c r="H14" s="39">
        <f t="shared" si="3"/>
        <v>1.1776167788991219E-3</v>
      </c>
    </row>
    <row r="15" spans="2:8" x14ac:dyDescent="0.25">
      <c r="B15" t="s">
        <v>63</v>
      </c>
      <c r="C15" s="39">
        <v>7.4927539828198927E-2</v>
      </c>
      <c r="D15" s="39">
        <v>0.24218181982360504</v>
      </c>
      <c r="E15" s="39">
        <f t="shared" si="2"/>
        <v>0.1672542799954061</v>
      </c>
      <c r="F15" s="39">
        <v>7.464353215363291E-2</v>
      </c>
      <c r="G15" s="39">
        <v>0.24292070128023624</v>
      </c>
      <c r="H15" s="39">
        <f t="shared" si="3"/>
        <v>0.16827716912660334</v>
      </c>
    </row>
    <row r="16" spans="2:8" x14ac:dyDescent="0.25">
      <c r="B16" t="s">
        <v>64</v>
      </c>
      <c r="C16" s="39">
        <v>2.2294891349695345E-3</v>
      </c>
      <c r="D16" s="39">
        <v>6.0499553106449265E-3</v>
      </c>
      <c r="E16" s="39">
        <f t="shared" si="2"/>
        <v>3.820466175675392E-3</v>
      </c>
      <c r="F16" s="39">
        <v>2.2118638952573141E-3</v>
      </c>
      <c r="G16" s="39">
        <v>6.0681245834739118E-3</v>
      </c>
      <c r="H16" s="39">
        <f t="shared" si="3"/>
        <v>3.8562606882165977E-3</v>
      </c>
    </row>
    <row r="17" spans="2:8" x14ac:dyDescent="0.25">
      <c r="B17" t="s">
        <v>65</v>
      </c>
      <c r="C17" s="39">
        <v>7.6941185739857185E-2</v>
      </c>
      <c r="D17" s="39">
        <v>0.2482530063252758</v>
      </c>
      <c r="E17" s="39">
        <f t="shared" si="2"/>
        <v>0.17131182058541861</v>
      </c>
      <c r="F17" s="39">
        <v>7.6481361143566948E-2</v>
      </c>
      <c r="G17" s="39">
        <v>0.24906467603864493</v>
      </c>
      <c r="H17" s="39">
        <f t="shared" si="3"/>
        <v>0.172583314895078</v>
      </c>
    </row>
    <row r="18" spans="2:8" x14ac:dyDescent="0.25">
      <c r="B18" t="s">
        <v>76</v>
      </c>
      <c r="C18" s="39">
        <v>3.8789111720053136E-2</v>
      </c>
      <c r="D18" s="39">
        <v>0.12468012733936862</v>
      </c>
      <c r="E18" s="39">
        <f t="shared" si="2"/>
        <v>8.5891015619315475E-2</v>
      </c>
      <c r="F18" s="39">
        <v>3.859936005125443E-2</v>
      </c>
      <c r="G18" s="39">
        <v>0.12507295042345368</v>
      </c>
      <c r="H18" s="39">
        <f t="shared" si="3"/>
        <v>8.6473590372199247E-2</v>
      </c>
    </row>
    <row r="19" spans="2:8" x14ac:dyDescent="0.25">
      <c r="B19" t="s">
        <v>67</v>
      </c>
      <c r="C19" s="39">
        <v>8.3274949010875496E-3</v>
      </c>
      <c r="D19" s="39">
        <v>2.5920803047440669E-2</v>
      </c>
      <c r="E19" s="39">
        <f t="shared" si="2"/>
        <v>1.7593308146353119E-2</v>
      </c>
      <c r="F19" s="39">
        <v>8.3527643399106139E-3</v>
      </c>
      <c r="G19" s="39">
        <v>2.6024467004118142E-2</v>
      </c>
      <c r="H19" s="39">
        <f t="shared" si="3"/>
        <v>1.7671702664207527E-2</v>
      </c>
    </row>
    <row r="20" spans="2:8" x14ac:dyDescent="0.25">
      <c r="B20" t="s">
        <v>68</v>
      </c>
      <c r="C20" s="39">
        <v>8.1625922272602711E-3</v>
      </c>
      <c r="D20" s="39">
        <v>2.5476894373143162E-2</v>
      </c>
      <c r="E20" s="39">
        <f t="shared" si="2"/>
        <v>1.7314302145882893E-2</v>
      </c>
      <c r="F20" s="39">
        <v>8.2098173681232657E-3</v>
      </c>
      <c r="G20" s="39">
        <v>2.5523730922076437E-2</v>
      </c>
      <c r="H20" s="39">
        <f t="shared" si="3"/>
        <v>1.7313913553953172E-2</v>
      </c>
    </row>
    <row r="21" spans="2:8" x14ac:dyDescent="0.25">
      <c r="B21" t="s">
        <v>69</v>
      </c>
      <c r="C21" s="39">
        <v>2.1999218977159923E-3</v>
      </c>
      <c r="D21" s="39">
        <v>5.8977883391910131E-3</v>
      </c>
      <c r="E21" s="39">
        <f t="shared" si="2"/>
        <v>3.6978664414750208E-3</v>
      </c>
      <c r="F21" s="39">
        <v>2.2107554751413841E-3</v>
      </c>
      <c r="G21" s="39">
        <v>5.9064436427972936E-3</v>
      </c>
      <c r="H21" s="39">
        <f t="shared" si="3"/>
        <v>3.6956881676559095E-3</v>
      </c>
    </row>
    <row r="22" spans="2:8" x14ac:dyDescent="0.25">
      <c r="B22" t="s">
        <v>70</v>
      </c>
      <c r="C22" s="39">
        <v>6.9276984008374037E-2</v>
      </c>
      <c r="D22" s="39">
        <v>0.22353272875701941</v>
      </c>
      <c r="E22" s="39">
        <f t="shared" si="2"/>
        <v>0.15425574474864537</v>
      </c>
      <c r="F22" s="39">
        <v>6.9318601707065552E-2</v>
      </c>
      <c r="G22" s="39">
        <v>0.22384517304875232</v>
      </c>
      <c r="H22" s="39">
        <f t="shared" si="3"/>
        <v>0.15452657134168676</v>
      </c>
    </row>
    <row r="23" spans="2:8" x14ac:dyDescent="0.25">
      <c r="B23" t="s">
        <v>71</v>
      </c>
      <c r="C23" s="39">
        <v>6.0463015128065043E-4</v>
      </c>
      <c r="D23" s="39">
        <v>7.4915785204481195E-4</v>
      </c>
      <c r="E23" s="39">
        <f t="shared" si="2"/>
        <v>1.4452770076416152E-4</v>
      </c>
      <c r="F23" s="39">
        <v>6.3997794356611035E-4</v>
      </c>
      <c r="G23" s="39">
        <v>7.3181790610154466E-4</v>
      </c>
      <c r="H23" s="39">
        <f t="shared" si="3"/>
        <v>9.1839962535434304E-5</v>
      </c>
    </row>
    <row r="24" spans="2:8" x14ac:dyDescent="0.25">
      <c r="B24" t="s">
        <v>72</v>
      </c>
      <c r="C24" s="39">
        <v>9.4753199153476287E-4</v>
      </c>
      <c r="D24" s="39">
        <v>1.862569981151157E-3</v>
      </c>
      <c r="E24" s="39">
        <f t="shared" si="2"/>
        <v>9.150379896163941E-4</v>
      </c>
      <c r="F24" s="39">
        <v>9.4745463519184674E-4</v>
      </c>
      <c r="G24" s="39">
        <v>1.8661015315188303E-3</v>
      </c>
      <c r="H24" s="39">
        <f t="shared" si="3"/>
        <v>9.1864689632698351E-4</v>
      </c>
    </row>
    <row r="25" spans="2:8" x14ac:dyDescent="0.25">
      <c r="B25" t="s">
        <v>77</v>
      </c>
      <c r="C25" s="39">
        <v>1.4919859196208876E-2</v>
      </c>
      <c r="D25" s="39">
        <v>4.7239990391665036E-2</v>
      </c>
      <c r="E25" s="39">
        <f t="shared" si="2"/>
        <v>3.232013119545616E-2</v>
      </c>
      <c r="F25" s="39">
        <v>1.4946561911499796E-2</v>
      </c>
      <c r="G25" s="39">
        <v>4.7316289009227429E-2</v>
      </c>
      <c r="H25" s="39">
        <f t="shared" si="3"/>
        <v>3.2369727097727632E-2</v>
      </c>
    </row>
  </sheetData>
  <mergeCells count="2">
    <mergeCell ref="C1:E1"/>
    <mergeCell ref="F1:H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Dichotom</vt:lpstr>
      <vt:lpstr>Dichotom_Time</vt:lpstr>
      <vt:lpstr>Trichotom</vt:lpstr>
      <vt:lpstr>Trichotom_Time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2023-02-10T08:19:07Z</dcterms:modified>
</cp:coreProperties>
</file>