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2-2024\PTY4614 - CAPSTONE\Grupos\Grupo 4 CORALES CAFFI POZO\Fase 3\Evidencias grupales\"/>
    </mc:Choice>
  </mc:AlternateContent>
  <xr:revisionPtr revIDLastSave="0" documentId="13_ncr:1_{F9456B39-8FBA-458C-BB1C-BEA3DAD3E1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E80" i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G67" i="1"/>
  <c r="E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G39" i="1"/>
  <c r="E39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<sst xmlns="http://schemas.openxmlformats.org/spreadsheetml/2006/main" count="176" uniqueCount="68">
  <si>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</si>
  <si>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</si>
  <si>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</si>
  <si>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</si>
  <si>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</si>
  <si>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</si>
  <si>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</si>
  <si>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</si>
  <si>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</si>
  <si>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</si>
  <si>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</si>
  <si>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</si>
  <si>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</si>
  <si>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</si>
  <si>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</si>
  <si>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</si>
  <si>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</si>
  <si>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</si>
  <si>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</si>
  <si>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</si>
  <si>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</si>
  <si>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</si>
  <si>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</si>
  <si>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</si>
  <si>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</si>
  <si>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</si>
  <si>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</si>
  <si>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</si>
  <si>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</si>
  <si>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</si>
  <si>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</si>
  <si>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</si>
  <si>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</si>
  <si>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</si>
  <si>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</si>
  <si>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</si>
  <si>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</si>
  <si>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</si>
  <si>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</si>
  <si>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</si>
  <si>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</si>
  <si>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</si>
  <si>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</si>
  <si>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</si>
  <si>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</si>
  <si>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</si>
  <si>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</si>
  <si>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</si>
  <si>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</si>
  <si>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</si>
  <si>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</si>
  <si>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</si>
  <si>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</si>
  <si>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</si>
  <si>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</si>
  <si>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</si>
  <si>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</si>
  <si>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</si>
  <si>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</si>
  <si>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</si>
  <si>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</si>
  <si>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</si>
  <si>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</si>
  <si>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Sebastian Caffi</t>
  </si>
  <si>
    <t>Valentina Corales</t>
  </si>
  <si>
    <t>Malcom Pozo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</si>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</sst>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16" xfId="0" applyFont="1" applyBorder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F81" sqref="F81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38" t="s">
        <v>63</v>
      </c>
      <c r="C4" s="30">
        <f>C21</f>
        <v>6.6</v>
      </c>
      <c r="D4" s="36">
        <f>C60</f>
        <v>6.4</v>
      </c>
      <c r="E4" s="35">
        <f>C4*C$2+D4*D$2</f>
        <v>6.5399999999999991</v>
      </c>
    </row>
    <row r="5" spans="1:11" x14ac:dyDescent="0.25">
      <c r="A5" s="3">
        <v>2</v>
      </c>
      <c r="B5" s="39" t="s">
        <v>64</v>
      </c>
      <c r="C5" s="30">
        <f>C34</f>
        <v>6.6</v>
      </c>
      <c r="D5" s="36">
        <f>C73</f>
        <v>6.4</v>
      </c>
      <c r="E5" s="35">
        <f t="shared" ref="E5:E6" si="0">C5*C$2+D5*D$2</f>
        <v>6.5399999999999991</v>
      </c>
    </row>
    <row r="6" spans="1:11" x14ac:dyDescent="0.25">
      <c r="A6" s="3">
        <v>3</v>
      </c>
      <c r="B6" s="39" t="s">
        <v>65</v>
      </c>
      <c r="C6" s="30">
        <f>C47</f>
        <v>6.6</v>
      </c>
      <c r="D6" s="36">
        <f>C86</f>
        <v>6.4</v>
      </c>
      <c r="E6" s="35">
        <f t="shared" si="0"/>
        <v>6.5399999999999991</v>
      </c>
    </row>
    <row r="11" spans="1:11" ht="18.75" outlineLevel="1" x14ac:dyDescent="0.25">
      <c r="A11" s="40" t="s">
        <v>4</v>
      </c>
      <c r="B11" s="11" t="str">
        <f>B4</f>
        <v>Sebastian Caffi</v>
      </c>
      <c r="C11" s="44" t="s">
        <v>5</v>
      </c>
      <c r="D11" s="45" t="s">
        <v>6</v>
      </c>
      <c r="E11" s="46"/>
      <c r="F11" s="46"/>
      <c r="G11" s="46"/>
      <c r="H11" s="46"/>
      <c r="I11" s="46"/>
      <c r="J11" s="46"/>
      <c r="K11" s="47"/>
    </row>
    <row r="12" spans="1:11" outlineLevel="1" x14ac:dyDescent="0.25">
      <c r="A12" s="41"/>
      <c r="B12" s="15" t="s">
        <v>7</v>
      </c>
      <c r="C12" s="43"/>
      <c r="D12" s="45" t="s">
        <v>8</v>
      </c>
      <c r="E12" s="47"/>
      <c r="F12" s="45" t="s">
        <v>9</v>
      </c>
      <c r="G12" s="47"/>
      <c r="H12" s="48" t="s">
        <v>10</v>
      </c>
      <c r="I12" s="47"/>
      <c r="J12" s="45" t="s">
        <v>11</v>
      </c>
      <c r="K12" s="47"/>
    </row>
    <row r="13" spans="1:11" ht="24" outlineLevel="1" x14ac:dyDescent="0.25">
      <c r="A13" s="42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">
        <v>66</v>
      </c>
      <c r="E13" s="12" t="str">
        <f>IF(D13="X",100*0.15,"")</f>
        <v/>
      </c>
      <c r="F13" s="12" t="s">
        <v>67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2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ref="D13:D17" si="4">IF($C14=CL,"X","")</f>
        <v>X</v>
      </c>
      <c r="E14" s="12">
        <f>IF(D14="X",100*0.25,"")</f>
        <v>25</v>
      </c>
      <c r="F14" s="12" t="str">
        <f t="shared" ref="F13:F17" si="5">IF($C14=L,"X","")</f>
        <v/>
      </c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2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4"/>
        <v>X</v>
      </c>
      <c r="E15" s="12">
        <f>IF(D15="X",100*0.2,"")</f>
        <v>20</v>
      </c>
      <c r="F15" s="12" t="str">
        <f t="shared" si="5"/>
        <v/>
      </c>
      <c r="G15" s="12" t="str">
        <f>IF(F15="X",60*0.2,"")</f>
        <v/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2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4"/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2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4"/>
        <v>X</v>
      </c>
      <c r="E17" s="12">
        <f>IF(D17="X",100*0.05,"")</f>
        <v>5</v>
      </c>
      <c r="F17" s="12" t="str">
        <f t="shared" si="5"/>
        <v/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2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2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1"/>
      <c r="B20" s="17" t="s">
        <v>12</v>
      </c>
      <c r="C20" s="21">
        <f>E20+G20+I20+K20</f>
        <v>94</v>
      </c>
      <c r="D20" s="13"/>
      <c r="E20" s="13">
        <f>SUM(E13:E19)</f>
        <v>85</v>
      </c>
      <c r="F20" s="13"/>
      <c r="G20" s="13">
        <f>SUM(G13:G19)</f>
        <v>9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3"/>
      <c r="B21" s="20" t="s">
        <v>13</v>
      </c>
      <c r="C21" s="14">
        <f>VLOOKUP(C20,ESCALA_IEP!A2:B202,2,FALSE)</f>
        <v>6.6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0" t="s">
        <v>4</v>
      </c>
      <c r="B24" s="11" t="str">
        <f>B5</f>
        <v>Valentina Corales</v>
      </c>
      <c r="C24" s="44" t="s">
        <v>5</v>
      </c>
      <c r="D24" s="45" t="s">
        <v>6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25">
      <c r="A25" s="41"/>
      <c r="B25" s="15" t="s">
        <v>7</v>
      </c>
      <c r="C25" s="43"/>
      <c r="D25" s="45" t="s">
        <v>8</v>
      </c>
      <c r="E25" s="47"/>
      <c r="F25" s="45" t="s">
        <v>9</v>
      </c>
      <c r="G25" s="47"/>
      <c r="H25" s="48" t="s">
        <v>10</v>
      </c>
      <c r="I25" s="47"/>
      <c r="J25" s="45" t="s">
        <v>11</v>
      </c>
      <c r="K25" s="47"/>
    </row>
    <row r="26" spans="1:11" ht="24" customHeight="1" x14ac:dyDescent="0.25">
      <c r="A26" s="42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">
        <v>66</v>
      </c>
      <c r="E26" s="12" t="str">
        <f>IF(D26="X",100*0.15,"")</f>
        <v/>
      </c>
      <c r="F26" s="12" t="s">
        <v>67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2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ref="D26:D30" si="10">IF($C27=CL,"X","")</f>
        <v>X</v>
      </c>
      <c r="E27" s="12">
        <f>IF(D27="X",100*0.25,"")</f>
        <v>25</v>
      </c>
      <c r="F27" s="12" t="str">
        <f t="shared" ref="F26:F30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2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10"/>
        <v>X</v>
      </c>
      <c r="E28" s="12">
        <f>IF(D28="X",100*0.2,"")</f>
        <v>20</v>
      </c>
      <c r="F28" s="12" t="str">
        <f t="shared" si="11"/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2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2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2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2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41"/>
      <c r="B33" s="17" t="s">
        <v>12</v>
      </c>
      <c r="C33" s="21">
        <f>E33+G33+I33+K33</f>
        <v>94</v>
      </c>
      <c r="D33" s="13"/>
      <c r="E33" s="13">
        <f>SUM(E26:E32)</f>
        <v>85</v>
      </c>
      <c r="F33" s="13"/>
      <c r="G33" s="13">
        <f>SUM(G26:G32)</f>
        <v>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3"/>
      <c r="B34" s="20" t="s">
        <v>13</v>
      </c>
      <c r="C34" s="14">
        <f>VLOOKUP(C33,ESCALA_IEP!A15:B215,2,FALSE)</f>
        <v>6.6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0" t="s">
        <v>4</v>
      </c>
      <c r="B37" s="11" t="str">
        <f>B6</f>
        <v>Malcom Pozo</v>
      </c>
      <c r="C37" s="44" t="s">
        <v>5</v>
      </c>
      <c r="D37" s="45" t="s">
        <v>6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25">
      <c r="A38" s="41"/>
      <c r="B38" s="15" t="s">
        <v>7</v>
      </c>
      <c r="C38" s="43"/>
      <c r="D38" s="45" t="s">
        <v>8</v>
      </c>
      <c r="E38" s="47"/>
      <c r="F38" s="45" t="s">
        <v>9</v>
      </c>
      <c r="G38" s="47"/>
      <c r="H38" s="48" t="s">
        <v>10</v>
      </c>
      <c r="I38" s="47"/>
      <c r="J38" s="45" t="s">
        <v>11</v>
      </c>
      <c r="K38" s="47"/>
    </row>
    <row r="39" spans="1:11" ht="24" customHeight="1" x14ac:dyDescent="0.25">
      <c r="A39" s="42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">
        <v>66</v>
      </c>
      <c r="E39" s="12" t="str">
        <f>IF(D39="X",100*0.15,"")</f>
        <v/>
      </c>
      <c r="F39" s="12" t="s">
        <v>67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2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ref="D39:D43" si="15">IF($C40=CL,"X","")</f>
        <v>X</v>
      </c>
      <c r="E40" s="12">
        <f>IF(D40="X",100*0.25,"")</f>
        <v>25</v>
      </c>
      <c r="F40" s="12" t="str">
        <f t="shared" ref="F39:F43" si="16">IF($C40=L,"X","")</f>
        <v/>
      </c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2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5"/>
        <v>X</v>
      </c>
      <c r="E41" s="12">
        <f>IF(D41="X",100*0.2,"")</f>
        <v>20</v>
      </c>
      <c r="F41" s="12" t="str">
        <f t="shared" si="16"/>
        <v/>
      </c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2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5"/>
        <v>X</v>
      </c>
      <c r="E42" s="12">
        <f>IF(D42="X",100*0.05,"")</f>
        <v>5</v>
      </c>
      <c r="F42" s="12" t="str">
        <f t="shared" si="16"/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2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2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2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41"/>
      <c r="B46" s="17" t="s">
        <v>12</v>
      </c>
      <c r="C46" s="21">
        <f>E46+G46+I46+K46</f>
        <v>94</v>
      </c>
      <c r="D46" s="13"/>
      <c r="E46" s="13">
        <f>SUM(E39:E45)</f>
        <v>85</v>
      </c>
      <c r="F46" s="13"/>
      <c r="G46" s="13">
        <f>SUM(G39:G45)</f>
        <v>9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3"/>
      <c r="B47" s="20" t="s">
        <v>13</v>
      </c>
      <c r="C47" s="14">
        <f>VLOOKUP(C46,ESCALA_IEP!A28:B228,2,FALSE)</f>
        <v>6.6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9" t="s">
        <v>14</v>
      </c>
      <c r="B50" s="11" t="str">
        <f>B4</f>
        <v>Sebastian Caffi</v>
      </c>
      <c r="C50" s="44" t="s">
        <v>5</v>
      </c>
      <c r="D50" s="45" t="s">
        <v>6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25">
      <c r="A51" s="41"/>
      <c r="B51" s="15" t="s">
        <v>7</v>
      </c>
      <c r="C51" s="43"/>
      <c r="D51" s="45" t="s">
        <v>8</v>
      </c>
      <c r="E51" s="47"/>
      <c r="F51" s="45" t="s">
        <v>9</v>
      </c>
      <c r="G51" s="47"/>
      <c r="H51" s="48" t="s">
        <v>10</v>
      </c>
      <c r="I51" s="47"/>
      <c r="J51" s="45" t="s">
        <v>11</v>
      </c>
      <c r="K51" s="47"/>
    </row>
    <row r="52" spans="1:11" ht="24" customHeight="1" x14ac:dyDescent="0.25">
      <c r="A52" s="42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2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2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">
        <v>66</v>
      </c>
      <c r="E54" s="12" t="str">
        <f>IF(D54="X",100*0.2,"")</f>
        <v/>
      </c>
      <c r="F54" s="12" t="s">
        <v>67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2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2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2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2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1"/>
      <c r="B59" s="17" t="s">
        <v>12</v>
      </c>
      <c r="C59" s="21">
        <f>E59+G59+I59+K59</f>
        <v>92</v>
      </c>
      <c r="D59" s="13"/>
      <c r="E59" s="13">
        <f>SUM(E52:E58)</f>
        <v>80</v>
      </c>
      <c r="F59" s="13"/>
      <c r="G59" s="13">
        <f>SUM(G52:G58)</f>
        <v>12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3"/>
      <c r="B60" s="20" t="s">
        <v>13</v>
      </c>
      <c r="C60" s="14">
        <f>VLOOKUP(C59,ESCALA_IEP!A41:B241,2,FALSE)</f>
        <v>6.4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9" t="s">
        <v>15</v>
      </c>
      <c r="B63" s="11" t="str">
        <f>B5</f>
        <v>Valentina Corales</v>
      </c>
      <c r="C63" s="44" t="s">
        <v>5</v>
      </c>
      <c r="D63" s="45" t="s">
        <v>6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25">
      <c r="A64" s="41"/>
      <c r="B64" s="15" t="s">
        <v>7</v>
      </c>
      <c r="C64" s="43"/>
      <c r="D64" s="45" t="s">
        <v>8</v>
      </c>
      <c r="E64" s="47"/>
      <c r="F64" s="45" t="s">
        <v>9</v>
      </c>
      <c r="G64" s="47"/>
      <c r="H64" s="48" t="s">
        <v>10</v>
      </c>
      <c r="I64" s="47"/>
      <c r="J64" s="45" t="s">
        <v>11</v>
      </c>
      <c r="K64" s="47"/>
    </row>
    <row r="65" spans="1:11" ht="24" customHeight="1" x14ac:dyDescent="0.25">
      <c r="A65" s="42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2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2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">
        <v>66</v>
      </c>
      <c r="E67" s="12" t="str">
        <f>IF(D67="X",100*0.2,"")</f>
        <v/>
      </c>
      <c r="F67" s="12" t="s">
        <v>67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2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2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2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2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41"/>
      <c r="B72" s="17" t="s">
        <v>12</v>
      </c>
      <c r="C72" s="21">
        <f>E72+G72+I72+K72</f>
        <v>92</v>
      </c>
      <c r="D72" s="13"/>
      <c r="E72" s="13">
        <f>SUM(E65:E71)</f>
        <v>80</v>
      </c>
      <c r="F72" s="13"/>
      <c r="G72" s="13">
        <f>SUM(G65:G71)</f>
        <v>12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3"/>
      <c r="B73" s="20" t="s">
        <v>13</v>
      </c>
      <c r="C73" s="14">
        <f>VLOOKUP(C72,ESCALA_IEP!A54:B254,2,FALSE)</f>
        <v>6.4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9" t="s">
        <v>16</v>
      </c>
      <c r="B76" s="11" t="str">
        <f>B6</f>
        <v>Malcom Pozo</v>
      </c>
      <c r="C76" s="44" t="s">
        <v>5</v>
      </c>
      <c r="D76" s="45" t="s">
        <v>6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25">
      <c r="A77" s="41"/>
      <c r="B77" s="15" t="s">
        <v>7</v>
      </c>
      <c r="C77" s="43"/>
      <c r="D77" s="45" t="s">
        <v>8</v>
      </c>
      <c r="E77" s="47"/>
      <c r="F77" s="45" t="s">
        <v>9</v>
      </c>
      <c r="G77" s="47"/>
      <c r="H77" s="48" t="s">
        <v>10</v>
      </c>
      <c r="I77" s="47"/>
      <c r="J77" s="45" t="s">
        <v>11</v>
      </c>
      <c r="K77" s="47"/>
    </row>
    <row r="78" spans="1:11" ht="24" customHeight="1" x14ac:dyDescent="0.25">
      <c r="A78" s="42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42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42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">
        <v>66</v>
      </c>
      <c r="E80" s="12" t="str">
        <f>IF(D80="X",100*0.2,"")</f>
        <v/>
      </c>
      <c r="F80" s="12" t="s">
        <v>67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42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2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2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42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41"/>
      <c r="B85" s="17" t="s">
        <v>12</v>
      </c>
      <c r="C85" s="21">
        <f>E85+G85+I85+K85</f>
        <v>92</v>
      </c>
      <c r="D85" s="13"/>
      <c r="E85" s="13">
        <f>SUM(E78:E84)</f>
        <v>80</v>
      </c>
      <c r="F85" s="13"/>
      <c r="G85" s="13">
        <f>SUM(G78:G84)</f>
        <v>12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3"/>
      <c r="B86" s="20" t="s">
        <v>13</v>
      </c>
      <c r="C86" s="14">
        <f>VLOOKUP(C85,ESCALA_IEP!A67:B267,2,FALSE)</f>
        <v>6.4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0" t="s">
        <v>17</v>
      </c>
      <c r="B1" s="52" t="s">
        <v>18</v>
      </c>
      <c r="C1" s="53"/>
      <c r="D1" s="53"/>
      <c r="E1" s="54"/>
      <c r="F1" s="50" t="s">
        <v>19</v>
      </c>
    </row>
    <row r="2" spans="1:6" x14ac:dyDescent="0.25">
      <c r="A2" s="51"/>
      <c r="B2" s="55" t="s">
        <v>20</v>
      </c>
      <c r="C2" s="55" t="s">
        <v>21</v>
      </c>
      <c r="D2" s="24" t="s">
        <v>22</v>
      </c>
      <c r="E2" s="25" t="s">
        <v>11</v>
      </c>
      <c r="F2" s="51"/>
    </row>
    <row r="3" spans="1:6" x14ac:dyDescent="0.25">
      <c r="A3" s="51"/>
      <c r="B3" s="56"/>
      <c r="C3" s="56"/>
      <c r="D3" s="26">
        <v>0.3</v>
      </c>
      <c r="E3" s="26">
        <v>0</v>
      </c>
      <c r="F3" s="51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7" t="s">
        <v>60</v>
      </c>
      <c r="B1" s="4" t="s">
        <v>12</v>
      </c>
      <c r="C1" s="5"/>
      <c r="D1" s="5"/>
      <c r="E1" s="6"/>
    </row>
    <row r="2" spans="1:5" ht="45.75" thickBot="1" x14ac:dyDescent="0.3">
      <c r="A2" s="58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GOMEZ FLORES, JORGE</cp:lastModifiedBy>
  <cp:revision/>
  <dcterms:created xsi:type="dcterms:W3CDTF">2023-08-07T04:08:01Z</dcterms:created>
  <dcterms:modified xsi:type="dcterms:W3CDTF">2024-12-13T11:52:33Z</dcterms:modified>
  <cp:category/>
  <cp:contentStatus/>
</cp:coreProperties>
</file>