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M2-2024\PTY4614 - CAPSTONE\Grupos\Grupo 4 CORALES CAFFI POZO\Fase 1\Evidencias grupales\"/>
    </mc:Choice>
  </mc:AlternateContent>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E21" i="1" l="1"/>
  <c r="C60" i="1"/>
  <c r="J66" i="1"/>
  <c r="K66" i="1" s="1"/>
  <c r="H66" i="1"/>
  <c r="F66" i="1"/>
  <c r="G66" i="1" s="1"/>
  <c r="D66" i="1"/>
  <c r="E66" i="1" s="1"/>
  <c r="B66" i="1"/>
  <c r="J65" i="1"/>
  <c r="K65" i="1" s="1"/>
  <c r="H65" i="1"/>
  <c r="I65" i="1" s="1"/>
  <c r="F65" i="1"/>
  <c r="G65" i="1" s="1"/>
  <c r="D65" i="1"/>
  <c r="D67" i="1" s="1"/>
  <c r="B65" i="1"/>
  <c r="J64" i="1"/>
  <c r="H64" i="1"/>
  <c r="I64" i="1" s="1"/>
  <c r="F64" i="1"/>
  <c r="D64" i="1"/>
  <c r="E64" i="1" s="1"/>
  <c r="B64" i="1"/>
  <c r="E65" i="1" l="1"/>
  <c r="E67" i="1" s="1"/>
  <c r="F67" i="1"/>
  <c r="J67" i="1"/>
  <c r="H67" i="1"/>
  <c r="G64" i="1"/>
  <c r="G67" i="1" s="1"/>
  <c r="K64" i="1"/>
  <c r="K67" i="1" s="1"/>
  <c r="I66" i="1"/>
  <c r="I67" i="1" s="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E18" i="1"/>
  <c r="G18" i="1"/>
  <c r="H18" i="1"/>
  <c r="I18" i="1" s="1"/>
  <c r="J18" i="1"/>
  <c r="K18" i="1" s="1"/>
  <c r="E16" i="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56" i="1" l="1"/>
  <c r="C67" i="1"/>
  <c r="C68" i="1" s="1"/>
  <c r="E56" i="1"/>
  <c r="F56" i="1"/>
  <c r="H56" i="1"/>
  <c r="J56" i="1"/>
  <c r="E33" i="1"/>
  <c r="I33" i="1"/>
  <c r="K33" i="1"/>
  <c r="G33" i="1"/>
  <c r="G56" i="1"/>
  <c r="I56" i="1"/>
  <c r="K56" i="1"/>
  <c r="E45" i="1"/>
  <c r="G45" i="1"/>
  <c r="I45" i="1"/>
  <c r="K45" i="1"/>
  <c r="E12" i="1"/>
  <c r="E13" i="1"/>
  <c r="E14" i="1"/>
  <c r="E15" i="1"/>
  <c r="E17" i="1"/>
  <c r="G19" i="1"/>
  <c r="F20" i="1"/>
  <c r="G20" i="1" s="1"/>
  <c r="C56" i="1" l="1"/>
  <c r="C45" i="1"/>
  <c r="E20" i="1"/>
  <c r="H20" i="1"/>
  <c r="I20" i="1" s="1"/>
  <c r="J20" i="1"/>
  <c r="K20" i="1" s="1"/>
  <c r="G21" i="1"/>
  <c r="H21" i="1"/>
  <c r="I21" i="1" s="1"/>
  <c r="J21" i="1"/>
  <c r="K21" i="1" s="1"/>
  <c r="C26" i="1"/>
  <c r="J19" i="1"/>
  <c r="K19" i="1" s="1"/>
  <c r="H19" i="1"/>
  <c r="I19" i="1" s="1"/>
  <c r="J17" i="1"/>
  <c r="K17" i="1" s="1"/>
  <c r="I17" i="1"/>
  <c r="G17" i="1"/>
  <c r="J15" i="1"/>
  <c r="K15" i="1" s="1"/>
  <c r="H15" i="1"/>
  <c r="I15" i="1" s="1"/>
  <c r="F15" i="1"/>
  <c r="G15" i="1" s="1"/>
  <c r="J14" i="1"/>
  <c r="K14" i="1" s="1"/>
  <c r="H14" i="1"/>
  <c r="I14" i="1" s="1"/>
  <c r="F14" i="1"/>
  <c r="G14" i="1" s="1"/>
  <c r="J12" i="1"/>
  <c r="K12" i="1" s="1"/>
  <c r="H12" i="1"/>
  <c r="I12" i="1" s="1"/>
  <c r="F12" i="1"/>
  <c r="G12" i="1" s="1"/>
  <c r="C46" i="1" l="1"/>
  <c r="D5" i="1" s="1"/>
  <c r="C57" i="1"/>
  <c r="D6" i="1" s="1"/>
  <c r="E22" i="1"/>
  <c r="G22" i="1"/>
  <c r="I22" i="1"/>
  <c r="C33" i="1" l="1"/>
  <c r="K22" i="1"/>
  <c r="C22" i="1" s="1"/>
  <c r="C23" i="1" s="1"/>
  <c r="C34" i="1" l="1"/>
  <c r="D4" i="1" s="1"/>
  <c r="C6" i="1"/>
  <c r="E6" i="1" s="1"/>
  <c r="C5" i="1"/>
  <c r="E5" i="1" s="1"/>
  <c r="C4" i="1"/>
  <c r="E4" i="1" l="1"/>
</calcChain>
</file>

<file path=xl/sharedStrings.xml><?xml version="1.0" encoding="utf-8"?>
<sst xmlns="http://schemas.openxmlformats.org/spreadsheetml/2006/main" count="187" uniqueCount="100">
  <si>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</si>
  <si>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</si>
  <si>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</si>
  <si>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</si>
  <si>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</si>
  <si>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</si>
  <si>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</si>
  <si>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</si>
  <si>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</si>
  <si>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</si>
  <si>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</si>
  <si>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</si>
  <si>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</si>
  <si>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</si>
  <si>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</si>
  <si>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</si>
  <si>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</si>
  <si>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</si>
  <si>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</si>
  <si>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</si>
  <si>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</si>
  <si>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</si>
  <si>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</si>
  <si>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</si>
  <si>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</si>
  <si>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</si>
  <si>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</si>
  <si>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</si>
  <si>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</si>
  <si>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</si>
  <si>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</si>
  <si>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</si>
  <si>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</si>
  <si>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</si>
  <si>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</si>
  <si>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</si>
  <si>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</si>
  <si>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</si>
  <si>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</si>
  <si>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</si>
  <si>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</si>
  <si>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</si>
  <si>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</si>
  <si>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</si>
  <si>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</si>
  <si>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</si>
  <si>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</si>
  <si>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</si>
  <si>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</si>
  <si>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</si>
  <si>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</si>
  <si>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</si>
  <si>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</si>
  <si>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</si>
  <si>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</si>
  <si>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</si>
  <si>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</si>
  <si>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</si>
  <si>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</si>
  <si>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</si>
  <si>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</si>
  <si>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</si>
  <si>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</si>
  <si>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</si>
  <si>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</si>
  <si>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</si>
  <si>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</si>
  <si>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</si>
  <si>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</si>
  <si>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</si>
  <si>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</si>
  <si>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</si>
  <si>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</si>
  <si>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</si>
  <si>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</si>
  <si>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</si>
  <si>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</si>
  <si>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</si>
  <si>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</si>
  <si>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</si>
  <si>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</si>
  <si>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</si>
  <si>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</si>
  <si>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</si>
  <si>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</si>
  <si>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</si>
  <si>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</si>
  <si>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</si>
  <si>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</si>
  <si>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</si>
  <si>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</si>
  <si>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</si>
  <si>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</si>
  <si>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</si>
  <si>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</si>
  <si>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 </t>
  </si>
  <si>
    <t>x</t>
  </si>
  <si>
    <t>Valentina Corales</t>
  </si>
  <si>
    <t>Malcom Pozo</t>
  </si>
  <si>
    <t>Sebastian Caffi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</si>
</sst>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BFBFBF"/>
      </left>
      <right style="medium">
        <color rgb="FFBFBFBF"/>
      </right>
      <top style="medium">
        <color rgb="FFBFBFBF"/>
      </top>
      <bottom style="medium">
        <color rgb="FFBFBFBF"/>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0" xfId="0" applyFont="1"/>
    <xf numFmtId="0" fontId="15" fillId="0" borderId="34" xfId="0" applyFont="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8"/>
  <sheetViews>
    <sheetView tabSelected="1" zoomScale="145" zoomScaleNormal="120" workbookViewId="0">
      <selection activeCell="A10" sqref="A10:A2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15.75" thickBot="1" x14ac:dyDescent="0.3">
      <c r="B3" s="3" t="s">
        <v>2</v>
      </c>
      <c r="C3" s="4" t="s">
        <v>3</v>
      </c>
      <c r="D3" s="2" t="s">
        <v>4</v>
      </c>
      <c r="E3" s="55"/>
    </row>
    <row r="4" spans="1:11" ht="15.75" thickBot="1" x14ac:dyDescent="0.3">
      <c r="A4" s="5">
        <v>1</v>
      </c>
      <c r="B4" s="53" t="s">
        <v>99</v>
      </c>
      <c r="C4" s="6">
        <f>EVALUACION1!$C$23</f>
        <v>6.1</v>
      </c>
      <c r="D4" s="6">
        <f>$C$34</f>
        <v>7</v>
      </c>
      <c r="E4" s="50">
        <f>C4*C$2+D4*D$2</f>
        <v>6.3249999999999993</v>
      </c>
      <c r="G4" s="1"/>
    </row>
    <row r="5" spans="1:11" x14ac:dyDescent="0.25">
      <c r="A5" s="5">
        <v>2</v>
      </c>
      <c r="B5" s="52" t="s">
        <v>97</v>
      </c>
      <c r="C5" s="6">
        <f>EVALUACION1!$C$23</f>
        <v>6.1</v>
      </c>
      <c r="D5" s="6">
        <f>C46</f>
        <v>7</v>
      </c>
      <c r="E5" s="50">
        <f t="shared" ref="E5:E6" si="0">C5*C$2+D5*D$2</f>
        <v>6.3249999999999993</v>
      </c>
      <c r="G5" s="1"/>
    </row>
    <row r="6" spans="1:11" x14ac:dyDescent="0.25">
      <c r="A6" s="5">
        <v>3</v>
      </c>
      <c r="B6" s="52" t="s">
        <v>98</v>
      </c>
      <c r="C6" s="6">
        <f>EVALUACION1!$C$23</f>
        <v>6.1</v>
      </c>
      <c r="D6" s="6">
        <f>C57</f>
        <v>7</v>
      </c>
      <c r="E6" s="50">
        <f t="shared" si="0"/>
        <v>6.3249999999999993</v>
      </c>
      <c r="G6" s="1"/>
    </row>
    <row r="10" spans="1:11" ht="18.75" outlineLevel="1" x14ac:dyDescent="0.25">
      <c r="A10" s="70" t="s">
        <v>12</v>
      </c>
      <c r="B10" s="15"/>
      <c r="C10" s="62" t="s">
        <v>13</v>
      </c>
      <c r="D10" s="63" t="s">
        <v>14</v>
      </c>
      <c r="E10" s="64"/>
      <c r="F10" s="64"/>
      <c r="G10" s="64"/>
      <c r="H10" s="64"/>
      <c r="I10" s="64"/>
      <c r="J10" s="64"/>
      <c r="K10" s="65"/>
    </row>
    <row r="11" spans="1:11" outlineLevel="1" x14ac:dyDescent="0.25">
      <c r="A11" s="67"/>
      <c r="B11" s="25" t="s">
        <v>15</v>
      </c>
      <c r="C11" s="55"/>
      <c r="D11" s="63" t="s">
        <v>7</v>
      </c>
      <c r="E11" s="65"/>
      <c r="F11" s="63" t="s">
        <v>8</v>
      </c>
      <c r="G11" s="65"/>
      <c r="H11" s="69" t="s">
        <v>77</v>
      </c>
      <c r="I11" s="65"/>
      <c r="J11" s="63" t="s">
        <v>10</v>
      </c>
      <c r="K11" s="65"/>
    </row>
    <row r="12" spans="1:11" ht="24" outlineLevel="1" x14ac:dyDescent="0.25">
      <c r="A12" s="71"/>
      <c r="B12" s="40" t="str">
        <f>RUBRICA!A5</f>
        <v>1. Describe brevemente en qué consiste el Proyecto APT, justificando su relevancia para el campo laboral de su carrera.</v>
      </c>
      <c r="C12" s="38" t="s">
        <v>7</v>
      </c>
      <c r="D12" s="17" t="s">
        <v>96</v>
      </c>
      <c r="E12" s="17">
        <f>IF(D12="X",100*0.1,"")</f>
        <v>10</v>
      </c>
      <c r="F12" s="17" t="str">
        <f t="shared" ref="F12:F15" si="1">IF($C12=L,"X","")</f>
        <v/>
      </c>
      <c r="G12" s="17" t="str">
        <f>IF(F12="X",60*0.1,"")</f>
        <v/>
      </c>
      <c r="H12" s="17" t="str">
        <f t="shared" ref="H12:H15" si="2">IF($C12=ML,"X","")</f>
        <v/>
      </c>
      <c r="I12" s="17" t="str">
        <f>IF(H12="X",30*0.1,"")</f>
        <v/>
      </c>
      <c r="J12" s="17" t="str">
        <f t="shared" ref="J12:J15" si="3">IF($C12=NL,"X","")</f>
        <v/>
      </c>
      <c r="K12" s="17" t="str">
        <f t="shared" ref="K12:K15" si="4">IF($J12="X",0,"")</f>
        <v/>
      </c>
    </row>
    <row r="13" spans="1:11" ht="26.45" customHeight="1" outlineLevel="1" x14ac:dyDescent="0.25">
      <c r="A13" s="71"/>
      <c r="B13" s="40" t="str">
        <f>RUBRICA!A6</f>
        <v>2. Relaciona el Proyecto APT con las competencias del perfil de egreso de su Plan de Estudio.</v>
      </c>
      <c r="C13" s="38" t="s">
        <v>7</v>
      </c>
      <c r="D13" s="17" t="s">
        <v>96</v>
      </c>
      <c r="E13" s="17">
        <f t="shared" ref="E13" si="5">IF(D13="X",100*0.05,"")</f>
        <v>5</v>
      </c>
      <c r="F13" s="17" t="str">
        <f t="shared" si="1"/>
        <v/>
      </c>
      <c r="G13" s="17" t="str">
        <f t="shared" ref="G13" si="6">IF(F13="X",60*0.05,"")</f>
        <v/>
      </c>
      <c r="H13" s="17" t="str">
        <f t="shared" si="2"/>
        <v/>
      </c>
      <c r="I13" s="17" t="str">
        <f t="shared" ref="I13" si="7">IF(H13="X",30*0.05,"")</f>
        <v/>
      </c>
      <c r="J13" s="17" t="str">
        <f t="shared" si="3"/>
        <v/>
      </c>
      <c r="K13" s="17" t="str">
        <f t="shared" si="4"/>
        <v/>
      </c>
    </row>
    <row r="14" spans="1:11" ht="24" outlineLevel="1" x14ac:dyDescent="0.25">
      <c r="A14" s="71"/>
      <c r="B14" s="40" t="str">
        <f>RUBRICA!A8</f>
        <v xml:space="preserve">4.  Argumenta por qué el proyecto es factible de realizarse en el marco de la asignatura. </v>
      </c>
      <c r="C14" s="38" t="s">
        <v>7</v>
      </c>
      <c r="D14" s="17" t="s">
        <v>96</v>
      </c>
      <c r="E14" s="17">
        <f t="shared" ref="E14:E20" si="8">IF(D14="X",100*0.05,"")</f>
        <v>5</v>
      </c>
      <c r="F14" s="17" t="str">
        <f t="shared" si="1"/>
        <v/>
      </c>
      <c r="G14" s="17" t="str">
        <f t="shared" ref="G14:G20" si="9">IF(F14="X",60*0.05,"")</f>
        <v/>
      </c>
      <c r="H14" s="17" t="str">
        <f t="shared" si="2"/>
        <v/>
      </c>
      <c r="I14" s="17" t="str">
        <f t="shared" ref="I14:I20" si="10">IF(H14="X",30*0.05,"")</f>
        <v/>
      </c>
      <c r="J14" s="17" t="str">
        <f t="shared" si="3"/>
        <v/>
      </c>
      <c r="K14" s="17" t="str">
        <f t="shared" si="4"/>
        <v/>
      </c>
    </row>
    <row r="15" spans="1:11" ht="24" outlineLevel="1" x14ac:dyDescent="0.25">
      <c r="A15" s="71"/>
      <c r="B15" s="40" t="str">
        <f>RUBRICA!A9</f>
        <v xml:space="preserve">5. Formula objetivos claros, concisos y coherentes con la disciplina y la situación a abordar. </v>
      </c>
      <c r="C15" s="38" t="s">
        <v>7</v>
      </c>
      <c r="D15" s="17" t="s">
        <v>96</v>
      </c>
      <c r="E15" s="17">
        <f>IF(D15="X",100*0.05,"")</f>
        <v>5</v>
      </c>
      <c r="F15" s="17" t="str">
        <f t="shared" si="1"/>
        <v/>
      </c>
      <c r="G15" s="17" t="str">
        <f>IF(F15="X",60*0.05,"")</f>
        <v/>
      </c>
      <c r="H15" s="17" t="str">
        <f t="shared" si="2"/>
        <v/>
      </c>
      <c r="I15" s="17" t="str">
        <f>IF(H15="X",30*0.05,"")</f>
        <v/>
      </c>
      <c r="J15" s="17" t="str">
        <f t="shared" si="3"/>
        <v/>
      </c>
      <c r="K15" s="17" t="str">
        <f t="shared" si="4"/>
        <v/>
      </c>
    </row>
    <row r="16" spans="1:11" ht="24" outlineLevel="1" x14ac:dyDescent="0.25">
      <c r="A16" s="71"/>
      <c r="B16" s="40" t="str">
        <f>RUBRICA!A10</f>
        <v>6. Propone una metodología de trabajo que permite alcanzar los objetivos propuestos y es pertinente con los requerimientos disciplinares.</v>
      </c>
      <c r="C16" s="38" t="s">
        <v>7</v>
      </c>
      <c r="D16" s="17" t="s">
        <v>96</v>
      </c>
      <c r="E16" s="17">
        <f t="shared" ref="E16" si="11">IF(D16="X",100*0.1,"")</f>
        <v>10</v>
      </c>
      <c r="F16" s="17" t="str">
        <f t="shared" ref="F16:F20" si="12">IF($C16=L,"X","")</f>
        <v/>
      </c>
      <c r="G16" s="17" t="str">
        <f t="shared" ref="G16" si="13">IF(F16="X",60*0.1,"")</f>
        <v/>
      </c>
      <c r="H16" s="17" t="str">
        <f t="shared" ref="H16:H21" si="14">IF($C16=ML,"X","")</f>
        <v/>
      </c>
      <c r="I16" s="17" t="str">
        <f t="shared" ref="I16" si="15">IF(H16="X",30*0.1,"")</f>
        <v/>
      </c>
      <c r="J16" s="17" t="str">
        <f t="shared" ref="J16:J21" si="16">IF($C16=NL,"X","")</f>
        <v/>
      </c>
      <c r="K16" s="17" t="str">
        <f t="shared" ref="K16:K21" si="17">IF($J16="X",0,"")</f>
        <v/>
      </c>
    </row>
    <row r="17" spans="1:11" ht="24" outlineLevel="1" x14ac:dyDescent="0.25">
      <c r="A17" s="71"/>
      <c r="B17" s="40" t="str">
        <f>RUBRICA!A11</f>
        <v xml:space="preserve">7. Establece un plan de trabajo para su proyecto APT considerando los recursos, duración, facilitadores y obstaculizadores en el desarrollo de las actividades. </v>
      </c>
      <c r="C17" s="38" t="s">
        <v>7</v>
      </c>
      <c r="D17" s="17" t="s">
        <v>95</v>
      </c>
      <c r="E17" s="17" t="str">
        <f t="shared" ref="E17" si="18">IF(D17="X",100*0.1,"")</f>
        <v/>
      </c>
      <c r="F17" s="17" t="s">
        <v>96</v>
      </c>
      <c r="G17" s="17">
        <f t="shared" ref="G17" si="19">IF(F17="X",60*0.1,"")</f>
        <v>6</v>
      </c>
      <c r="H17" s="17" t="s">
        <v>95</v>
      </c>
      <c r="I17" s="17" t="str">
        <f t="shared" ref="I17" si="20">IF(H17="X",30*0.1,"")</f>
        <v/>
      </c>
      <c r="J17" s="17" t="str">
        <f t="shared" si="16"/>
        <v/>
      </c>
      <c r="K17" s="17" t="str">
        <f t="shared" si="17"/>
        <v/>
      </c>
    </row>
    <row r="18" spans="1:11" ht="24" outlineLevel="1" x14ac:dyDescent="0.25">
      <c r="A18" s="71"/>
      <c r="B18" s="40" t="str">
        <f>RUBRICA!A12</f>
        <v>8. Determina evidencias, justificando cómo estas dan cuenta del logro de las actividades del Proyecto APT.</v>
      </c>
      <c r="C18" s="38" t="s">
        <v>7</v>
      </c>
      <c r="D18" s="17" t="s">
        <v>95</v>
      </c>
      <c r="E18" s="17" t="str">
        <f>IF(D18="X",100*0.05,"")</f>
        <v/>
      </c>
      <c r="F18" s="17" t="s">
        <v>96</v>
      </c>
      <c r="G18" s="17">
        <f t="shared" ref="G18" si="21">IF(F18="X",60*0.05,"")</f>
        <v>3</v>
      </c>
      <c r="H18" s="17" t="str">
        <f t="shared" si="14"/>
        <v/>
      </c>
      <c r="I18" s="17" t="str">
        <f t="shared" ref="I18" si="22">IF(H18="X",30*0.05,"")</f>
        <v/>
      </c>
      <c r="J18" s="17" t="str">
        <f t="shared" si="16"/>
        <v/>
      </c>
      <c r="K18" s="17" t="str">
        <f t="shared" si="17"/>
        <v/>
      </c>
    </row>
    <row r="19" spans="1:11" ht="24" outlineLevel="1" x14ac:dyDescent="0.25">
      <c r="A19" s="71"/>
      <c r="B19" s="40" t="str">
        <f>RUBRICA!A13</f>
        <v xml:space="preserve">9. Utiliza reglas de redacción, ortografía (literal, puntual, acentual) y las normas para citas y referencias. </v>
      </c>
      <c r="C19" s="38" t="s">
        <v>7</v>
      </c>
      <c r="D19" s="17" t="s">
        <v>95</v>
      </c>
      <c r="E19" s="17" t="str">
        <f>IF(D19="X",100*0.05,"")</f>
        <v/>
      </c>
      <c r="F19" s="17" t="s">
        <v>96</v>
      </c>
      <c r="G19" s="17">
        <f t="shared" si="9"/>
        <v>3</v>
      </c>
      <c r="H19" s="17" t="str">
        <f t="shared" si="14"/>
        <v/>
      </c>
      <c r="I19" s="17" t="str">
        <f t="shared" si="10"/>
        <v/>
      </c>
      <c r="J19" s="17" t="str">
        <f t="shared" si="16"/>
        <v/>
      </c>
      <c r="K19" s="17" t="str">
        <f t="shared" si="17"/>
        <v/>
      </c>
    </row>
    <row r="20" spans="1:11" ht="22.9" customHeight="1" outlineLevel="1" x14ac:dyDescent="0.25">
      <c r="A20" s="71"/>
      <c r="B20" s="40" t="str">
        <f>RUBRICA!A14</f>
        <v>10. Cumple completando el contenido del informe de presentación del proyecto de acuerdo con la plantilla entregada.</v>
      </c>
      <c r="C20" s="38" t="s">
        <v>7</v>
      </c>
      <c r="D20" s="17" t="s">
        <v>96</v>
      </c>
      <c r="E20" s="17">
        <f t="shared" si="8"/>
        <v>5</v>
      </c>
      <c r="F20" s="17" t="str">
        <f t="shared" si="12"/>
        <v/>
      </c>
      <c r="G20" s="17" t="str">
        <f t="shared" si="9"/>
        <v/>
      </c>
      <c r="H20" s="17" t="str">
        <f t="shared" si="14"/>
        <v/>
      </c>
      <c r="I20" s="17" t="str">
        <f t="shared" si="10"/>
        <v/>
      </c>
      <c r="J20" s="17" t="str">
        <f t="shared" si="16"/>
        <v/>
      </c>
      <c r="K20" s="17" t="str">
        <f t="shared" si="17"/>
        <v/>
      </c>
    </row>
    <row r="21" spans="1:11" ht="36" outlineLevel="1" x14ac:dyDescent="0.25">
      <c r="A21" s="71"/>
      <c r="B21" s="40" t="str">
        <f>RUBRICA!A16</f>
        <v>12. Desarrolla un plan de trabajo que permita del logro de los objetivos propuestos del proyecto de 
acuerdo a los tiempos para su desarrollo</v>
      </c>
      <c r="C21" s="38" t="s">
        <v>7</v>
      </c>
      <c r="D21" s="17" t="s">
        <v>96</v>
      </c>
      <c r="E21" s="17">
        <f>IF(D21="X",100*0.1,"")</f>
        <v>10</v>
      </c>
      <c r="F21" s="17" t="s">
        <v>95</v>
      </c>
      <c r="G21" s="17" t="str">
        <f>IF(F21="X",60*0.1,"")</f>
        <v/>
      </c>
      <c r="H21" s="17" t="str">
        <f t="shared" si="14"/>
        <v/>
      </c>
      <c r="I21" s="17" t="str">
        <f>IF(H21="X",30*0.1,"")</f>
        <v/>
      </c>
      <c r="J21" s="17" t="str">
        <f t="shared" si="16"/>
        <v/>
      </c>
      <c r="K21" s="17" t="str">
        <f t="shared" si="17"/>
        <v/>
      </c>
    </row>
    <row r="22" spans="1:11" ht="15.75" customHeight="1" outlineLevel="1" x14ac:dyDescent="0.3">
      <c r="A22" s="67"/>
      <c r="B22" s="39" t="s">
        <v>6</v>
      </c>
      <c r="C22" s="43">
        <f>E22+G22+I22+K22</f>
        <v>62</v>
      </c>
      <c r="D22" s="20"/>
      <c r="E22" s="20">
        <f>SUM(E12:E21)</f>
        <v>50</v>
      </c>
      <c r="F22" s="20"/>
      <c r="G22" s="20">
        <f>SUM(G12:G21)</f>
        <v>12</v>
      </c>
      <c r="H22" s="20"/>
      <c r="I22" s="20">
        <f>SUM(I12:I21)</f>
        <v>0</v>
      </c>
      <c r="J22" s="20"/>
      <c r="K22" s="20">
        <f>SUM(K12:K21)</f>
        <v>0</v>
      </c>
    </row>
    <row r="23" spans="1:11" ht="15.75" customHeight="1" outlineLevel="1" x14ac:dyDescent="0.3">
      <c r="A23" s="55"/>
      <c r="B23" s="42" t="s">
        <v>16</v>
      </c>
      <c r="C23" s="21">
        <f>VLOOKUP(C22,ESCALA_IEP!A2:B142,2,FALSE)</f>
        <v>6.1</v>
      </c>
    </row>
    <row r="24" spans="1:11" ht="15.75" customHeight="1" x14ac:dyDescent="0.25"/>
    <row r="25" spans="1:11" ht="15.75" customHeight="1" x14ac:dyDescent="0.25"/>
    <row r="26" spans="1:11" ht="15.75" customHeight="1" x14ac:dyDescent="0.25">
      <c r="A26" s="66" t="s">
        <v>18</v>
      </c>
      <c r="B26" s="54" t="s">
        <v>19</v>
      </c>
      <c r="C26" s="56" t="str">
        <f>$B$4</f>
        <v>Sebastian Caffi</v>
      </c>
      <c r="D26" s="57"/>
      <c r="E26" s="57"/>
      <c r="F26" s="57"/>
      <c r="G26" s="57"/>
      <c r="H26" s="57"/>
      <c r="I26" s="57"/>
      <c r="J26" s="57"/>
      <c r="K26" s="58"/>
    </row>
    <row r="27" spans="1:11" ht="15.75" customHeight="1" x14ac:dyDescent="0.25">
      <c r="A27" s="67"/>
      <c r="B27" s="55"/>
      <c r="C27" s="59"/>
      <c r="D27" s="60"/>
      <c r="E27" s="60"/>
      <c r="F27" s="60"/>
      <c r="G27" s="60"/>
      <c r="H27" s="60"/>
      <c r="I27" s="60"/>
      <c r="J27" s="60"/>
      <c r="K27" s="61"/>
    </row>
    <row r="28" spans="1:11" ht="15.75" customHeight="1" x14ac:dyDescent="0.25">
      <c r="A28" s="67"/>
      <c r="B28" s="15" t="s">
        <v>20</v>
      </c>
      <c r="C28" s="62" t="s">
        <v>13</v>
      </c>
      <c r="D28" s="63" t="s">
        <v>14</v>
      </c>
      <c r="E28" s="64"/>
      <c r="F28" s="64"/>
      <c r="G28" s="64"/>
      <c r="H28" s="64"/>
      <c r="I28" s="64"/>
      <c r="J28" s="64"/>
      <c r="K28" s="65"/>
    </row>
    <row r="29" spans="1:11" ht="15.75" customHeight="1" x14ac:dyDescent="0.25">
      <c r="A29" s="67"/>
      <c r="B29" s="16" t="s">
        <v>15</v>
      </c>
      <c r="C29" s="55"/>
      <c r="D29" s="63" t="s">
        <v>7</v>
      </c>
      <c r="E29" s="65"/>
      <c r="F29" s="63" t="s">
        <v>8</v>
      </c>
      <c r="G29" s="65"/>
      <c r="H29" s="63" t="s">
        <v>9</v>
      </c>
      <c r="I29" s="65"/>
      <c r="J29" s="63" t="s">
        <v>10</v>
      </c>
      <c r="K29" s="65"/>
    </row>
    <row r="30" spans="1:11" ht="24.6" customHeight="1" x14ac:dyDescent="0.25">
      <c r="A30" s="67"/>
      <c r="B30" s="40" t="str">
        <f>RUBRICA!A7</f>
        <v>3. Relaciona el Proyecto APT con sus intereses profesionales. *</v>
      </c>
      <c r="C30" s="38" t="s">
        <v>7</v>
      </c>
      <c r="D30" s="17" t="str">
        <f t="shared" ref="D30:D31" si="23">IF($C30=CL,"X","")</f>
        <v>X</v>
      </c>
      <c r="E30" s="17">
        <f>IF(D30="X",100*0.1,"")</f>
        <v>10</v>
      </c>
      <c r="F30" s="17" t="str">
        <f t="shared" ref="F30:F31" si="24">IF($C30=L,"X","")</f>
        <v/>
      </c>
      <c r="G30" s="17" t="str">
        <f>IF(F30="X",60*0.1,"")</f>
        <v/>
      </c>
      <c r="H30" s="17" t="str">
        <f t="shared" ref="H30:H31" si="25">IF($C30=ML,"X","")</f>
        <v/>
      </c>
      <c r="I30" s="17" t="str">
        <f>IF(H30="X",30*0.1,"")</f>
        <v/>
      </c>
      <c r="J30" s="17" t="str">
        <f t="shared" ref="J30:J31" si="26">IF($C30=NL,"X","")</f>
        <v/>
      </c>
      <c r="K30" s="17" t="str">
        <f t="shared" ref="K30:K31" si="27">IF($J30="X",0,"")</f>
        <v/>
      </c>
    </row>
    <row r="31" spans="1:11" ht="25.9" customHeight="1" x14ac:dyDescent="0.25">
      <c r="A31" s="67"/>
      <c r="B31" s="40" t="str">
        <f>RUBRICA!A15</f>
        <v>11. Expone el tema utilizando un lenguaje técnico disciplinar al presentar la propuesta y responde evidenciando un manejo de la información. *</v>
      </c>
      <c r="C31" s="38" t="s">
        <v>7</v>
      </c>
      <c r="D31" s="17" t="str">
        <f t="shared" si="23"/>
        <v>X</v>
      </c>
      <c r="E31" s="17">
        <f>IF(D31="X",100*0.1,"")</f>
        <v>10</v>
      </c>
      <c r="F31" s="17" t="str">
        <f t="shared" si="24"/>
        <v/>
      </c>
      <c r="G31" s="17" t="str">
        <f>IF(F31="X",60*0.1,"")</f>
        <v/>
      </c>
      <c r="H31" s="17" t="str">
        <f t="shared" si="25"/>
        <v/>
      </c>
      <c r="I31" s="17" t="str">
        <f>IF(H31="X",30*0.1,"")</f>
        <v/>
      </c>
      <c r="J31" s="17" t="str">
        <f t="shared" si="26"/>
        <v/>
      </c>
      <c r="K31" s="17" t="str">
        <f t="shared" si="27"/>
        <v/>
      </c>
    </row>
    <row r="32" spans="1:11" x14ac:dyDescent="0.25">
      <c r="A32" s="67"/>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3">
      <c r="A33" s="67"/>
      <c r="B33" s="22" t="s">
        <v>17</v>
      </c>
      <c r="C33" s="19">
        <f>E33+G33+I33+K33</f>
        <v>30</v>
      </c>
      <c r="D33" s="20"/>
      <c r="E33" s="20">
        <f>SUM(E30:E32)</f>
        <v>30</v>
      </c>
      <c r="F33" s="20"/>
      <c r="G33" s="20">
        <f t="shared" ref="G33:K33" si="28">SUM(G30:G32)</f>
        <v>0</v>
      </c>
      <c r="H33" s="20"/>
      <c r="I33" s="20">
        <f t="shared" si="28"/>
        <v>0</v>
      </c>
      <c r="J33" s="20"/>
      <c r="K33" s="20">
        <f t="shared" si="28"/>
        <v>0</v>
      </c>
    </row>
    <row r="34" spans="1:11" ht="15.75" customHeight="1" x14ac:dyDescent="0.3">
      <c r="A34" s="55"/>
      <c r="B34" s="18" t="s">
        <v>16</v>
      </c>
      <c r="C34" s="21">
        <f>VLOOKUP(C33,ESCALA_TRAB_EQUIP!A2:B62,2,FALSE)</f>
        <v>7</v>
      </c>
    </row>
    <row r="35" spans="1:11" ht="15.75" customHeight="1" x14ac:dyDescent="0.3">
      <c r="B35" s="23"/>
      <c r="C35" s="24"/>
    </row>
    <row r="36" spans="1:11" ht="15.75" customHeight="1" x14ac:dyDescent="0.3">
      <c r="B36" s="23"/>
      <c r="C36" s="24"/>
    </row>
    <row r="37" spans="1:11" ht="15.75" customHeight="1" x14ac:dyDescent="0.25"/>
    <row r="38" spans="1:11" ht="15.75" customHeight="1" x14ac:dyDescent="0.25">
      <c r="A38" s="66" t="s">
        <v>18</v>
      </c>
      <c r="B38" s="54" t="s">
        <v>19</v>
      </c>
      <c r="C38" s="56" t="str">
        <f>B5</f>
        <v>Valentina Corales</v>
      </c>
      <c r="D38" s="57"/>
      <c r="E38" s="57"/>
      <c r="F38" s="57"/>
      <c r="G38" s="57"/>
      <c r="H38" s="57"/>
      <c r="I38" s="57"/>
      <c r="J38" s="57"/>
      <c r="K38" s="58"/>
    </row>
    <row r="39" spans="1:11" ht="15.75" customHeight="1" x14ac:dyDescent="0.25">
      <c r="A39" s="67"/>
      <c r="B39" s="55"/>
      <c r="C39" s="59"/>
      <c r="D39" s="60"/>
      <c r="E39" s="60"/>
      <c r="F39" s="60"/>
      <c r="G39" s="60"/>
      <c r="H39" s="60"/>
      <c r="I39" s="60"/>
      <c r="J39" s="60"/>
      <c r="K39" s="61"/>
    </row>
    <row r="40" spans="1:11" ht="15.75" customHeight="1" x14ac:dyDescent="0.25">
      <c r="A40" s="67"/>
      <c r="B40" s="15" t="s">
        <v>20</v>
      </c>
      <c r="C40" s="62" t="s">
        <v>13</v>
      </c>
      <c r="D40" s="63" t="s">
        <v>14</v>
      </c>
      <c r="E40" s="64"/>
      <c r="F40" s="64"/>
      <c r="G40" s="64"/>
      <c r="H40" s="64"/>
      <c r="I40" s="64"/>
      <c r="J40" s="64"/>
      <c r="K40" s="65"/>
    </row>
    <row r="41" spans="1:11" ht="15.75" customHeight="1" x14ac:dyDescent="0.25">
      <c r="A41" s="67"/>
      <c r="B41" s="16" t="s">
        <v>15</v>
      </c>
      <c r="C41" s="55"/>
      <c r="D41" s="63" t="s">
        <v>7</v>
      </c>
      <c r="E41" s="65"/>
      <c r="F41" s="63" t="s">
        <v>8</v>
      </c>
      <c r="G41" s="65"/>
      <c r="H41" s="63" t="s">
        <v>9</v>
      </c>
      <c r="I41" s="65"/>
      <c r="J41" s="63" t="s">
        <v>10</v>
      </c>
      <c r="K41" s="65"/>
    </row>
    <row r="42" spans="1:11" ht="25.9" customHeight="1" x14ac:dyDescent="0.25">
      <c r="A42" s="67"/>
      <c r="B42" s="40" t="str">
        <f>RUBRICA!A7</f>
        <v>3. Relaciona el Proyecto APT con sus intereses profesionales. *</v>
      </c>
      <c r="C42" s="38" t="s">
        <v>7</v>
      </c>
      <c r="D42" s="17" t="str">
        <f t="shared" ref="D42:D43" si="29">IF($C42=CL,"X","")</f>
        <v>X</v>
      </c>
      <c r="E42" s="17">
        <f>IF(D42="X",100*0.1,"")</f>
        <v>10</v>
      </c>
      <c r="F42" s="17" t="str">
        <f t="shared" ref="F42:F43" si="30">IF($C42=L,"X","")</f>
        <v/>
      </c>
      <c r="G42" s="17" t="str">
        <f>IF(F42="X",60*0.1,"")</f>
        <v/>
      </c>
      <c r="H42" s="17" t="str">
        <f t="shared" ref="H42:H43" si="31">IF($C42=ML,"X","")</f>
        <v/>
      </c>
      <c r="I42" s="17" t="str">
        <f>IF(H42="X",30*0.1,"")</f>
        <v/>
      </c>
      <c r="J42" s="17" t="str">
        <f t="shared" ref="J42:J43" si="32">IF($C42=NL,"X","")</f>
        <v/>
      </c>
      <c r="K42" s="17" t="str">
        <f t="shared" ref="K42:K43" si="33">IF($J42="X",0,"")</f>
        <v/>
      </c>
    </row>
    <row r="43" spans="1:11" ht="24" x14ac:dyDescent="0.25">
      <c r="A43" s="67"/>
      <c r="B43" s="40" t="str">
        <f>RUBRICA!A15</f>
        <v>11. Expone el tema utilizando un lenguaje técnico disciplinar al presentar la propuesta y responde evidenciando un manejo de la información. *</v>
      </c>
      <c r="C43" s="38" t="s">
        <v>7</v>
      </c>
      <c r="D43" s="17" t="str">
        <f t="shared" si="29"/>
        <v>X</v>
      </c>
      <c r="E43" s="17">
        <f>IF(D43="X",100*0.1,"")</f>
        <v>10</v>
      </c>
      <c r="F43" s="17" t="str">
        <f t="shared" si="30"/>
        <v/>
      </c>
      <c r="G43" s="17" t="str">
        <f>IF(F43="X",60*0.1,"")</f>
        <v/>
      </c>
      <c r="H43" s="17" t="str">
        <f t="shared" si="31"/>
        <v/>
      </c>
      <c r="I43" s="17" t="str">
        <f>IF(H43="X",30*0.1,"")</f>
        <v/>
      </c>
      <c r="J43" s="17" t="str">
        <f t="shared" si="32"/>
        <v/>
      </c>
      <c r="K43" s="17" t="str">
        <f t="shared" si="33"/>
        <v/>
      </c>
    </row>
    <row r="44" spans="1:11" ht="15.75" customHeight="1" x14ac:dyDescent="0.25">
      <c r="A44" s="67"/>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3">
      <c r="A45" s="67"/>
      <c r="B45" s="22" t="s">
        <v>17</v>
      </c>
      <c r="C45" s="19">
        <f>E45+G45+I45+K45</f>
        <v>30</v>
      </c>
      <c r="D45" s="20"/>
      <c r="E45" s="20">
        <f>SUM(E42:E44)</f>
        <v>30</v>
      </c>
      <c r="F45" s="20"/>
      <c r="G45" s="20">
        <f t="shared" ref="G45" si="34">SUM(G42:G44)</f>
        <v>0</v>
      </c>
      <c r="H45" s="20"/>
      <c r="I45" s="20">
        <f t="shared" ref="I45" si="35">SUM(I42:I44)</f>
        <v>0</v>
      </c>
      <c r="J45" s="20"/>
      <c r="K45" s="20">
        <f t="shared" ref="K45" si="36">SUM(K42:K44)</f>
        <v>0</v>
      </c>
    </row>
    <row r="46" spans="1:11" ht="15.75" customHeight="1" x14ac:dyDescent="0.3">
      <c r="A46" s="55"/>
      <c r="B46" s="18" t="s">
        <v>16</v>
      </c>
      <c r="C46" s="21">
        <f>VLOOKUP(C45,ESCALA_TRAB_EQUIP!A2:B62,2,FALSE)</f>
        <v>7</v>
      </c>
    </row>
    <row r="47" spans="1:11" ht="15.75" customHeight="1" x14ac:dyDescent="0.3">
      <c r="B47" s="23"/>
      <c r="C47" s="24"/>
    </row>
    <row r="48" spans="1:11" ht="15.75" customHeight="1" x14ac:dyDescent="0.3">
      <c r="B48" s="23"/>
      <c r="C48" s="24"/>
    </row>
    <row r="49" spans="1:11" ht="15.75" customHeight="1" x14ac:dyDescent="0.25">
      <c r="A49" s="66" t="s">
        <v>18</v>
      </c>
      <c r="B49" s="54" t="s">
        <v>19</v>
      </c>
      <c r="C49" s="56" t="str">
        <f>B6</f>
        <v>Malcom Pozo</v>
      </c>
      <c r="D49" s="57"/>
      <c r="E49" s="57"/>
      <c r="F49" s="57"/>
      <c r="G49" s="57"/>
      <c r="H49" s="57"/>
      <c r="I49" s="57"/>
      <c r="J49" s="57"/>
      <c r="K49" s="58"/>
    </row>
    <row r="50" spans="1:11" ht="15.75" customHeight="1" x14ac:dyDescent="0.25">
      <c r="A50" s="67"/>
      <c r="B50" s="55"/>
      <c r="C50" s="59"/>
      <c r="D50" s="60"/>
      <c r="E50" s="60"/>
      <c r="F50" s="60"/>
      <c r="G50" s="60"/>
      <c r="H50" s="60"/>
      <c r="I50" s="60"/>
      <c r="J50" s="60"/>
      <c r="K50" s="61"/>
    </row>
    <row r="51" spans="1:11" ht="15.75" customHeight="1" x14ac:dyDescent="0.25">
      <c r="A51" s="67"/>
      <c r="B51" s="15" t="s">
        <v>20</v>
      </c>
      <c r="C51" s="62" t="s">
        <v>13</v>
      </c>
      <c r="D51" s="63" t="s">
        <v>14</v>
      </c>
      <c r="E51" s="64"/>
      <c r="F51" s="64"/>
      <c r="G51" s="64"/>
      <c r="H51" s="64"/>
      <c r="I51" s="64"/>
      <c r="J51" s="64"/>
      <c r="K51" s="65"/>
    </row>
    <row r="52" spans="1:11" ht="15.75" customHeight="1" x14ac:dyDescent="0.25">
      <c r="A52" s="67"/>
      <c r="B52" s="16" t="s">
        <v>15</v>
      </c>
      <c r="C52" s="55"/>
      <c r="D52" s="63" t="s">
        <v>7</v>
      </c>
      <c r="E52" s="65"/>
      <c r="F52" s="63" t="s">
        <v>8</v>
      </c>
      <c r="G52" s="65"/>
      <c r="H52" s="63" t="s">
        <v>9</v>
      </c>
      <c r="I52" s="65"/>
      <c r="J52" s="63" t="s">
        <v>10</v>
      </c>
      <c r="K52" s="65"/>
    </row>
    <row r="53" spans="1:11" ht="25.9" customHeight="1" x14ac:dyDescent="0.25">
      <c r="A53" s="67"/>
      <c r="B53" s="40" t="str">
        <f>RUBRICA!A7</f>
        <v>3. Relaciona el Proyecto APT con sus intereses profesionales. *</v>
      </c>
      <c r="C53" s="38" t="s">
        <v>7</v>
      </c>
      <c r="D53" s="17" t="str">
        <f t="shared" ref="D53:D54" si="37">IF($C53=CL,"X","")</f>
        <v>X</v>
      </c>
      <c r="E53" s="17">
        <f>IF(D53="X",100*0.1,"")</f>
        <v>10</v>
      </c>
      <c r="F53" s="17" t="str">
        <f t="shared" ref="F53:F54" si="38">IF($C53=L,"X","")</f>
        <v/>
      </c>
      <c r="G53" s="17" t="str">
        <f>IF(F53="X",60*0.1,"")</f>
        <v/>
      </c>
      <c r="H53" s="17" t="str">
        <f t="shared" ref="H53:H54" si="39">IF($C53=ML,"X","")</f>
        <v/>
      </c>
      <c r="I53" s="17" t="str">
        <f>IF(H53="X",30*0.1,"")</f>
        <v/>
      </c>
      <c r="J53" s="17" t="str">
        <f t="shared" ref="J53:J54" si="40">IF($C53=NL,"X","")</f>
        <v/>
      </c>
      <c r="K53" s="17" t="str">
        <f t="shared" ref="K53:K54" si="41">IF($J53="X",0,"")</f>
        <v/>
      </c>
    </row>
    <row r="54" spans="1:11" ht="24" x14ac:dyDescent="0.25">
      <c r="A54" s="67"/>
      <c r="B54" s="40" t="str">
        <f>RUBRICA!A15</f>
        <v>11. Expone el tema utilizando un lenguaje técnico disciplinar al presentar la propuesta y responde evidenciando un manejo de la información. *</v>
      </c>
      <c r="C54" s="38" t="s">
        <v>7</v>
      </c>
      <c r="D54" s="17" t="str">
        <f t="shared" si="37"/>
        <v>X</v>
      </c>
      <c r="E54" s="17">
        <f>IF(D54="X",100*0.1,"")</f>
        <v>10</v>
      </c>
      <c r="F54" s="17" t="str">
        <f t="shared" si="38"/>
        <v/>
      </c>
      <c r="G54" s="17" t="str">
        <f>IF(F54="X",60*0.1,"")</f>
        <v/>
      </c>
      <c r="H54" s="17" t="str">
        <f t="shared" si="39"/>
        <v/>
      </c>
      <c r="I54" s="17" t="str">
        <f>IF(H54="X",30*0.1,"")</f>
        <v/>
      </c>
      <c r="J54" s="17" t="str">
        <f t="shared" si="40"/>
        <v/>
      </c>
      <c r="K54" s="17" t="str">
        <f t="shared" si="41"/>
        <v/>
      </c>
    </row>
    <row r="55" spans="1:11" ht="15.75" customHeight="1" x14ac:dyDescent="0.25">
      <c r="A55" s="67"/>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3">
      <c r="A56" s="67"/>
      <c r="B56" s="22" t="s">
        <v>17</v>
      </c>
      <c r="C56" s="19">
        <f>E56+G56+I56+K56</f>
        <v>30</v>
      </c>
      <c r="D56" s="20">
        <f>COUNTIF(D54:D55,"X")</f>
        <v>2</v>
      </c>
      <c r="E56" s="20">
        <f>SUM(E53:E55)</f>
        <v>30</v>
      </c>
      <c r="F56" s="20">
        <f t="shared" ref="F56" si="42">SUM(F53:F55)</f>
        <v>0</v>
      </c>
      <c r="G56" s="20">
        <f t="shared" ref="G56" si="43">SUM(G53:G55)</f>
        <v>0</v>
      </c>
      <c r="H56" s="20">
        <f t="shared" ref="H56" si="44">SUM(H53:H55)</f>
        <v>0</v>
      </c>
      <c r="I56" s="20">
        <f t="shared" ref="I56" si="45">SUM(I53:I55)</f>
        <v>0</v>
      </c>
      <c r="J56" s="20">
        <f t="shared" ref="J56" si="46">SUM(J53:J55)</f>
        <v>0</v>
      </c>
      <c r="K56" s="20">
        <f t="shared" ref="K56" si="47">SUM(K53:K55)</f>
        <v>0</v>
      </c>
    </row>
    <row r="57" spans="1:11" ht="15.75" customHeight="1" x14ac:dyDescent="0.3">
      <c r="A57" s="55"/>
      <c r="B57" s="18" t="s">
        <v>16</v>
      </c>
      <c r="C57" s="21">
        <f>VLOOKUP(C56,ESCALA_TRAB_EQUIP!A2:B62,2,FALSE)</f>
        <v>7</v>
      </c>
    </row>
    <row r="58" spans="1:11" ht="15.75" customHeight="1" x14ac:dyDescent="0.3">
      <c r="B58" s="23"/>
      <c r="C58" s="24"/>
    </row>
    <row r="59" spans="1:11" ht="15.75" customHeight="1" x14ac:dyDescent="0.25"/>
    <row r="60" spans="1:11" ht="15.75" customHeight="1" x14ac:dyDescent="0.25">
      <c r="A60" s="66" t="s">
        <v>18</v>
      </c>
      <c r="B60" s="54" t="s">
        <v>19</v>
      </c>
      <c r="C60" s="56" t="e">
        <f>#REF!</f>
        <v>#REF!</v>
      </c>
      <c r="D60" s="57"/>
      <c r="E60" s="57"/>
      <c r="F60" s="57"/>
      <c r="G60" s="57"/>
      <c r="H60" s="57"/>
      <c r="I60" s="57"/>
      <c r="J60" s="57"/>
      <c r="K60" s="58"/>
    </row>
    <row r="61" spans="1:11" ht="15.75" customHeight="1" x14ac:dyDescent="0.25">
      <c r="A61" s="67"/>
      <c r="B61" s="55"/>
      <c r="C61" s="59"/>
      <c r="D61" s="60"/>
      <c r="E61" s="60"/>
      <c r="F61" s="60"/>
      <c r="G61" s="60"/>
      <c r="H61" s="60"/>
      <c r="I61" s="60"/>
      <c r="J61" s="60"/>
      <c r="K61" s="61"/>
    </row>
    <row r="62" spans="1:11" ht="15.75" customHeight="1" x14ac:dyDescent="0.25">
      <c r="A62" s="67"/>
      <c r="B62" s="15" t="s">
        <v>20</v>
      </c>
      <c r="C62" s="62" t="s">
        <v>13</v>
      </c>
      <c r="D62" s="63" t="s">
        <v>14</v>
      </c>
      <c r="E62" s="64"/>
      <c r="F62" s="64"/>
      <c r="G62" s="64"/>
      <c r="H62" s="64"/>
      <c r="I62" s="64"/>
      <c r="J62" s="64"/>
      <c r="K62" s="65"/>
    </row>
    <row r="63" spans="1:11" ht="15.75" customHeight="1" x14ac:dyDescent="0.25">
      <c r="A63" s="67"/>
      <c r="B63" s="16" t="s">
        <v>15</v>
      </c>
      <c r="C63" s="55"/>
      <c r="D63" s="63" t="s">
        <v>7</v>
      </c>
      <c r="E63" s="65"/>
      <c r="F63" s="63" t="s">
        <v>8</v>
      </c>
      <c r="G63" s="65"/>
      <c r="H63" s="63" t="s">
        <v>9</v>
      </c>
      <c r="I63" s="65"/>
      <c r="J63" s="63" t="s">
        <v>10</v>
      </c>
      <c r="K63" s="65"/>
    </row>
    <row r="64" spans="1:11" ht="25.9" customHeight="1" x14ac:dyDescent="0.25">
      <c r="A64" s="67"/>
      <c r="B64" s="40" t="str">
        <f>RUBRICA!A18</f>
        <v>Total</v>
      </c>
      <c r="C64" s="38" t="s">
        <v>7</v>
      </c>
      <c r="D64" s="17" t="str">
        <f t="shared" ref="D64:D65" si="48">IF($C64=CL,"X","")</f>
        <v>X</v>
      </c>
      <c r="E64" s="17">
        <f>IF(D64="X",100*0.1,"")</f>
        <v>10</v>
      </c>
      <c r="F64" s="17" t="str">
        <f t="shared" ref="F64:F65" si="49">IF($C64=L,"X","")</f>
        <v/>
      </c>
      <c r="G64" s="17" t="str">
        <f>IF(F64="X",60*0.1,"")</f>
        <v/>
      </c>
      <c r="H64" s="17" t="str">
        <f t="shared" ref="H64:H65" si="50">IF($C64=ML,"X","")</f>
        <v/>
      </c>
      <c r="I64" s="17" t="str">
        <f>IF(H64="X",30*0.1,"")</f>
        <v/>
      </c>
      <c r="J64" s="17" t="str">
        <f t="shared" ref="J64:J65" si="51">IF($C64=NL,"X","")</f>
        <v/>
      </c>
      <c r="K64" s="17" t="str">
        <f t="shared" ref="K64:K65" si="52">IF($J64="X",0,"")</f>
        <v/>
      </c>
    </row>
    <row r="65" spans="1:11" x14ac:dyDescent="0.25">
      <c r="A65" s="67"/>
      <c r="B65" s="40">
        <f>RUBRICA!A26</f>
        <v>0</v>
      </c>
      <c r="C65" s="38" t="s">
        <v>7</v>
      </c>
      <c r="D65" s="17" t="str">
        <f t="shared" si="48"/>
        <v>X</v>
      </c>
      <c r="E65" s="17">
        <f>IF(D65="X",100*0.1,"")</f>
        <v>10</v>
      </c>
      <c r="F65" s="17" t="str">
        <f t="shared" si="49"/>
        <v/>
      </c>
      <c r="G65" s="17" t="str">
        <f>IF(F65="X",60*0.1,"")</f>
        <v/>
      </c>
      <c r="H65" s="17" t="str">
        <f t="shared" si="50"/>
        <v/>
      </c>
      <c r="I65" s="17" t="str">
        <f>IF(H65="X",30*0.1,"")</f>
        <v/>
      </c>
      <c r="J65" s="17" t="str">
        <f t="shared" si="51"/>
        <v/>
      </c>
      <c r="K65" s="17" t="str">
        <f t="shared" si="52"/>
        <v/>
      </c>
    </row>
    <row r="66" spans="1:11" ht="15.75" customHeight="1" x14ac:dyDescent="0.25">
      <c r="A66" s="67"/>
      <c r="B66" s="40">
        <f>RUBRICA!A28</f>
        <v>0</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3">
      <c r="A67" s="67"/>
      <c r="B67" s="22" t="s">
        <v>17</v>
      </c>
      <c r="C67" s="19">
        <f>E67+G67+I67+K67</f>
        <v>30</v>
      </c>
      <c r="D67" s="20">
        <f>COUNTIF(D65:D66,"X")</f>
        <v>2</v>
      </c>
      <c r="E67" s="20">
        <f>SUM(E64:E66)</f>
        <v>30</v>
      </c>
      <c r="F67" s="20">
        <f t="shared" ref="F67:K67" si="53">SUM(F64:F66)</f>
        <v>0</v>
      </c>
      <c r="G67" s="20">
        <f t="shared" si="53"/>
        <v>0</v>
      </c>
      <c r="H67" s="20">
        <f t="shared" si="53"/>
        <v>0</v>
      </c>
      <c r="I67" s="20">
        <f t="shared" si="53"/>
        <v>0</v>
      </c>
      <c r="J67" s="20">
        <f t="shared" si="53"/>
        <v>0</v>
      </c>
      <c r="K67" s="20">
        <f t="shared" si="53"/>
        <v>0</v>
      </c>
    </row>
    <row r="68" spans="1:11" ht="15.75" customHeight="1" x14ac:dyDescent="0.3">
      <c r="A68" s="55"/>
      <c r="B68" s="18" t="s">
        <v>16</v>
      </c>
      <c r="C68" s="21">
        <f>VLOOKUP(C67,ESCALA_TRAB_EQUIP!A13:B73,2,FALSE)</f>
        <v>7</v>
      </c>
    </row>
    <row r="69" spans="1:11" ht="15.75" customHeight="1" x14ac:dyDescent="0.25"/>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sheetData>
  <mergeCells count="44">
    <mergeCell ref="A60:A68"/>
    <mergeCell ref="B60:B61"/>
    <mergeCell ref="C60:K61"/>
    <mergeCell ref="C62:C63"/>
    <mergeCell ref="D62:K62"/>
    <mergeCell ref="D63:E63"/>
    <mergeCell ref="F63:G63"/>
    <mergeCell ref="H63:I63"/>
    <mergeCell ref="J63:K63"/>
    <mergeCell ref="B49:B50"/>
    <mergeCell ref="C51:C52"/>
    <mergeCell ref="C49:K50"/>
    <mergeCell ref="J52:K52"/>
    <mergeCell ref="A49:A57"/>
    <mergeCell ref="H29:I29"/>
    <mergeCell ref="J29:K29"/>
    <mergeCell ref="D51:K51"/>
    <mergeCell ref="D52:E52"/>
    <mergeCell ref="F52:G52"/>
    <mergeCell ref="H52:I52"/>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6">
    <cfRule type="cellIs" dxfId="1" priority="1" operator="lessThan">
      <formula>4</formula>
    </cfRule>
    <cfRule type="cellIs" dxfId="0" priority="2" operator="lessThan">
      <formula>1</formula>
    </cfRule>
  </conditionalFormatting>
  <dataValidations xWindow="969" yWindow="371"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xWindow="969" yWindow="371" count="1">
        <x14:dataValidation type="list" allowBlank="1" showErrorMessage="1">
          <x14:formula1>
            <xm:f>'RELEVANCIA-PUNTAJE'!$B$2:$E$2</xm:f>
          </x14:formula1>
          <xm:sqref>C12:C21 C53:C55 C42:C44 C30:C32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5" zoomScale="127"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5" t="s">
        <v>21</v>
      </c>
      <c r="B2" s="78" t="s">
        <v>22</v>
      </c>
      <c r="C2" s="79"/>
      <c r="D2" s="79"/>
      <c r="E2" s="80"/>
      <c r="F2" s="75" t="s">
        <v>23</v>
      </c>
    </row>
    <row r="3" spans="1:6" x14ac:dyDescent="0.25">
      <c r="A3" s="76"/>
      <c r="B3" s="81" t="s">
        <v>24</v>
      </c>
      <c r="C3" s="81" t="s">
        <v>25</v>
      </c>
      <c r="D3" s="26" t="s">
        <v>26</v>
      </c>
      <c r="E3" s="28" t="s">
        <v>10</v>
      </c>
      <c r="F3" s="76"/>
    </row>
    <row r="4" spans="1:6" ht="57.6" customHeight="1" thickBot="1" x14ac:dyDescent="0.3">
      <c r="A4" s="77"/>
      <c r="B4" s="82"/>
      <c r="C4" s="82"/>
      <c r="D4" s="27">
        <v>-0.3</v>
      </c>
      <c r="E4" s="27">
        <v>0</v>
      </c>
      <c r="F4" s="77"/>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3" t="s">
        <v>5</v>
      </c>
      <c r="B1" s="7" t="s">
        <v>6</v>
      </c>
      <c r="C1" s="8"/>
      <c r="D1" s="8"/>
      <c r="E1" s="9"/>
    </row>
    <row r="2" spans="1:5" ht="45.75" thickBot="1" x14ac:dyDescent="0.3">
      <c r="A2" s="84"/>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Gomez</cp:lastModifiedBy>
  <dcterms:created xsi:type="dcterms:W3CDTF">2023-08-07T04:08:01Z</dcterms:created>
  <dcterms:modified xsi:type="dcterms:W3CDTF">2024-09-19T19:27:00Z</dcterms:modified>
</cp:coreProperties>
</file>