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hma\Documents\P_201405_501P_AMOA_Superv\11_Documentations\"/>
    </mc:Choice>
  </mc:AlternateContent>
  <bookViews>
    <workbookView xWindow="0" yWindow="0" windowWidth="23040" windowHeight="9408" activeTab="7"/>
  </bookViews>
  <sheets>
    <sheet name="OMi" sheetId="1" r:id="rId1"/>
    <sheet name="Nimsoft" sheetId="2" r:id="rId2"/>
    <sheet name="SolarWinds" sheetId="3" r:id="rId3"/>
    <sheet name="Zabbix" sheetId="4" r:id="rId4"/>
    <sheet name="Shinken" sheetId="5" r:id="rId5"/>
    <sheet name="EON" sheetId="6" r:id="rId6"/>
    <sheet name="Synthese" sheetId="7" r:id="rId7"/>
    <sheet name="Remise" sheetId="8" r:id="rId8"/>
    <sheet name="Feuil2" sheetId="10" r:id="rId9"/>
    <sheet name="Feuil1" sheetId="9" r:id="rId10"/>
  </sheets>
  <calcPr calcId="152511"/>
  <pivotCaches>
    <pivotCache cacheId="7" r:id="rId11"/>
  </pivotCaches>
</workbook>
</file>

<file path=xl/calcChain.xml><?xml version="1.0" encoding="utf-8"?>
<calcChain xmlns="http://schemas.openxmlformats.org/spreadsheetml/2006/main">
  <c r="H37" i="8" l="1"/>
  <c r="H36" i="8"/>
  <c r="H35" i="8"/>
  <c r="H34" i="8"/>
  <c r="H33" i="8"/>
  <c r="H31" i="8"/>
  <c r="H30" i="8"/>
  <c r="H29" i="8"/>
  <c r="H28" i="8"/>
  <c r="H27" i="8"/>
  <c r="H25" i="8"/>
  <c r="H24" i="8"/>
  <c r="H23" i="8"/>
  <c r="H22" i="8"/>
  <c r="H21" i="8"/>
  <c r="H19" i="8"/>
  <c r="H18" i="8"/>
  <c r="H17" i="8"/>
  <c r="H16" i="8"/>
  <c r="H15" i="8"/>
  <c r="H13" i="8"/>
  <c r="H12" i="8"/>
  <c r="H11" i="8"/>
  <c r="H10" i="8"/>
  <c r="H9" i="8"/>
  <c r="H7" i="8"/>
  <c r="H5" i="8"/>
  <c r="H4" i="8"/>
  <c r="H3" i="8"/>
  <c r="G37" i="8" l="1"/>
  <c r="F37" i="8"/>
  <c r="G31" i="8"/>
  <c r="F31" i="8"/>
  <c r="G25" i="8"/>
  <c r="F25" i="8"/>
  <c r="G19" i="8"/>
  <c r="F19" i="8"/>
  <c r="G13" i="8"/>
  <c r="F13" i="8"/>
  <c r="G7" i="8"/>
  <c r="F7" i="8"/>
  <c r="D22" i="8"/>
  <c r="E22" i="8"/>
  <c r="F22" i="8"/>
  <c r="G22" i="8"/>
  <c r="C22" i="8"/>
  <c r="D22" i="7"/>
  <c r="E22" i="7"/>
  <c r="F22" i="7"/>
  <c r="G22" i="7"/>
  <c r="C22" i="7"/>
  <c r="D16" i="7"/>
  <c r="E16" i="7"/>
  <c r="F16" i="7"/>
  <c r="G16" i="7"/>
  <c r="E6" i="6" l="1"/>
  <c r="E14" i="6" s="1"/>
  <c r="G14" i="6" s="1"/>
  <c r="E7" i="6"/>
  <c r="E8" i="6"/>
  <c r="E9" i="6"/>
  <c r="E10" i="6"/>
  <c r="E11" i="6"/>
  <c r="E12" i="6"/>
  <c r="E13" i="6"/>
  <c r="E9" i="5"/>
  <c r="E16" i="5"/>
  <c r="G16" i="5" s="1"/>
  <c r="G17" i="5" s="1"/>
  <c r="G15" i="4"/>
  <c r="G14" i="4"/>
  <c r="E14" i="4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E20" i="2"/>
  <c r="G20" i="2" s="1"/>
  <c r="D10" i="8"/>
  <c r="E10" i="8"/>
  <c r="F10" i="8"/>
  <c r="G10" i="8"/>
  <c r="C10" i="8"/>
  <c r="C9" i="8"/>
  <c r="J8" i="2"/>
  <c r="J7" i="2"/>
  <c r="E37" i="8" l="1"/>
  <c r="E32" i="8" s="1"/>
  <c r="D37" i="8"/>
  <c r="G36" i="8"/>
  <c r="G32" i="8" s="1"/>
  <c r="F36" i="8"/>
  <c r="E36" i="8"/>
  <c r="D36" i="8"/>
  <c r="D32" i="8" s="1"/>
  <c r="E31" i="8"/>
  <c r="E26" i="8" s="1"/>
  <c r="D31" i="8"/>
  <c r="D26" i="8" s="1"/>
  <c r="G30" i="8"/>
  <c r="F30" i="8"/>
  <c r="E30" i="8"/>
  <c r="D30" i="8"/>
  <c r="G28" i="8"/>
  <c r="G26" i="8" s="1"/>
  <c r="F28" i="8"/>
  <c r="F26" i="8" s="1"/>
  <c r="E28" i="8"/>
  <c r="D28" i="8"/>
  <c r="C28" i="8"/>
  <c r="F20" i="8"/>
  <c r="E25" i="8"/>
  <c r="E20" i="8" s="1"/>
  <c r="D25" i="8"/>
  <c r="D20" i="8" s="1"/>
  <c r="G24" i="8"/>
  <c r="F24" i="8"/>
  <c r="E24" i="8"/>
  <c r="D24" i="8"/>
  <c r="G20" i="8"/>
  <c r="E13" i="8"/>
  <c r="D13" i="8"/>
  <c r="G12" i="8"/>
  <c r="F12" i="8"/>
  <c r="E12" i="8"/>
  <c r="D12" i="8"/>
  <c r="E7" i="8"/>
  <c r="D7" i="8"/>
  <c r="G6" i="8"/>
  <c r="F6" i="8"/>
  <c r="H6" i="8" s="1"/>
  <c r="E6" i="8"/>
  <c r="D6" i="8"/>
  <c r="C5" i="8"/>
  <c r="H7" i="2"/>
  <c r="H8" i="2" s="1"/>
  <c r="F24" i="1"/>
  <c r="C3" i="8" s="1"/>
  <c r="G27" i="3"/>
  <c r="I27" i="3" s="1"/>
  <c r="C11" i="4"/>
  <c r="E11" i="4" s="1"/>
  <c r="G11" i="4" s="1"/>
  <c r="E24" i="3"/>
  <c r="C17" i="3"/>
  <c r="G18" i="2"/>
  <c r="E18" i="2"/>
  <c r="E19" i="2"/>
  <c r="C18" i="2"/>
  <c r="F32" i="8" l="1"/>
  <c r="I28" i="3"/>
  <c r="C17" i="8" s="1"/>
  <c r="G24" i="1"/>
  <c r="E13" i="2"/>
  <c r="E14" i="2"/>
  <c r="G14" i="2" s="1"/>
  <c r="E15" i="2"/>
  <c r="G15" i="2" s="1"/>
  <c r="E16" i="2"/>
  <c r="E17" i="2"/>
  <c r="E12" i="2"/>
  <c r="G16" i="2"/>
  <c r="G17" i="2"/>
  <c r="G19" i="2"/>
  <c r="G12" i="2"/>
  <c r="G31" i="1"/>
  <c r="E31" i="1"/>
  <c r="G13" i="1"/>
  <c r="E12" i="1"/>
  <c r="E21" i="2" l="1"/>
  <c r="G21" i="2" s="1"/>
  <c r="G13" i="2"/>
  <c r="G8" i="8"/>
  <c r="F8" i="8"/>
  <c r="D8" i="8"/>
  <c r="E8" i="8"/>
  <c r="C4" i="8"/>
  <c r="C2" i="8" s="1"/>
  <c r="E4" i="8"/>
  <c r="E2" i="8" s="1"/>
  <c r="D4" i="8"/>
  <c r="D2" i="8" s="1"/>
  <c r="F4" i="8"/>
  <c r="F2" i="8" s="1"/>
  <c r="G4" i="8"/>
  <c r="G2" i="8" s="1"/>
  <c r="E4" i="1"/>
  <c r="E5" i="1"/>
  <c r="E6" i="1"/>
  <c r="E7" i="1"/>
  <c r="E8" i="1"/>
  <c r="E9" i="1"/>
  <c r="E10" i="1"/>
  <c r="E11" i="1"/>
  <c r="E3" i="1"/>
  <c r="H2" i="8" l="1"/>
  <c r="E37" i="7" l="1"/>
  <c r="E31" i="7"/>
  <c r="D36" i="7"/>
  <c r="E36" i="7"/>
  <c r="F36" i="7"/>
  <c r="F32" i="7" s="1"/>
  <c r="G36" i="7"/>
  <c r="D37" i="7"/>
  <c r="F37" i="7"/>
  <c r="G37" i="7"/>
  <c r="D28" i="7"/>
  <c r="E28" i="7"/>
  <c r="F28" i="7"/>
  <c r="G28" i="7"/>
  <c r="D31" i="7"/>
  <c r="F31" i="7"/>
  <c r="G31" i="7"/>
  <c r="C28" i="7"/>
  <c r="D10" i="7"/>
  <c r="E10" i="7"/>
  <c r="F10" i="7"/>
  <c r="G10" i="7"/>
  <c r="C10" i="7"/>
  <c r="D4" i="7"/>
  <c r="E4" i="7"/>
  <c r="F4" i="7"/>
  <c r="G4" i="7"/>
  <c r="C4" i="7"/>
  <c r="E6" i="4"/>
  <c r="G6" i="4" s="1"/>
  <c r="E7" i="4"/>
  <c r="G7" i="4" s="1"/>
  <c r="E8" i="4"/>
  <c r="G8" i="4" s="1"/>
  <c r="E9" i="4"/>
  <c r="G9" i="4" s="1"/>
  <c r="E10" i="4"/>
  <c r="G10" i="4" s="1"/>
  <c r="E12" i="4"/>
  <c r="G12" i="4" s="1"/>
  <c r="E13" i="4"/>
  <c r="G13" i="4" s="1"/>
  <c r="G6" i="6"/>
  <c r="G8" i="6"/>
  <c r="G9" i="6"/>
  <c r="G10" i="6"/>
  <c r="G11" i="6"/>
  <c r="G12" i="6"/>
  <c r="G13" i="6"/>
  <c r="E7" i="5"/>
  <c r="G7" i="5" s="1"/>
  <c r="E8" i="5"/>
  <c r="G8" i="5" s="1"/>
  <c r="E10" i="5"/>
  <c r="E12" i="5"/>
  <c r="G12" i="5" s="1"/>
  <c r="E13" i="5"/>
  <c r="G13" i="5" s="1"/>
  <c r="E14" i="5"/>
  <c r="E15" i="5"/>
  <c r="E25" i="7"/>
  <c r="E20" i="7" s="1"/>
  <c r="D24" i="7"/>
  <c r="E24" i="7"/>
  <c r="F24" i="7"/>
  <c r="G24" i="7"/>
  <c r="F25" i="7"/>
  <c r="G25" i="7"/>
  <c r="G20" i="7" s="1"/>
  <c r="D18" i="7"/>
  <c r="E18" i="7"/>
  <c r="G18" i="7"/>
  <c r="D12" i="7"/>
  <c r="E12" i="7"/>
  <c r="F12" i="7"/>
  <c r="G12" i="7"/>
  <c r="G13" i="7"/>
  <c r="C9" i="7"/>
  <c r="E7" i="7"/>
  <c r="D7" i="7"/>
  <c r="F7" i="7"/>
  <c r="G7" i="7"/>
  <c r="D6" i="7"/>
  <c r="E6" i="7"/>
  <c r="F6" i="7"/>
  <c r="G6" i="7"/>
  <c r="C5" i="7"/>
  <c r="G23" i="1"/>
  <c r="C3" i="7"/>
  <c r="F23" i="1"/>
  <c r="G24" i="6"/>
  <c r="G23" i="6"/>
  <c r="G22" i="6"/>
  <c r="G21" i="6"/>
  <c r="E18" i="6"/>
  <c r="E5" i="6"/>
  <c r="G5" i="6" s="1"/>
  <c r="G26" i="5"/>
  <c r="G25" i="5"/>
  <c r="G24" i="5"/>
  <c r="G23" i="5"/>
  <c r="E20" i="5"/>
  <c r="G15" i="5"/>
  <c r="G14" i="5"/>
  <c r="E11" i="5"/>
  <c r="G11" i="5" s="1"/>
  <c r="G10" i="5"/>
  <c r="E2" i="5"/>
  <c r="G24" i="4"/>
  <c r="G23" i="4"/>
  <c r="G22" i="4"/>
  <c r="E18" i="4"/>
  <c r="E5" i="4"/>
  <c r="G5" i="4" s="1"/>
  <c r="I37" i="3"/>
  <c r="I36" i="3"/>
  <c r="I35" i="3"/>
  <c r="I34" i="3"/>
  <c r="G31" i="3"/>
  <c r="F18" i="7" s="1"/>
  <c r="C17" i="7"/>
  <c r="F10" i="3"/>
  <c r="F9" i="3"/>
  <c r="F4" i="3"/>
  <c r="F3" i="3"/>
  <c r="G31" i="2"/>
  <c r="G30" i="2"/>
  <c r="G29" i="2"/>
  <c r="F13" i="7" s="1"/>
  <c r="G28" i="2"/>
  <c r="E25" i="2"/>
  <c r="G22" i="2"/>
  <c r="E6" i="2"/>
  <c r="E5" i="2"/>
  <c r="E4" i="2"/>
  <c r="E3" i="2"/>
  <c r="E2" i="2"/>
  <c r="E7" i="2" s="1"/>
  <c r="E8" i="2" s="1"/>
  <c r="G15" i="6" l="1"/>
  <c r="H36" i="7"/>
  <c r="D32" i="7"/>
  <c r="G32" i="7"/>
  <c r="F20" i="7"/>
  <c r="G19" i="7"/>
  <c r="G14" i="7" s="1"/>
  <c r="F11" i="3"/>
  <c r="F18" i="8"/>
  <c r="E18" i="8"/>
  <c r="D18" i="8"/>
  <c r="G18" i="8"/>
  <c r="D19" i="8"/>
  <c r="E19" i="8"/>
  <c r="C11" i="7"/>
  <c r="C8" i="7" s="1"/>
  <c r="C11" i="8"/>
  <c r="C8" i="8" s="1"/>
  <c r="H8" i="8" s="1"/>
  <c r="H24" i="7"/>
  <c r="H6" i="7"/>
  <c r="D2" i="7"/>
  <c r="F2" i="7"/>
  <c r="G30" i="7"/>
  <c r="G26" i="7" s="1"/>
  <c r="F30" i="7"/>
  <c r="F26" i="7" s="1"/>
  <c r="E30" i="7"/>
  <c r="E26" i="7" s="1"/>
  <c r="D30" i="7"/>
  <c r="D26" i="7" s="1"/>
  <c r="F8" i="7"/>
  <c r="E13" i="7"/>
  <c r="E8" i="7" s="1"/>
  <c r="D13" i="7"/>
  <c r="D8" i="7" s="1"/>
  <c r="G8" i="7"/>
  <c r="D25" i="7"/>
  <c r="D20" i="7" s="1"/>
  <c r="C15" i="7"/>
  <c r="E32" i="7"/>
  <c r="E19" i="7"/>
  <c r="E14" i="7" s="1"/>
  <c r="F19" i="7"/>
  <c r="F14" i="7" s="1"/>
  <c r="D19" i="7"/>
  <c r="D14" i="7" s="1"/>
  <c r="G2" i="7"/>
  <c r="E2" i="7"/>
  <c r="C2" i="7"/>
  <c r="H4" i="3"/>
  <c r="C35" i="7" l="1"/>
  <c r="C32" i="7" s="1"/>
  <c r="H32" i="7" s="1"/>
  <c r="C35" i="8"/>
  <c r="C32" i="8" s="1"/>
  <c r="H32" i="8" s="1"/>
  <c r="C29" i="7"/>
  <c r="C26" i="7" s="1"/>
  <c r="H26" i="7" s="1"/>
  <c r="C29" i="8"/>
  <c r="C26" i="8" s="1"/>
  <c r="H26" i="8" s="1"/>
  <c r="C23" i="7"/>
  <c r="C20" i="7" s="1"/>
  <c r="H20" i="7" s="1"/>
  <c r="C23" i="8"/>
  <c r="C20" i="8" s="1"/>
  <c r="H20" i="8" s="1"/>
  <c r="F12" i="3"/>
  <c r="C14" i="7" s="1"/>
  <c r="H14" i="7" s="1"/>
  <c r="F13" i="3"/>
  <c r="H12" i="7"/>
  <c r="H18" i="7"/>
  <c r="H2" i="7"/>
  <c r="H30" i="7"/>
  <c r="H8" i="7"/>
  <c r="C15" i="8" l="1"/>
  <c r="C14" i="8" s="1"/>
  <c r="F14" i="3"/>
  <c r="D16" i="8" l="1"/>
  <c r="D14" i="8" s="1"/>
  <c r="E16" i="8"/>
  <c r="E14" i="8" s="1"/>
  <c r="F16" i="8"/>
  <c r="F14" i="8" s="1"/>
  <c r="G16" i="8"/>
  <c r="G14" i="8" s="1"/>
  <c r="H14" i="8" l="1"/>
</calcChain>
</file>

<file path=xl/comments1.xml><?xml version="1.0" encoding="utf-8"?>
<comments xmlns="http://schemas.openxmlformats.org/spreadsheetml/2006/main">
  <authors>
    <author>fhm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fhm:</t>
        </r>
        <r>
          <rPr>
            <sz val="9"/>
            <color indexed="81"/>
            <rFont val="Tahoma"/>
            <family val="2"/>
          </rPr>
          <t xml:space="preserve">
Pas de coût de maintenance la 1ère année</t>
        </r>
      </text>
    </comment>
  </commentList>
</comments>
</file>

<file path=xl/comments2.xml><?xml version="1.0" encoding="utf-8"?>
<comments xmlns="http://schemas.openxmlformats.org/spreadsheetml/2006/main">
  <authors>
    <author>fhm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fhm:</t>
        </r>
        <r>
          <rPr>
            <sz val="9"/>
            <color indexed="81"/>
            <rFont val="Tahoma"/>
            <family val="2"/>
          </rPr>
          <t xml:space="preserve">
On améliore de 10% nos compétences et capacité d'optimisation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fhm:</t>
        </r>
        <r>
          <rPr>
            <sz val="9"/>
            <color indexed="81"/>
            <rFont val="Tahoma"/>
            <family val="2"/>
          </rPr>
          <t xml:space="preserve">
On améliore de 20% nos compétences et capacité d'optimisation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fhm:</t>
        </r>
        <r>
          <rPr>
            <sz val="9"/>
            <color indexed="81"/>
            <rFont val="Tahoma"/>
            <family val="2"/>
          </rPr>
          <t xml:space="preserve">
On améliore de 5% seulement nos compétences et capacité d'optimisation, car déjà connu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fhm:</t>
        </r>
        <r>
          <rPr>
            <sz val="9"/>
            <color indexed="81"/>
            <rFont val="Tahoma"/>
            <family val="2"/>
          </rPr>
          <t xml:space="preserve">
On améliore de 10% nos compétences et capacité d'optimisation</t>
        </r>
      </text>
    </comment>
  </commentList>
</comments>
</file>

<file path=xl/sharedStrings.xml><?xml version="1.0" encoding="utf-8"?>
<sst xmlns="http://schemas.openxmlformats.org/spreadsheetml/2006/main" count="460" uniqueCount="103">
  <si>
    <t>Coût Projet Implémentation :</t>
  </si>
  <si>
    <t>J/H</t>
  </si>
  <si>
    <t>Nbre</t>
  </si>
  <si>
    <t>Estimation</t>
  </si>
  <si>
    <t>TJM</t>
  </si>
  <si>
    <t>Formation équipe Projet</t>
  </si>
  <si>
    <t>Architecture</t>
  </si>
  <si>
    <t>Audit des EON</t>
  </si>
  <si>
    <t>Spécifications/Ateliers avec mutualisation des 2 EON + Implémentation BPM</t>
  </si>
  <si>
    <t>Environnement Intégration</t>
  </si>
  <si>
    <t>Environnement Production</t>
  </si>
  <si>
    <t>Formation des équipes</t>
  </si>
  <si>
    <t>Accompagnement</t>
  </si>
  <si>
    <t>Totaux</t>
  </si>
  <si>
    <t>OM i-Series</t>
  </si>
  <si>
    <t>HP OMi Evt Mgmt Foundation E-LTU</t>
  </si>
  <si>
    <t>TA188AAE</t>
  </si>
  <si>
    <t>HP OMi Topology Correlation E-LTU</t>
  </si>
  <si>
    <t>TA189AAE</t>
  </si>
  <si>
    <t>HP OM/OMi Target Conn 1000 pack SW E-LTU</t>
  </si>
  <si>
    <t>BB165ZAE</t>
  </si>
  <si>
    <t>HP OM/OMi Target Conn 500 pack SW E-LTU</t>
  </si>
  <si>
    <t>TB673AAE</t>
  </si>
  <si>
    <t>HP OM/OMi Target Conn SW E-LTU</t>
  </si>
  <si>
    <t>BPM Ultimate Edition</t>
  </si>
  <si>
    <t>BPM Unlimited Locations</t>
  </si>
  <si>
    <t>A8B50AAE</t>
  </si>
  <si>
    <t>BPM Single Location</t>
  </si>
  <si>
    <t>A8B49AAE</t>
  </si>
  <si>
    <t>MCO iso-périmètre annuel</t>
  </si>
  <si>
    <t>Mvt/an</t>
  </si>
  <si>
    <t>Tps</t>
  </si>
  <si>
    <t>Ajout Eqpts</t>
  </si>
  <si>
    <t>2h</t>
  </si>
  <si>
    <t>Ajout Scénario</t>
  </si>
  <si>
    <t>0,5j</t>
  </si>
  <si>
    <t>Evolution mineure solution</t>
  </si>
  <si>
    <t>Evolution majeure solution</t>
  </si>
  <si>
    <t>Prix unitaire (€ HT)</t>
  </si>
  <si>
    <t>Quantité</t>
  </si>
  <si>
    <t>Montant (€ HT)</t>
  </si>
  <si>
    <t>CNMSPP990</t>
  </si>
  <si>
    <t>CA Unified Infrastructure Management Server Pack- On Prem</t>
  </si>
  <si>
    <t>CNMSPA990</t>
  </si>
  <si>
    <t>CA Unified Infrastructure Management Server &amp; Application Pack- On Prem</t>
  </si>
  <si>
    <t>CNMNAP990</t>
  </si>
  <si>
    <t>CA Unified Infrastructure Management Network Advanced Pack- On Prem</t>
  </si>
  <si>
    <t>CNMTPP990</t>
  </si>
  <si>
    <t>CA Unified Infrastructure Management Storage Pack- On Prem</t>
  </si>
  <si>
    <t>CNMAPP990</t>
  </si>
  <si>
    <t>CA Unified Infrastructure Management SAP Pack- On Prem</t>
  </si>
  <si>
    <t>Sous total licence prix public</t>
  </si>
  <si>
    <t>Annuité de maintenance prix public</t>
  </si>
  <si>
    <t>Spécifications/Ateliers</t>
  </si>
  <si>
    <t>Evolution pour la prise en compte des surveillances applicatives</t>
  </si>
  <si>
    <t>Coût MCO :</t>
  </si>
  <si>
    <t>MCO</t>
  </si>
  <si>
    <t>TMA</t>
  </si>
  <si>
    <t>30mn</t>
  </si>
  <si>
    <t>1j</t>
  </si>
  <si>
    <t xml:space="preserve">Qty </t>
  </si>
  <si>
    <t xml:space="preserve">Product ID </t>
  </si>
  <si>
    <t xml:space="preserve"> Description Unit List</t>
  </si>
  <si>
    <t xml:space="preserve"> Price </t>
  </si>
  <si>
    <t>Sub-Total</t>
  </si>
  <si>
    <t>4807 - SolarWinds Server &amp; Application Monitor [formerly Application Performance Monitor] ALX (unlimited monitors-Standard Polling Throughput) -</t>
  </si>
  <si>
    <t xml:space="preserve"> SolarWinds Enterprise Operations Console - License with 1st-year Maintenance </t>
  </si>
  <si>
    <t xml:space="preserve"> SolarWinds Database Performance Analyzer per SQL Server or Oracle SE instance (30 to 49 licenses) - License with 1st-Year Maintenance</t>
  </si>
  <si>
    <t xml:space="preserve"> SolarWinds Virtualization Manager VM32 (up to 32 sockets) - License with 1st-Year Maintenance </t>
  </si>
  <si>
    <t xml:space="preserve"> SolarWinds Storage Manager powered by Profiler STM150 (up to 150 Disks) - License with 1st-year Maintenance </t>
  </si>
  <si>
    <t xml:space="preserve"> WPM50  SolarWinds Web Performance Monitor WPM50 (transactions X locations)</t>
  </si>
  <si>
    <t xml:space="preserve"> SolarWinds Additional Polling Engine for SolarWinds Unlimited Licenses (Standard Polling Throughput) - License with 1st Year Maintenance</t>
  </si>
  <si>
    <t>Quote Total</t>
  </si>
  <si>
    <t>1,5j</t>
  </si>
  <si>
    <t>Equipements de production</t>
  </si>
  <si>
    <t>HP OMi</t>
  </si>
  <si>
    <t>CA Nimsoft</t>
  </si>
  <si>
    <t>SolarWinds</t>
  </si>
  <si>
    <t>Zabbix</t>
  </si>
  <si>
    <t>Shinken</t>
  </si>
  <si>
    <t>EON</t>
  </si>
  <si>
    <t>Maintenance</t>
  </si>
  <si>
    <t xml:space="preserve">Acquisition </t>
  </si>
  <si>
    <t>Projet</t>
  </si>
  <si>
    <t>45mn</t>
  </si>
  <si>
    <t>Maintenance 1 serveur + 4 proxy</t>
  </si>
  <si>
    <t>Maintenance Enterprise</t>
  </si>
  <si>
    <t xml:space="preserve"> SolarWinds Network Performance Monitor SLX (unlimited) - License with 1st-year Maintenance </t>
  </si>
  <si>
    <t>Evolution pour la prise en compte des surveillances applicatives (mise en place BPM Ultimate Edition + 2 modèles de supervision applicative de bout-en-bout)</t>
  </si>
  <si>
    <t>Gestion de projet</t>
  </si>
  <si>
    <t>Déploiement agent</t>
  </si>
  <si>
    <t>Normalisation SNMP pour les serveurs (équivalent déploiement agent)</t>
  </si>
  <si>
    <t>Remise estimée</t>
  </si>
  <si>
    <t>Bundle</t>
  </si>
  <si>
    <t>Std</t>
  </si>
  <si>
    <t>Logiciel</t>
  </si>
  <si>
    <t>Item</t>
  </si>
  <si>
    <t>OMi</t>
  </si>
  <si>
    <t>Nimsoft</t>
  </si>
  <si>
    <t>Scénario</t>
  </si>
  <si>
    <t>Étiquettes de lignes</t>
  </si>
  <si>
    <t>Total général</t>
  </si>
  <si>
    <t>Somme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</si>
</sst>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&quot; &quot;[$€]"/>
    <numFmt numFmtId="165" formatCode="[$€-402]&quot; &quot;#,##0.00;[Red]&quot;-&quot;[$€-402]&quot; &quot;#,##0.00"/>
    <numFmt numFmtId="166" formatCode="[$€-402]&quot; &quot;#,##0;[Red]&quot;-&quot;[$€-402]&quot; &quot;#,##0"/>
    <numFmt numFmtId="167" formatCode="#,##0.00&quot; &quot;[$€]"/>
    <numFmt numFmtId="168" formatCode="#,##0.00\ &quot;€&quot;"/>
    <numFmt numFmtId="169" formatCode="#,##0.00\ [$€-803]"/>
    <numFmt numFmtId="170" formatCode="#,##0.00\ [$€-803];[Red]#,##0.00\ [$€-803]"/>
    <numFmt numFmtId="171" formatCode="#,##0\ [$€-803];[Red]#,##0\ [$€-803]"/>
  </numFmts>
  <fonts count="7" x14ac:knownFonts="1"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1"/>
      <color rgb="FF000000"/>
      <name val="Calibri"/>
      <family val="2"/>
    </font>
    <font>
      <sz val="9"/>
      <color rgb="FF000000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1" fillId="0" borderId="3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/>
    </xf>
    <xf numFmtId="167" fontId="0" fillId="0" borderId="0" xfId="0" applyNumberFormat="1"/>
    <xf numFmtId="9" fontId="0" fillId="0" borderId="0" xfId="0" applyNumberFormat="1" applyAlignme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168" fontId="0" fillId="0" borderId="0" xfId="0" applyNumberFormat="1"/>
    <xf numFmtId="168" fontId="3" fillId="0" borderId="0" xfId="0" applyNumberFormat="1" applyFont="1"/>
    <xf numFmtId="0" fontId="1" fillId="0" borderId="0" xfId="0" applyFont="1" applyFill="1" applyBorder="1" applyAlignment="1">
      <alignment vertical="center" wrapText="1"/>
    </xf>
    <xf numFmtId="168" fontId="0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9" fontId="1" fillId="0" borderId="0" xfId="0" applyNumberFormat="1" applyFont="1" applyBorder="1" applyAlignment="1">
      <alignment vertical="center" wrapText="1"/>
    </xf>
    <xf numFmtId="1" fontId="1" fillId="0" borderId="4" xfId="0" applyNumberFormat="1" applyFont="1" applyBorder="1" applyAlignment="1">
      <alignment vertical="center" wrapText="1"/>
    </xf>
    <xf numFmtId="168" fontId="1" fillId="0" borderId="4" xfId="0" applyNumberFormat="1" applyFont="1" applyBorder="1" applyAlignment="1">
      <alignment vertical="center" wrapText="1"/>
    </xf>
    <xf numFmtId="168" fontId="1" fillId="0" borderId="4" xfId="0" applyNumberFormat="1" applyFont="1" applyBorder="1" applyAlignment="1">
      <alignment horizontal="right" vertical="center" wrapText="1"/>
    </xf>
    <xf numFmtId="168" fontId="4" fillId="0" borderId="2" xfId="0" applyNumberFormat="1" applyFont="1" applyBorder="1" applyAlignment="1">
      <alignment horizontal="right" vertical="center" wrapText="1"/>
    </xf>
    <xf numFmtId="168" fontId="4" fillId="0" borderId="4" xfId="0" applyNumberFormat="1" applyFont="1" applyBorder="1" applyAlignment="1">
      <alignment horizontal="right" vertical="center" wrapText="1"/>
    </xf>
    <xf numFmtId="168" fontId="1" fillId="0" borderId="0" xfId="0" applyNumberFormat="1" applyFont="1" applyBorder="1" applyAlignment="1">
      <alignment vertical="center" wrapText="1"/>
    </xf>
    <xf numFmtId="168" fontId="1" fillId="0" borderId="6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/>
    </xf>
    <xf numFmtId="169" fontId="3" fillId="0" borderId="0" xfId="0" applyNumberFormat="1" applyFont="1"/>
    <xf numFmtId="9" fontId="1" fillId="0" borderId="4" xfId="0" applyNumberFormat="1" applyFont="1" applyBorder="1" applyAlignment="1">
      <alignment vertical="center" wrapText="1"/>
    </xf>
    <xf numFmtId="170" fontId="0" fillId="0" borderId="0" xfId="0" applyNumberFormat="1"/>
    <xf numFmtId="171" fontId="0" fillId="0" borderId="0" xfId="0" applyNumberFormat="1"/>
    <xf numFmtId="171" fontId="3" fillId="0" borderId="0" xfId="0" applyNumberFormat="1" applyFont="1"/>
    <xf numFmtId="168" fontId="1" fillId="0" borderId="6" xfId="0" applyNumberFormat="1" applyFont="1" applyBorder="1" applyAlignment="1">
      <alignment horizontal="right" vertical="center" wrapText="1"/>
    </xf>
    <xf numFmtId="168" fontId="2" fillId="0" borderId="6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financière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Synthese!$A$2</c:f>
              <c:strCache>
                <c:ptCount val="1"/>
                <c:pt idx="0">
                  <c:v>HP 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Synthese!$B$2:$G$2</c:f>
              <c:numCache>
                <c:formatCode>#\ ##0.00\ "€"</c:formatCode>
                <c:ptCount val="6"/>
                <c:pt idx="1">
                  <c:v>784252.8</c:v>
                </c:pt>
                <c:pt idx="2">
                  <c:v>191362.37142857144</c:v>
                </c:pt>
                <c:pt idx="3">
                  <c:v>204862.37142857144</c:v>
                </c:pt>
                <c:pt idx="4">
                  <c:v>191362.37142857144</c:v>
                </c:pt>
                <c:pt idx="5">
                  <c:v>191362.37142857144</c:v>
                </c:pt>
              </c:numCache>
            </c:numRef>
          </c:val>
        </c:ser>
        <c:ser>
          <c:idx val="1"/>
          <c:order val="1"/>
          <c:tx>
            <c:strRef>
              <c:f>Synthese!$A$8</c:f>
              <c:strCache>
                <c:ptCount val="1"/>
                <c:pt idx="0">
                  <c:v>CA Nimsoft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Synthese!$B$8:$G$8</c:f>
              <c:numCache>
                <c:formatCode>#\ ##0.00\ "€"</c:formatCode>
                <c:ptCount val="6"/>
                <c:pt idx="1">
                  <c:v>1256598.2148571429</c:v>
                </c:pt>
                <c:pt idx="2">
                  <c:v>213923.51200000002</c:v>
                </c:pt>
                <c:pt idx="3">
                  <c:v>222923.51200000002</c:v>
                </c:pt>
                <c:pt idx="4">
                  <c:v>213923.51200000002</c:v>
                </c:pt>
                <c:pt idx="5">
                  <c:v>213923.51200000002</c:v>
                </c:pt>
              </c:numCache>
            </c:numRef>
          </c:val>
        </c:ser>
        <c:ser>
          <c:idx val="2"/>
          <c:order val="2"/>
          <c:tx>
            <c:strRef>
              <c:f>Synthese!$A$14</c:f>
              <c:strCache>
                <c:ptCount val="1"/>
                <c:pt idx="0">
                  <c:v>SolarWinds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Synthese!$B$14:$G$14</c:f>
              <c:numCache>
                <c:formatCode>#\ ##0.00\ "€"</c:formatCode>
                <c:ptCount val="6"/>
                <c:pt idx="1">
                  <c:v>280562.14285714284</c:v>
                </c:pt>
                <c:pt idx="2">
                  <c:v>63521</c:v>
                </c:pt>
                <c:pt idx="3">
                  <c:v>70271</c:v>
                </c:pt>
                <c:pt idx="4">
                  <c:v>63521</c:v>
                </c:pt>
                <c:pt idx="5">
                  <c:v>63521</c:v>
                </c:pt>
              </c:numCache>
            </c:numRef>
          </c:val>
        </c:ser>
        <c:ser>
          <c:idx val="3"/>
          <c:order val="3"/>
          <c:tx>
            <c:strRef>
              <c:f>Synthese!$A$20</c:f>
              <c:strCache>
                <c:ptCount val="1"/>
                <c:pt idx="0">
                  <c:v>Zabbix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Synthese!$B$20:$G$20</c:f>
              <c:numCache>
                <c:formatCode>#\ ##0.00\ "€"</c:formatCode>
                <c:ptCount val="6"/>
                <c:pt idx="1">
                  <c:v>178807.14285714284</c:v>
                </c:pt>
                <c:pt idx="2">
                  <c:v>93578</c:v>
                </c:pt>
                <c:pt idx="3">
                  <c:v>111578</c:v>
                </c:pt>
                <c:pt idx="4">
                  <c:v>93578</c:v>
                </c:pt>
                <c:pt idx="5">
                  <c:v>93578</c:v>
                </c:pt>
              </c:numCache>
            </c:numRef>
          </c:val>
        </c:ser>
        <c:ser>
          <c:idx val="4"/>
          <c:order val="4"/>
          <c:tx>
            <c:strRef>
              <c:f>Synthese!$A$26</c:f>
              <c:strCache>
                <c:ptCount val="1"/>
                <c:pt idx="0">
                  <c:v>Shinken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Synthese!$B$26:$G$26</c:f>
              <c:numCache>
                <c:formatCode>#\ ##0.00\ "€"</c:formatCode>
                <c:ptCount val="6"/>
                <c:pt idx="1">
                  <c:v>203212</c:v>
                </c:pt>
                <c:pt idx="2">
                  <c:v>177812</c:v>
                </c:pt>
                <c:pt idx="3">
                  <c:v>191312</c:v>
                </c:pt>
                <c:pt idx="4">
                  <c:v>177812</c:v>
                </c:pt>
                <c:pt idx="5">
                  <c:v>177812</c:v>
                </c:pt>
              </c:numCache>
            </c:numRef>
          </c:val>
        </c:ser>
        <c:ser>
          <c:idx val="5"/>
          <c:order val="5"/>
          <c:tx>
            <c:strRef>
              <c:f>Synthese!$A$32</c:f>
              <c:strCache>
                <c:ptCount val="1"/>
                <c:pt idx="0">
                  <c:v>EON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Synthese!$B$1:$G$1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Synthese!$B$32:$G$32</c:f>
              <c:numCache>
                <c:formatCode>#\ ##0.00\ "€"</c:formatCode>
                <c:ptCount val="6"/>
                <c:pt idx="1">
                  <c:v>125050</c:v>
                </c:pt>
                <c:pt idx="2">
                  <c:v>117750</c:v>
                </c:pt>
                <c:pt idx="3">
                  <c:v>131250</c:v>
                </c:pt>
                <c:pt idx="4">
                  <c:v>117750</c:v>
                </c:pt>
                <c:pt idx="5">
                  <c:v>117750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470112"/>
        <c:axId val="221655944"/>
      </c:barChart>
      <c:catAx>
        <c:axId val="221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655944"/>
        <c:crosses val="autoZero"/>
        <c:auto val="1"/>
        <c:lblAlgn val="ctr"/>
        <c:lblOffset val="100"/>
        <c:noMultiLvlLbl val="0"/>
      </c:catAx>
      <c:valAx>
        <c:axId val="2216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financière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Remise!$A$2</c:f>
              <c:strCache>
                <c:ptCount val="1"/>
                <c:pt idx="0">
                  <c:v>HP OMi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Remise!$B$2:$G$2</c:f>
              <c:numCache>
                <c:formatCode>#\ ##0.00\ "€"</c:formatCode>
                <c:ptCount val="6"/>
                <c:pt idx="1">
                  <c:v>342055.98</c:v>
                </c:pt>
                <c:pt idx="2">
                  <c:v>117662.90142857144</c:v>
                </c:pt>
                <c:pt idx="3">
                  <c:v>131162.90142857144</c:v>
                </c:pt>
                <c:pt idx="4">
                  <c:v>110945.04428571429</c:v>
                </c:pt>
                <c:pt idx="5">
                  <c:v>104227.18714285715</c:v>
                </c:pt>
              </c:numCache>
            </c:numRef>
          </c:val>
        </c:ser>
        <c:ser>
          <c:idx val="1"/>
          <c:order val="1"/>
          <c:tx>
            <c:strRef>
              <c:f>Remise!$A$8</c:f>
              <c:strCache>
                <c:ptCount val="1"/>
                <c:pt idx="0">
                  <c:v>CA Nimsoft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Remise!$B$8:$G$8</c:f>
              <c:numCache>
                <c:formatCode>#\ ##0.00\ "€"</c:formatCode>
                <c:ptCount val="6"/>
                <c:pt idx="1">
                  <c:v>435648.81965714286</c:v>
                </c:pt>
                <c:pt idx="2">
                  <c:v>77098.612800000003</c:v>
                </c:pt>
                <c:pt idx="3">
                  <c:v>86098.612800000003</c:v>
                </c:pt>
                <c:pt idx="4">
                  <c:v>74466.112800000003</c:v>
                </c:pt>
                <c:pt idx="5">
                  <c:v>71833.612800000003</c:v>
                </c:pt>
              </c:numCache>
            </c:numRef>
          </c:val>
        </c:ser>
        <c:ser>
          <c:idx val="2"/>
          <c:order val="2"/>
          <c:tx>
            <c:strRef>
              <c:f>Remise!$A$14</c:f>
              <c:strCache>
                <c:ptCount val="1"/>
                <c:pt idx="0">
                  <c:v>SolarWinds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Remise!$B$14:$G$14</c:f>
              <c:numCache>
                <c:formatCode>#\ ##0.00\ "€"</c:formatCode>
                <c:ptCount val="6"/>
                <c:pt idx="1">
                  <c:v>246723.39285714284</c:v>
                </c:pt>
                <c:pt idx="2">
                  <c:v>56753.25</c:v>
                </c:pt>
                <c:pt idx="3">
                  <c:v>63503.25</c:v>
                </c:pt>
                <c:pt idx="4">
                  <c:v>53513.25</c:v>
                </c:pt>
                <c:pt idx="5">
                  <c:v>50273.25</c:v>
                </c:pt>
              </c:numCache>
            </c:numRef>
          </c:val>
        </c:ser>
        <c:ser>
          <c:idx val="3"/>
          <c:order val="3"/>
          <c:tx>
            <c:strRef>
              <c:f>Remise!$A$20</c:f>
              <c:strCache>
                <c:ptCount val="1"/>
                <c:pt idx="0">
                  <c:v>Zabbix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Remise!$B$20:$G$20</c:f>
              <c:numCache>
                <c:formatCode>#\ ##0.00\ "€"</c:formatCode>
                <c:ptCount val="6"/>
                <c:pt idx="1">
                  <c:v>178807.14285714284</c:v>
                </c:pt>
                <c:pt idx="2">
                  <c:v>93578</c:v>
                </c:pt>
                <c:pt idx="3">
                  <c:v>111578</c:v>
                </c:pt>
                <c:pt idx="4">
                  <c:v>85960.2</c:v>
                </c:pt>
                <c:pt idx="5">
                  <c:v>78342.399999999994</c:v>
                </c:pt>
              </c:numCache>
            </c:numRef>
          </c:val>
        </c:ser>
        <c:ser>
          <c:idx val="4"/>
          <c:order val="4"/>
          <c:tx>
            <c:strRef>
              <c:f>Remise!$A$26</c:f>
              <c:strCache>
                <c:ptCount val="1"/>
                <c:pt idx="0">
                  <c:v>Shinken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Remise!$B$26:$G$26</c:f>
              <c:numCache>
                <c:formatCode>#\ ##0.00\ "€"</c:formatCode>
                <c:ptCount val="6"/>
                <c:pt idx="1">
                  <c:v>203212</c:v>
                </c:pt>
                <c:pt idx="2">
                  <c:v>177812</c:v>
                </c:pt>
                <c:pt idx="3">
                  <c:v>191312</c:v>
                </c:pt>
                <c:pt idx="4">
                  <c:v>168857</c:v>
                </c:pt>
                <c:pt idx="5">
                  <c:v>159902</c:v>
                </c:pt>
              </c:numCache>
            </c:numRef>
          </c:val>
        </c:ser>
        <c:ser>
          <c:idx val="5"/>
          <c:order val="5"/>
          <c:tx>
            <c:strRef>
              <c:f>Remise!$A$32</c:f>
              <c:strCache>
                <c:ptCount val="1"/>
                <c:pt idx="0">
                  <c:v>EON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Remise!$B$1:$G$1</c:f>
              <c:strCache>
                <c:ptCount val="6"/>
                <c:pt idx="0">
                  <c:v>Item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Remise!$B$32:$G$32</c:f>
              <c:numCache>
                <c:formatCode>#\ ##0.00\ "€"</c:formatCode>
                <c:ptCount val="6"/>
                <c:pt idx="1">
                  <c:v>125050</c:v>
                </c:pt>
                <c:pt idx="2">
                  <c:v>117750</c:v>
                </c:pt>
                <c:pt idx="3">
                  <c:v>131250</c:v>
                </c:pt>
                <c:pt idx="4">
                  <c:v>113272.5</c:v>
                </c:pt>
                <c:pt idx="5">
                  <c:v>108795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59664"/>
        <c:axId val="221371920"/>
      </c:barChart>
      <c:catAx>
        <c:axId val="2225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371920"/>
        <c:crosses val="autoZero"/>
        <c:auto val="1"/>
        <c:lblAlgn val="ctr"/>
        <c:lblOffset val="100"/>
        <c:noMultiLvlLbl val="0"/>
      </c:catAx>
      <c:valAx>
        <c:axId val="221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5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[EvaluationCoûtsV1-1.xlsx]Feuil2!Tableau croisé dynamique1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Feuil2!$A$2:$A$38</c:f>
              <c:multiLvlStrCache>
                <c:ptCount val="30"/>
                <c:lvl>
                  <c:pt idx="0">
                    <c:v>Acquisition </c:v>
                  </c:pt>
                  <c:pt idx="1">
                    <c:v>Maintenance</c:v>
                  </c:pt>
                  <c:pt idx="2">
                    <c:v>MCO</c:v>
                  </c:pt>
                  <c:pt idx="3">
                    <c:v>Projet</c:v>
                  </c:pt>
                  <c:pt idx="4">
                    <c:v>TMA</c:v>
                  </c:pt>
                  <c:pt idx="5">
                    <c:v>Acquisition </c:v>
                  </c:pt>
                  <c:pt idx="6">
                    <c:v>Maintenance</c:v>
                  </c:pt>
                  <c:pt idx="7">
                    <c:v>MCO</c:v>
                  </c:pt>
                  <c:pt idx="8">
                    <c:v>Projet</c:v>
                  </c:pt>
                  <c:pt idx="9">
                    <c:v>TMA</c:v>
                  </c:pt>
                  <c:pt idx="10">
                    <c:v>Acquisition </c:v>
                  </c:pt>
                  <c:pt idx="11">
                    <c:v>Maintenance</c:v>
                  </c:pt>
                  <c:pt idx="12">
                    <c:v>MCO</c:v>
                  </c:pt>
                  <c:pt idx="13">
                    <c:v>Projet</c:v>
                  </c:pt>
                  <c:pt idx="14">
                    <c:v>TMA</c:v>
                  </c:pt>
                  <c:pt idx="15">
                    <c:v>Acquisition </c:v>
                  </c:pt>
                  <c:pt idx="16">
                    <c:v>Maintenance</c:v>
                  </c:pt>
                  <c:pt idx="17">
                    <c:v>MCO</c:v>
                  </c:pt>
                  <c:pt idx="18">
                    <c:v>Projet</c:v>
                  </c:pt>
                  <c:pt idx="19">
                    <c:v>TMA</c:v>
                  </c:pt>
                  <c:pt idx="20">
                    <c:v>Acquisition </c:v>
                  </c:pt>
                  <c:pt idx="21">
                    <c:v>Maintenance</c:v>
                  </c:pt>
                  <c:pt idx="22">
                    <c:v>MCO</c:v>
                  </c:pt>
                  <c:pt idx="23">
                    <c:v>Projet</c:v>
                  </c:pt>
                  <c:pt idx="24">
                    <c:v>TMA</c:v>
                  </c:pt>
                  <c:pt idx="25">
                    <c:v>Acquisition </c:v>
                  </c:pt>
                  <c:pt idx="26">
                    <c:v>Maintenance</c:v>
                  </c:pt>
                  <c:pt idx="27">
                    <c:v>MCO</c:v>
                  </c:pt>
                  <c:pt idx="28">
                    <c:v>Projet</c:v>
                  </c:pt>
                  <c:pt idx="29">
                    <c:v>TMA</c:v>
                  </c:pt>
                </c:lvl>
                <c:lvl>
                  <c:pt idx="0">
                    <c:v>EON</c:v>
                  </c:pt>
                  <c:pt idx="5">
                    <c:v>Nimsoft</c:v>
                  </c:pt>
                  <c:pt idx="10">
                    <c:v>OMi</c:v>
                  </c:pt>
                  <c:pt idx="15">
                    <c:v>Shinken</c:v>
                  </c:pt>
                  <c:pt idx="20">
                    <c:v>SolarWinds</c:v>
                  </c:pt>
                  <c:pt idx="25">
                    <c:v>Zabbix</c:v>
                  </c:pt>
                </c:lvl>
              </c:multiLvlStrCache>
            </c:multiLvlStrRef>
          </c:cat>
          <c:val>
            <c:numRef>
              <c:f>Feuil2!$B$2:$B$38</c:f>
              <c:numCache>
                <c:formatCode>General</c:formatCode>
                <c:ptCount val="30"/>
                <c:pt idx="0">
                  <c:v>0</c:v>
                </c:pt>
                <c:pt idx="1">
                  <c:v>12000</c:v>
                </c:pt>
                <c:pt idx="2">
                  <c:v>0</c:v>
                </c:pt>
                <c:pt idx="3">
                  <c:v>113050</c:v>
                </c:pt>
                <c:pt idx="4">
                  <c:v>0</c:v>
                </c:pt>
                <c:pt idx="5">
                  <c:v>240368.06400000001</c:v>
                </c:pt>
                <c:pt idx="6">
                  <c:v>48073.612800000003</c:v>
                </c:pt>
                <c:pt idx="7">
                  <c:v>0</c:v>
                </c:pt>
                <c:pt idx="8">
                  <c:v>147207.14285714284</c:v>
                </c:pt>
                <c:pt idx="9">
                  <c:v>0</c:v>
                </c:pt>
                <c:pt idx="10">
                  <c:v>198421.65</c:v>
                </c:pt>
                <c:pt idx="11">
                  <c:v>39684.33</c:v>
                </c:pt>
                <c:pt idx="12">
                  <c:v>0</c:v>
                </c:pt>
                <c:pt idx="13">
                  <c:v>103950</c:v>
                </c:pt>
                <c:pt idx="14">
                  <c:v>0</c:v>
                </c:pt>
                <c:pt idx="15">
                  <c:v>0</c:v>
                </c:pt>
                <c:pt idx="16">
                  <c:v>74762</c:v>
                </c:pt>
                <c:pt idx="17">
                  <c:v>0</c:v>
                </c:pt>
                <c:pt idx="18">
                  <c:v>128450</c:v>
                </c:pt>
                <c:pt idx="19">
                  <c:v>0</c:v>
                </c:pt>
                <c:pt idx="20">
                  <c:v>101516.25</c:v>
                </c:pt>
                <c:pt idx="21">
                  <c:v>0</c:v>
                </c:pt>
                <c:pt idx="22">
                  <c:v>0</c:v>
                </c:pt>
                <c:pt idx="23">
                  <c:v>145207.14285714284</c:v>
                </c:pt>
                <c:pt idx="24">
                  <c:v>0</c:v>
                </c:pt>
                <c:pt idx="25">
                  <c:v>0</c:v>
                </c:pt>
                <c:pt idx="26">
                  <c:v>12000</c:v>
                </c:pt>
                <c:pt idx="27">
                  <c:v>0</c:v>
                </c:pt>
                <c:pt idx="28">
                  <c:v>166807.14285714284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3470032"/>
        <c:axId val="400677656"/>
      </c:barChart>
      <c:catAx>
        <c:axId val="2634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77656"/>
        <c:crosses val="autoZero"/>
        <c:auto val="1"/>
        <c:lblAlgn val="ctr"/>
        <c:lblOffset val="100"/>
        <c:noMultiLvlLbl val="0"/>
      </c:catAx>
      <c:valAx>
        <c:axId val="4006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4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600634</xdr:colOff>
      <xdr:row>2</xdr:row>
      <xdr:rowOff>49304</xdr:rowOff>
    </xdr:from>
    <xdr:to>
      <xdr:col>17</xdr:col>
      <xdr:colOff>546846</xdr:colOff>
      <xdr:row>22</xdr:row>
      <xdr:rowOff>17928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439270</xdr:colOff>
      <xdr:row>0</xdr:row>
      <xdr:rowOff>22409</xdr:rowOff>
    </xdr:from>
    <xdr:to>
      <xdr:col>18</xdr:col>
      <xdr:colOff>385482</xdr:colOff>
      <xdr:row>19</xdr:row>
      <xdr:rowOff>170328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129540</xdr:rowOff>
    </xdr:from>
    <xdr:to>
      <xdr:col>10</xdr:col>
      <xdr:colOff>38100</xdr:colOff>
      <xdr:row>15</xdr:row>
      <xdr:rowOff>129540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hm" refreshedDate="41939.644333564815" createdVersion="5" refreshedVersion="5" minRefreshableVersion="3" recordCount="30">
  <cacheSource type="worksheet">
    <worksheetSource ref="A2:G32" sheet="Feuil1"/>
  </cacheSource>
  <cacheFields count="7">
    <cacheField name="Scénario" numFmtId="0">
      <sharedItems count="6">
        <s v="OMi"/>
        <s v="Nimsoft"/>
        <s v="SolarWinds"/>
        <s v="Zabbix"/>
        <s v="Shinken"/>
        <s v="EON"/>
      </sharedItems>
    </cacheField>
    <cacheField name="Item" numFmtId="0">
      <sharedItems count="5">
        <s v="Acquisition "/>
        <s v="Maintenance"/>
        <s v="Projet"/>
        <s v="MCO"/>
        <s v="TMA"/>
      </sharedItems>
    </cacheField>
    <cacheField name="2015" numFmtId="0">
      <sharedItems containsSemiMixedTypes="0" containsString="0" containsNumber="1" minValue="0" maxValue="240368.06400000001"/>
    </cacheField>
    <cacheField name="2016" numFmtId="0">
      <sharedItems containsSemiMixedTypes="0" containsString="0" containsNumber="1" minValue="0" maxValue="89550"/>
    </cacheField>
    <cacheField name="2017" numFmtId="0">
      <sharedItems containsSemiMixedTypes="0" containsString="0" containsNumber="1" minValue="0" maxValue="103050"/>
    </cacheField>
    <cacheField name="2018" numFmtId="0">
      <sharedItems containsSemiMixedTypes="0" containsString="0" containsNumber="1" minValue="0" maxValue="85072.5"/>
    </cacheField>
    <cacheField name="2019" numFmtId="0">
      <sharedItems containsSemiMixedTypes="0" containsString="0" containsNumber="1" minValue="0" maxValue="80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98421.65"/>
    <n v="0"/>
    <n v="0"/>
    <n v="0"/>
    <n v="0"/>
  </r>
  <r>
    <x v="0"/>
    <x v="1"/>
    <n v="39684.33"/>
    <n v="39684.33"/>
    <n v="39684.33"/>
    <n v="39684.33"/>
    <n v="39684.33"/>
  </r>
  <r>
    <x v="0"/>
    <x v="2"/>
    <n v="103950"/>
    <n v="0"/>
    <n v="0"/>
    <n v="0"/>
    <n v="0"/>
  </r>
  <r>
    <x v="0"/>
    <x v="3"/>
    <n v="0"/>
    <n v="10800"/>
    <n v="10800"/>
    <n v="10800"/>
    <n v="10800"/>
  </r>
  <r>
    <x v="0"/>
    <x v="4"/>
    <n v="0"/>
    <n v="67178.571428571435"/>
    <n v="80678.571428571435"/>
    <n v="60460.71428571429"/>
    <n v="53742.857142857152"/>
  </r>
  <r>
    <x v="1"/>
    <x v="0"/>
    <n v="240368.06400000001"/>
    <n v="0"/>
    <n v="0"/>
    <n v="0"/>
    <n v="0"/>
  </r>
  <r>
    <x v="1"/>
    <x v="1"/>
    <n v="48073.612800000003"/>
    <n v="48073.612800000003"/>
    <n v="48073.612800000003"/>
    <n v="48073.612800000003"/>
    <n v="48073.612800000003"/>
  </r>
  <r>
    <x v="1"/>
    <x v="2"/>
    <n v="147207.14285714284"/>
    <n v="0"/>
    <n v="0"/>
    <n v="0"/>
    <n v="0"/>
  </r>
  <r>
    <x v="1"/>
    <x v="3"/>
    <n v="0"/>
    <n v="2700"/>
    <n v="2700"/>
    <n v="2700"/>
    <n v="2700"/>
  </r>
  <r>
    <x v="1"/>
    <x v="4"/>
    <n v="0"/>
    <n v="26325"/>
    <n v="35325"/>
    <n v="23692.5"/>
    <n v="21060"/>
  </r>
  <r>
    <x v="2"/>
    <x v="0"/>
    <n v="101516.25"/>
    <n v="0"/>
    <n v="0"/>
    <n v="0"/>
    <n v="0"/>
  </r>
  <r>
    <x v="2"/>
    <x v="1"/>
    <n v="0"/>
    <n v="20303.25"/>
    <n v="20303.25"/>
    <n v="20303.25"/>
    <n v="20303.25"/>
  </r>
  <r>
    <x v="2"/>
    <x v="2"/>
    <n v="145207.14285714284"/>
    <n v="0"/>
    <n v="0"/>
    <n v="0"/>
    <n v="0"/>
  </r>
  <r>
    <x v="2"/>
    <x v="3"/>
    <n v="0"/>
    <n v="4050"/>
    <n v="4050"/>
    <n v="4050"/>
    <n v="4050"/>
  </r>
  <r>
    <x v="2"/>
    <x v="4"/>
    <n v="0"/>
    <n v="32400"/>
    <n v="39150"/>
    <n v="29160"/>
    <n v="25920"/>
  </r>
  <r>
    <x v="3"/>
    <x v="0"/>
    <n v="0"/>
    <n v="0"/>
    <n v="0"/>
    <n v="0"/>
    <n v="0"/>
  </r>
  <r>
    <x v="3"/>
    <x v="1"/>
    <n v="12000"/>
    <n v="12000"/>
    <n v="12000"/>
    <n v="12000"/>
    <n v="12000"/>
  </r>
  <r>
    <x v="3"/>
    <x v="2"/>
    <n v="166807.14285714284"/>
    <n v="0"/>
    <n v="0"/>
    <n v="0"/>
    <n v="0"/>
  </r>
  <r>
    <x v="3"/>
    <x v="3"/>
    <n v="0"/>
    <n v="5400"/>
    <n v="5400"/>
    <n v="5400"/>
    <n v="5400"/>
  </r>
  <r>
    <x v="3"/>
    <x v="4"/>
    <n v="0"/>
    <n v="76178"/>
    <n v="94178"/>
    <n v="68560.2"/>
    <n v="60942.400000000001"/>
  </r>
  <r>
    <x v="4"/>
    <x v="0"/>
    <n v="0"/>
    <n v="0"/>
    <n v="0"/>
    <n v="0"/>
    <n v="0"/>
  </r>
  <r>
    <x v="4"/>
    <x v="1"/>
    <n v="74762"/>
    <n v="74762"/>
    <n v="74762"/>
    <n v="74762"/>
    <n v="74762"/>
  </r>
  <r>
    <x v="4"/>
    <x v="2"/>
    <n v="128450"/>
    <n v="0"/>
    <n v="0"/>
    <n v="0"/>
    <n v="0"/>
  </r>
  <r>
    <x v="4"/>
    <x v="3"/>
    <n v="0"/>
    <n v="13500"/>
    <n v="13500"/>
    <n v="13500"/>
    <n v="13500"/>
  </r>
  <r>
    <x v="4"/>
    <x v="4"/>
    <n v="0"/>
    <n v="89550"/>
    <n v="103050"/>
    <n v="80595"/>
    <n v="71640"/>
  </r>
  <r>
    <x v="5"/>
    <x v="0"/>
    <n v="0"/>
    <n v="0"/>
    <n v="0"/>
    <n v="0"/>
    <n v="0"/>
  </r>
  <r>
    <x v="5"/>
    <x v="1"/>
    <n v="12000"/>
    <n v="12000"/>
    <n v="12000"/>
    <n v="12000"/>
    <n v="12000"/>
  </r>
  <r>
    <x v="5"/>
    <x v="2"/>
    <n v="113050"/>
    <n v="0"/>
    <n v="0"/>
    <n v="0"/>
    <n v="0"/>
  </r>
  <r>
    <x v="5"/>
    <x v="3"/>
    <n v="0"/>
    <n v="16200"/>
    <n v="16200"/>
    <n v="16200"/>
    <n v="16200"/>
  </r>
  <r>
    <x v="5"/>
    <x v="4"/>
    <n v="0"/>
    <n v="89550"/>
    <n v="103050"/>
    <n v="85072.5"/>
    <n v="805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1:B38" firstHeaderRow="1" firstDataRow="1" firstDataCol="1"/>
  <pivotFields count="7">
    <pivotField axis="axisRow" showAll="0">
      <items count="7">
        <item x="5"/>
        <item x="1"/>
        <item x="0"/>
        <item x="4"/>
        <item x="2"/>
        <item x="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me de 2015" fld="2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B10" workbookViewId="0">
      <selection activeCell="E13" sqref="E13"/>
    </sheetView>
  </sheetViews>
  <sheetFormatPr baseColWidth="10" defaultRowHeight="14.4" x14ac:dyDescent="0.3"/>
  <cols>
    <col min="1" max="1" width="16" bestFit="1" customWidth="1"/>
    <col min="2" max="2" width="80.88671875" customWidth="1"/>
    <col min="3" max="3" width="11.5546875" customWidth="1"/>
    <col min="7" max="7" width="13.6640625" bestFit="1" customWidth="1"/>
  </cols>
  <sheetData>
    <row r="1" spans="1:7" ht="15" x14ac:dyDescent="0.3">
      <c r="B1" s="1" t="s">
        <v>0</v>
      </c>
    </row>
    <row r="2" spans="1:7" ht="30" x14ac:dyDescent="0.3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3</v>
      </c>
    </row>
    <row r="3" spans="1:7" ht="15" x14ac:dyDescent="0.3">
      <c r="B3" s="4" t="s">
        <v>5</v>
      </c>
      <c r="C3" s="5">
        <v>5</v>
      </c>
      <c r="D3" s="5">
        <v>1</v>
      </c>
      <c r="E3" s="5">
        <f>C3*D3</f>
        <v>5</v>
      </c>
      <c r="F3" s="34">
        <v>1000</v>
      </c>
      <c r="G3" s="35">
        <v>13500</v>
      </c>
    </row>
    <row r="4" spans="1:7" ht="15" x14ac:dyDescent="0.3">
      <c r="B4" s="4" t="s">
        <v>6</v>
      </c>
      <c r="C4" s="5">
        <v>5</v>
      </c>
      <c r="D4" s="5">
        <v>1.5</v>
      </c>
      <c r="E4" s="5">
        <f t="shared" ref="E4:E11" si="0">C4*D4</f>
        <v>7.5</v>
      </c>
      <c r="F4" s="34">
        <v>600</v>
      </c>
      <c r="G4" s="35">
        <v>9000</v>
      </c>
    </row>
    <row r="5" spans="1:7" ht="15" x14ac:dyDescent="0.3">
      <c r="B5" s="4" t="s">
        <v>7</v>
      </c>
      <c r="C5" s="5">
        <v>5</v>
      </c>
      <c r="D5" s="5">
        <v>1</v>
      </c>
      <c r="E5" s="5">
        <f t="shared" si="0"/>
        <v>5</v>
      </c>
      <c r="F5" s="34">
        <v>600</v>
      </c>
      <c r="G5" s="35">
        <v>6750</v>
      </c>
    </row>
    <row r="6" spans="1:7" ht="15" x14ac:dyDescent="0.3">
      <c r="B6" s="4" t="s">
        <v>8</v>
      </c>
      <c r="C6" s="5">
        <v>10</v>
      </c>
      <c r="D6" s="5">
        <v>1.5</v>
      </c>
      <c r="E6" s="5">
        <f t="shared" si="0"/>
        <v>15</v>
      </c>
      <c r="F6" s="34">
        <v>600</v>
      </c>
      <c r="G6" s="35">
        <v>9000</v>
      </c>
    </row>
    <row r="7" spans="1:7" ht="30" x14ac:dyDescent="0.3">
      <c r="B7" s="4" t="s">
        <v>88</v>
      </c>
      <c r="C7" s="5">
        <v>20</v>
      </c>
      <c r="D7" s="5">
        <v>1.2</v>
      </c>
      <c r="E7" s="5">
        <f t="shared" si="0"/>
        <v>24</v>
      </c>
      <c r="F7" s="34">
        <v>600</v>
      </c>
      <c r="G7" s="35">
        <v>13500</v>
      </c>
    </row>
    <row r="8" spans="1:7" ht="15" x14ac:dyDescent="0.3">
      <c r="B8" s="4" t="s">
        <v>9</v>
      </c>
      <c r="C8" s="5">
        <v>20</v>
      </c>
      <c r="D8" s="5">
        <v>1.5</v>
      </c>
      <c r="E8" s="5">
        <f t="shared" si="0"/>
        <v>30</v>
      </c>
      <c r="F8" s="34">
        <v>600</v>
      </c>
      <c r="G8" s="35">
        <v>13500</v>
      </c>
    </row>
    <row r="9" spans="1:7" ht="15" x14ac:dyDescent="0.3">
      <c r="B9" s="4" t="s">
        <v>10</v>
      </c>
      <c r="C9" s="5">
        <v>20</v>
      </c>
      <c r="D9" s="5">
        <v>1.5</v>
      </c>
      <c r="E9" s="5">
        <f t="shared" si="0"/>
        <v>30</v>
      </c>
      <c r="F9" s="34">
        <v>600</v>
      </c>
      <c r="G9" s="35">
        <v>13500</v>
      </c>
    </row>
    <row r="10" spans="1:7" ht="15" x14ac:dyDescent="0.3">
      <c r="B10" s="4" t="s">
        <v>11</v>
      </c>
      <c r="C10" s="5">
        <v>5</v>
      </c>
      <c r="D10" s="5">
        <v>1</v>
      </c>
      <c r="E10" s="5">
        <f t="shared" si="0"/>
        <v>5</v>
      </c>
      <c r="F10" s="34">
        <v>1000</v>
      </c>
      <c r="G10" s="35">
        <v>16200</v>
      </c>
    </row>
    <row r="11" spans="1:7" ht="15.6" thickBot="1" x14ac:dyDescent="0.35">
      <c r="B11" s="4" t="s">
        <v>12</v>
      </c>
      <c r="C11" s="5">
        <v>10</v>
      </c>
      <c r="D11" s="5">
        <v>1</v>
      </c>
      <c r="E11" s="5">
        <f t="shared" si="0"/>
        <v>10</v>
      </c>
      <c r="F11" s="34">
        <v>600</v>
      </c>
      <c r="G11" s="35">
        <v>4500</v>
      </c>
    </row>
    <row r="12" spans="1:7" ht="15.6" thickBot="1" x14ac:dyDescent="0.35">
      <c r="B12" s="30" t="s">
        <v>89</v>
      </c>
      <c r="C12" s="31"/>
      <c r="D12" s="32">
        <v>0.2</v>
      </c>
      <c r="E12" s="31">
        <f>SUM(E3:E11)*D12</f>
        <v>26.3</v>
      </c>
      <c r="F12" s="38">
        <v>600</v>
      </c>
      <c r="G12" s="35">
        <v>4500</v>
      </c>
    </row>
    <row r="13" spans="1:7" ht="15" x14ac:dyDescent="0.3">
      <c r="B13" s="7" t="s">
        <v>13</v>
      </c>
      <c r="G13" s="27">
        <f>SUM(G3:G12)</f>
        <v>103950</v>
      </c>
    </row>
    <row r="15" spans="1:7" ht="15" thickBot="1" x14ac:dyDescent="0.35"/>
    <row r="16" spans="1:7" ht="15" thickBot="1" x14ac:dyDescent="0.35">
      <c r="A16" s="9" t="s">
        <v>14</v>
      </c>
      <c r="B16" s="10" t="s">
        <v>15</v>
      </c>
      <c r="C16" s="10" t="s">
        <v>16</v>
      </c>
      <c r="D16" s="11">
        <v>35389</v>
      </c>
      <c r="E16" s="12">
        <v>1</v>
      </c>
      <c r="F16" s="36">
        <v>35389</v>
      </c>
    </row>
    <row r="17" spans="1:7" ht="15.6" x14ac:dyDescent="0.3">
      <c r="A17" s="13"/>
      <c r="B17" s="14" t="s">
        <v>17</v>
      </c>
      <c r="C17" s="14" t="s">
        <v>18</v>
      </c>
      <c r="D17" s="15">
        <v>127401</v>
      </c>
      <c r="E17" s="16">
        <v>1</v>
      </c>
      <c r="F17" s="37">
        <v>127401</v>
      </c>
    </row>
    <row r="18" spans="1:7" ht="15.6" x14ac:dyDescent="0.3">
      <c r="A18" s="13"/>
      <c r="B18" s="14" t="s">
        <v>19</v>
      </c>
      <c r="C18" s="14" t="s">
        <v>20</v>
      </c>
      <c r="D18" s="15">
        <v>116980</v>
      </c>
      <c r="E18" s="16">
        <v>2</v>
      </c>
      <c r="F18" s="37">
        <v>233960</v>
      </c>
    </row>
    <row r="19" spans="1:7" ht="15" thickBot="1" x14ac:dyDescent="0.35">
      <c r="A19" s="17"/>
      <c r="B19" s="14" t="s">
        <v>21</v>
      </c>
      <c r="C19" s="14" t="s">
        <v>22</v>
      </c>
      <c r="D19" s="15">
        <v>70185</v>
      </c>
      <c r="E19" s="16">
        <v>1</v>
      </c>
      <c r="F19" s="37">
        <v>70185</v>
      </c>
    </row>
    <row r="20" spans="1:7" ht="15" thickBot="1" x14ac:dyDescent="0.35">
      <c r="A20" s="17"/>
      <c r="B20" s="14" t="s">
        <v>23</v>
      </c>
      <c r="C20" s="14" t="s">
        <v>20</v>
      </c>
      <c r="D20" s="15">
        <v>233</v>
      </c>
      <c r="E20" s="16">
        <v>28</v>
      </c>
      <c r="F20" s="37">
        <v>6524</v>
      </c>
    </row>
    <row r="21" spans="1:7" ht="15" thickBot="1" x14ac:dyDescent="0.35">
      <c r="A21" s="17" t="s">
        <v>24</v>
      </c>
      <c r="B21" s="14" t="s">
        <v>25</v>
      </c>
      <c r="C21" s="14" t="s">
        <v>26</v>
      </c>
      <c r="D21" s="15">
        <v>3599</v>
      </c>
      <c r="E21" s="16">
        <v>20</v>
      </c>
      <c r="F21" s="37">
        <v>71980</v>
      </c>
    </row>
    <row r="22" spans="1:7" ht="15" thickBot="1" x14ac:dyDescent="0.35">
      <c r="A22" s="17"/>
      <c r="B22" s="14" t="s">
        <v>27</v>
      </c>
      <c r="C22" s="14" t="s">
        <v>28</v>
      </c>
      <c r="D22" s="15">
        <v>1074</v>
      </c>
      <c r="E22" s="16">
        <v>20</v>
      </c>
      <c r="F22" s="37">
        <v>21480</v>
      </c>
      <c r="G22" s="25">
        <v>0.2</v>
      </c>
    </row>
    <row r="23" spans="1:7" x14ac:dyDescent="0.3">
      <c r="F23" s="29">
        <f>SUM(F16:F22)</f>
        <v>566919</v>
      </c>
      <c r="G23" s="26">
        <f>F23*G22</f>
        <v>113383.8</v>
      </c>
    </row>
    <row r="24" spans="1:7" ht="15" thickBot="1" x14ac:dyDescent="0.35">
      <c r="C24" s="48" t="s">
        <v>92</v>
      </c>
      <c r="D24" s="48"/>
      <c r="E24" s="25">
        <v>0.65</v>
      </c>
      <c r="F24" s="27">
        <f>F23*(1-E24)</f>
        <v>198421.65</v>
      </c>
      <c r="G24" s="27">
        <f>F24*G22</f>
        <v>39684.33</v>
      </c>
    </row>
    <row r="25" spans="1:7" ht="15" thickBot="1" x14ac:dyDescent="0.35">
      <c r="C25" s="40"/>
      <c r="D25" s="40"/>
      <c r="E25" s="25"/>
    </row>
    <row r="26" spans="1:7" ht="30.6" thickBot="1" x14ac:dyDescent="0.35">
      <c r="B26" s="2"/>
      <c r="C26" s="3" t="s">
        <v>1</v>
      </c>
      <c r="D26" s="3" t="s">
        <v>4</v>
      </c>
      <c r="E26" s="3" t="s">
        <v>3</v>
      </c>
    </row>
    <row r="27" spans="1:7" ht="15" x14ac:dyDescent="0.3">
      <c r="B27" s="4" t="s">
        <v>29</v>
      </c>
      <c r="C27" s="5">
        <v>24</v>
      </c>
      <c r="D27" s="5">
        <v>450</v>
      </c>
      <c r="E27" s="6">
        <v>10800</v>
      </c>
    </row>
    <row r="29" spans="1:7" ht="15" thickBot="1" x14ac:dyDescent="0.35"/>
    <row r="30" spans="1:7" ht="15" x14ac:dyDescent="0.3">
      <c r="B30" s="2"/>
      <c r="C30" s="3" t="s">
        <v>30</v>
      </c>
      <c r="D30" s="3" t="s">
        <v>31</v>
      </c>
      <c r="E30" s="3" t="s">
        <v>1</v>
      </c>
      <c r="F30" s="3" t="s">
        <v>4</v>
      </c>
      <c r="G30" s="3" t="s">
        <v>3</v>
      </c>
    </row>
    <row r="31" spans="1:7" ht="15" x14ac:dyDescent="0.3">
      <c r="B31" s="4" t="s">
        <v>32</v>
      </c>
      <c r="C31" s="5">
        <v>400</v>
      </c>
      <c r="D31" s="5">
        <v>2</v>
      </c>
      <c r="E31" s="33">
        <f>(C31*D31)/7</f>
        <v>114.28571428571429</v>
      </c>
      <c r="F31" s="34">
        <v>450</v>
      </c>
      <c r="G31" s="35">
        <f>E31*F31</f>
        <v>51428.571428571435</v>
      </c>
    </row>
    <row r="32" spans="1:7" ht="15" x14ac:dyDescent="0.3">
      <c r="B32" s="4" t="s">
        <v>34</v>
      </c>
      <c r="C32" s="5">
        <v>50</v>
      </c>
      <c r="D32" s="5" t="s">
        <v>35</v>
      </c>
      <c r="E32" s="5">
        <v>25</v>
      </c>
      <c r="F32" s="34">
        <v>450</v>
      </c>
      <c r="G32" s="35">
        <v>11250</v>
      </c>
    </row>
    <row r="33" spans="2:7" ht="15" x14ac:dyDescent="0.3">
      <c r="B33" s="4" t="s">
        <v>36</v>
      </c>
      <c r="C33" s="5"/>
      <c r="D33" s="5"/>
      <c r="E33" s="5">
        <v>10</v>
      </c>
      <c r="F33" s="34">
        <v>450</v>
      </c>
      <c r="G33" s="35">
        <v>4500</v>
      </c>
    </row>
    <row r="34" spans="2:7" ht="15" x14ac:dyDescent="0.3">
      <c r="B34" s="4" t="s">
        <v>37</v>
      </c>
      <c r="C34" s="5"/>
      <c r="D34" s="5"/>
      <c r="E34" s="5">
        <v>30</v>
      </c>
      <c r="F34" s="34">
        <v>600</v>
      </c>
      <c r="G34" s="35">
        <v>13500</v>
      </c>
    </row>
  </sheetData>
  <mergeCells count="1">
    <mergeCell ref="C24:D24"/>
  </mergeCells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workbookViewId="0">
      <selection activeCell="A3" sqref="A2:G32"/>
    </sheetView>
  </sheetViews>
  <sheetFormatPr baseColWidth="10" defaultRowHeight="14.4" x14ac:dyDescent="0.3"/>
  <sheetData>
    <row r="2" spans="1:7" x14ac:dyDescent="0.3">
      <c r="A2" t="s">
        <v>99</v>
      </c>
      <c r="B2" t="s">
        <v>96</v>
      </c>
      <c r="C2">
        <v>2015</v>
      </c>
      <c r="D2">
        <v>2016</v>
      </c>
      <c r="E2">
        <v>2017</v>
      </c>
      <c r="F2">
        <v>2018</v>
      </c>
      <c r="G2">
        <v>2019</v>
      </c>
    </row>
    <row r="3" spans="1:7" x14ac:dyDescent="0.3">
      <c r="A3" t="s">
        <v>97</v>
      </c>
      <c r="B3" t="s">
        <v>82</v>
      </c>
      <c r="C3">
        <v>198421.65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97</v>
      </c>
      <c r="B4" t="s">
        <v>81</v>
      </c>
      <c r="C4">
        <v>39684.33</v>
      </c>
      <c r="D4">
        <v>39684.33</v>
      </c>
      <c r="E4">
        <v>39684.33</v>
      </c>
      <c r="F4">
        <v>39684.33</v>
      </c>
      <c r="G4">
        <v>39684.33</v>
      </c>
    </row>
    <row r="5" spans="1:7" x14ac:dyDescent="0.3">
      <c r="A5" t="s">
        <v>97</v>
      </c>
      <c r="B5" t="s">
        <v>83</v>
      </c>
      <c r="C5">
        <v>103950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97</v>
      </c>
      <c r="B6" t="s">
        <v>56</v>
      </c>
      <c r="C6">
        <v>0</v>
      </c>
      <c r="D6">
        <v>10800</v>
      </c>
      <c r="E6">
        <v>10800</v>
      </c>
      <c r="F6">
        <v>10800</v>
      </c>
      <c r="G6">
        <v>10800</v>
      </c>
    </row>
    <row r="7" spans="1:7" x14ac:dyDescent="0.3">
      <c r="A7" t="s">
        <v>97</v>
      </c>
      <c r="B7" t="s">
        <v>57</v>
      </c>
      <c r="C7">
        <v>0</v>
      </c>
      <c r="D7">
        <v>67178.571428571435</v>
      </c>
      <c r="E7">
        <v>80678.571428571435</v>
      </c>
      <c r="F7">
        <v>60460.71428571429</v>
      </c>
      <c r="G7">
        <v>53742.857142857152</v>
      </c>
    </row>
    <row r="8" spans="1:7" x14ac:dyDescent="0.3">
      <c r="A8" t="s">
        <v>98</v>
      </c>
      <c r="B8" t="s">
        <v>82</v>
      </c>
      <c r="C8" s="26">
        <v>240368.06400000001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98</v>
      </c>
      <c r="B9" t="s">
        <v>81</v>
      </c>
      <c r="C9" s="26">
        <v>48073.612800000003</v>
      </c>
      <c r="D9" s="26">
        <v>48073.612800000003</v>
      </c>
      <c r="E9" s="26">
        <v>48073.612800000003</v>
      </c>
      <c r="F9" s="26">
        <v>48073.612800000003</v>
      </c>
      <c r="G9" s="26">
        <v>48073.612800000003</v>
      </c>
    </row>
    <row r="10" spans="1:7" x14ac:dyDescent="0.3">
      <c r="A10" t="s">
        <v>98</v>
      </c>
      <c r="B10" t="s">
        <v>83</v>
      </c>
      <c r="C10" s="26">
        <v>147207.14285714284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98</v>
      </c>
      <c r="B11" t="s">
        <v>56</v>
      </c>
      <c r="C11">
        <v>0</v>
      </c>
      <c r="D11" s="26">
        <v>2700</v>
      </c>
      <c r="E11" s="26">
        <v>2700</v>
      </c>
      <c r="F11" s="26">
        <v>2700</v>
      </c>
      <c r="G11" s="26">
        <v>2700</v>
      </c>
    </row>
    <row r="12" spans="1:7" x14ac:dyDescent="0.3">
      <c r="A12" t="s">
        <v>98</v>
      </c>
      <c r="B12" t="s">
        <v>57</v>
      </c>
      <c r="C12">
        <v>0</v>
      </c>
      <c r="D12" s="26">
        <v>26325</v>
      </c>
      <c r="E12" s="26">
        <v>35325</v>
      </c>
      <c r="F12" s="26">
        <v>23692.5</v>
      </c>
      <c r="G12" s="26">
        <v>21060</v>
      </c>
    </row>
    <row r="13" spans="1:7" x14ac:dyDescent="0.3">
      <c r="A13" t="s">
        <v>77</v>
      </c>
      <c r="B13" t="s">
        <v>82</v>
      </c>
      <c r="C13">
        <v>101516.25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77</v>
      </c>
      <c r="B14" t="s">
        <v>81</v>
      </c>
      <c r="C14">
        <v>0</v>
      </c>
      <c r="D14">
        <v>20303.25</v>
      </c>
      <c r="E14">
        <v>20303.25</v>
      </c>
      <c r="F14">
        <v>20303.25</v>
      </c>
      <c r="G14">
        <v>20303.25</v>
      </c>
    </row>
    <row r="15" spans="1:7" x14ac:dyDescent="0.3">
      <c r="A15" t="s">
        <v>77</v>
      </c>
      <c r="B15" t="s">
        <v>83</v>
      </c>
      <c r="C15">
        <v>145207.14285714284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77</v>
      </c>
      <c r="B16" t="s">
        <v>56</v>
      </c>
      <c r="C16">
        <v>0</v>
      </c>
      <c r="D16">
        <v>4050</v>
      </c>
      <c r="E16">
        <v>4050</v>
      </c>
      <c r="F16">
        <v>4050</v>
      </c>
      <c r="G16">
        <v>4050</v>
      </c>
    </row>
    <row r="17" spans="1:7" x14ac:dyDescent="0.3">
      <c r="A17" t="s">
        <v>77</v>
      </c>
      <c r="B17" t="s">
        <v>57</v>
      </c>
      <c r="C17">
        <v>0</v>
      </c>
      <c r="D17">
        <v>32400</v>
      </c>
      <c r="E17">
        <v>39150</v>
      </c>
      <c r="F17">
        <v>29160</v>
      </c>
      <c r="G17">
        <v>25920</v>
      </c>
    </row>
    <row r="18" spans="1:7" x14ac:dyDescent="0.3">
      <c r="A18" t="s">
        <v>78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78</v>
      </c>
      <c r="B19" t="s">
        <v>81</v>
      </c>
      <c r="C19">
        <v>12000</v>
      </c>
      <c r="D19">
        <v>12000</v>
      </c>
      <c r="E19">
        <v>12000</v>
      </c>
      <c r="F19">
        <v>12000</v>
      </c>
      <c r="G19">
        <v>12000</v>
      </c>
    </row>
    <row r="20" spans="1:7" x14ac:dyDescent="0.3">
      <c r="A20" t="s">
        <v>78</v>
      </c>
      <c r="B20" t="s">
        <v>83</v>
      </c>
      <c r="C20">
        <v>166807.14285714284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78</v>
      </c>
      <c r="B21" t="s">
        <v>56</v>
      </c>
      <c r="C21">
        <v>0</v>
      </c>
      <c r="D21">
        <v>5400</v>
      </c>
      <c r="E21">
        <v>5400</v>
      </c>
      <c r="F21">
        <v>5400</v>
      </c>
      <c r="G21">
        <v>5400</v>
      </c>
    </row>
    <row r="22" spans="1:7" x14ac:dyDescent="0.3">
      <c r="A22" t="s">
        <v>78</v>
      </c>
      <c r="B22" t="s">
        <v>57</v>
      </c>
      <c r="C22">
        <v>0</v>
      </c>
      <c r="D22">
        <v>76178</v>
      </c>
      <c r="E22">
        <v>94178</v>
      </c>
      <c r="F22">
        <v>68560.2</v>
      </c>
      <c r="G22">
        <v>60942.400000000001</v>
      </c>
    </row>
    <row r="23" spans="1:7" x14ac:dyDescent="0.3">
      <c r="A23" t="s">
        <v>79</v>
      </c>
      <c r="B23" t="s">
        <v>82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79</v>
      </c>
      <c r="B24" t="s">
        <v>81</v>
      </c>
      <c r="C24">
        <v>74762</v>
      </c>
      <c r="D24">
        <v>74762</v>
      </c>
      <c r="E24">
        <v>74762</v>
      </c>
      <c r="F24">
        <v>74762</v>
      </c>
      <c r="G24">
        <v>74762</v>
      </c>
    </row>
    <row r="25" spans="1:7" x14ac:dyDescent="0.3">
      <c r="A25" t="s">
        <v>79</v>
      </c>
      <c r="B25" t="s">
        <v>83</v>
      </c>
      <c r="C25">
        <v>128450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79</v>
      </c>
      <c r="B26" t="s">
        <v>56</v>
      </c>
      <c r="C26">
        <v>0</v>
      </c>
      <c r="D26">
        <v>13500</v>
      </c>
      <c r="E26">
        <v>13500</v>
      </c>
      <c r="F26">
        <v>13500</v>
      </c>
      <c r="G26">
        <v>13500</v>
      </c>
    </row>
    <row r="27" spans="1:7" x14ac:dyDescent="0.3">
      <c r="A27" t="s">
        <v>79</v>
      </c>
      <c r="B27" t="s">
        <v>57</v>
      </c>
      <c r="C27">
        <v>0</v>
      </c>
      <c r="D27">
        <v>89550</v>
      </c>
      <c r="E27">
        <v>103050</v>
      </c>
      <c r="F27">
        <v>80595</v>
      </c>
      <c r="G27">
        <v>71640</v>
      </c>
    </row>
    <row r="28" spans="1:7" x14ac:dyDescent="0.3">
      <c r="A28" t="s">
        <v>80</v>
      </c>
      <c r="B28" t="s">
        <v>82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80</v>
      </c>
      <c r="B29" t="s">
        <v>81</v>
      </c>
      <c r="C29">
        <v>12000</v>
      </c>
      <c r="D29">
        <v>12000</v>
      </c>
      <c r="E29">
        <v>12000</v>
      </c>
      <c r="F29">
        <v>12000</v>
      </c>
      <c r="G29">
        <v>12000</v>
      </c>
    </row>
    <row r="30" spans="1:7" x14ac:dyDescent="0.3">
      <c r="A30" t="s">
        <v>80</v>
      </c>
      <c r="B30" t="s">
        <v>83</v>
      </c>
      <c r="C30">
        <v>113050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80</v>
      </c>
      <c r="B31" t="s">
        <v>56</v>
      </c>
      <c r="C31">
        <v>0</v>
      </c>
      <c r="D31">
        <v>16200</v>
      </c>
      <c r="E31">
        <v>16200</v>
      </c>
      <c r="F31">
        <v>16200</v>
      </c>
      <c r="G31">
        <v>16200</v>
      </c>
    </row>
    <row r="32" spans="1:7" x14ac:dyDescent="0.3">
      <c r="A32" t="s">
        <v>80</v>
      </c>
      <c r="B32" t="s">
        <v>57</v>
      </c>
      <c r="C32">
        <v>0</v>
      </c>
      <c r="D32">
        <v>89550</v>
      </c>
      <c r="E32">
        <v>103050</v>
      </c>
      <c r="F32">
        <v>85072.5</v>
      </c>
      <c r="G32">
        <v>80595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E23" sqref="E23"/>
    </sheetView>
  </sheetViews>
  <sheetFormatPr baseColWidth="10" defaultRowHeight="14.4" x14ac:dyDescent="0.3"/>
  <cols>
    <col min="1" max="1" width="11.5546875" customWidth="1"/>
    <col min="2" max="2" width="62.77734375" bestFit="1" customWidth="1"/>
    <col min="3" max="3" width="15.88671875" bestFit="1" customWidth="1"/>
    <col min="4" max="4" width="8.109375" bestFit="1" customWidth="1"/>
    <col min="5" max="5" width="13.6640625" bestFit="1" customWidth="1"/>
    <col min="6" max="6" width="11.5546875" customWidth="1"/>
    <col min="7" max="7" width="13.77734375" bestFit="1" customWidth="1"/>
    <col min="9" max="9" width="13.77734375" bestFit="1" customWidth="1"/>
  </cols>
  <sheetData>
    <row r="1" spans="1:10" x14ac:dyDescent="0.3">
      <c r="C1" t="s">
        <v>38</v>
      </c>
      <c r="D1" t="s">
        <v>39</v>
      </c>
      <c r="E1" t="s">
        <v>40</v>
      </c>
    </row>
    <row r="2" spans="1:10" x14ac:dyDescent="0.3">
      <c r="A2" t="s">
        <v>41</v>
      </c>
      <c r="B2" t="s">
        <v>42</v>
      </c>
      <c r="C2" s="18">
        <v>286.69</v>
      </c>
      <c r="D2">
        <v>920</v>
      </c>
      <c r="E2" s="18">
        <f>C2*D2</f>
        <v>263754.8</v>
      </c>
    </row>
    <row r="3" spans="1:10" x14ac:dyDescent="0.3">
      <c r="A3" t="s">
        <v>43</v>
      </c>
      <c r="B3" t="s">
        <v>44</v>
      </c>
      <c r="C3" s="18">
        <v>764.51</v>
      </c>
      <c r="D3">
        <v>600</v>
      </c>
      <c r="E3" s="18">
        <f>C3*D3</f>
        <v>458706</v>
      </c>
    </row>
    <row r="4" spans="1:10" x14ac:dyDescent="0.3">
      <c r="A4" t="s">
        <v>45</v>
      </c>
      <c r="B4" t="s">
        <v>46</v>
      </c>
      <c r="C4" s="18">
        <v>114.68</v>
      </c>
      <c r="D4">
        <v>1000</v>
      </c>
      <c r="E4" s="18">
        <f>C4*D4</f>
        <v>114680</v>
      </c>
    </row>
    <row r="5" spans="1:10" x14ac:dyDescent="0.3">
      <c r="A5" t="s">
        <v>47</v>
      </c>
      <c r="B5" t="s">
        <v>48</v>
      </c>
      <c r="C5" s="18">
        <v>53.52</v>
      </c>
      <c r="D5">
        <v>1500</v>
      </c>
      <c r="E5" s="18">
        <f>C5*D5</f>
        <v>80280</v>
      </c>
    </row>
    <row r="6" spans="1:10" x14ac:dyDescent="0.3">
      <c r="A6" t="s">
        <v>49</v>
      </c>
      <c r="B6" t="s">
        <v>50</v>
      </c>
      <c r="C6" s="18">
        <v>7071.76</v>
      </c>
      <c r="D6">
        <v>1</v>
      </c>
      <c r="E6" s="18">
        <f>C6*D6</f>
        <v>7071.76</v>
      </c>
      <c r="F6" t="s">
        <v>93</v>
      </c>
      <c r="G6" s="49" t="s">
        <v>94</v>
      </c>
      <c r="H6" s="49"/>
      <c r="I6" s="49" t="s">
        <v>93</v>
      </c>
      <c r="J6" s="49"/>
    </row>
    <row r="7" spans="1:10" x14ac:dyDescent="0.3">
      <c r="A7" s="49" t="s">
        <v>51</v>
      </c>
      <c r="B7" s="49"/>
      <c r="C7" s="49"/>
      <c r="D7" s="49"/>
      <c r="E7" s="18">
        <f>SUM(E2:E6)</f>
        <v>924492.56</v>
      </c>
      <c r="F7">
        <v>600920.16</v>
      </c>
      <c r="G7" t="s">
        <v>92</v>
      </c>
      <c r="H7" s="41">
        <f>E7*(1-G8)</f>
        <v>277347.76800000004</v>
      </c>
      <c r="I7" t="s">
        <v>92</v>
      </c>
      <c r="J7" s="41">
        <f>F7*(1-I8)</f>
        <v>240368.06400000001</v>
      </c>
    </row>
    <row r="8" spans="1:10" x14ac:dyDescent="0.3">
      <c r="A8" s="49" t="s">
        <v>52</v>
      </c>
      <c r="B8" s="49"/>
      <c r="C8" s="49"/>
      <c r="D8" s="19">
        <v>0.2</v>
      </c>
      <c r="E8" s="20">
        <f>E7*D8</f>
        <v>184898.51200000002</v>
      </c>
      <c r="G8" s="25">
        <v>0.7</v>
      </c>
      <c r="H8" s="41">
        <f>H7*$D$8</f>
        <v>55469.553600000014</v>
      </c>
      <c r="I8" s="25">
        <v>0.6</v>
      </c>
      <c r="J8" s="41">
        <f>J7*$D$8</f>
        <v>48073.612800000003</v>
      </c>
    </row>
    <row r="10" spans="1:10" ht="15" x14ac:dyDescent="0.3">
      <c r="B10" s="1" t="s">
        <v>0</v>
      </c>
    </row>
    <row r="11" spans="1:10" ht="15" x14ac:dyDescent="0.3">
      <c r="B11" s="2"/>
      <c r="C11" s="3" t="s">
        <v>1</v>
      </c>
      <c r="D11" s="3" t="s">
        <v>2</v>
      </c>
      <c r="E11" s="3" t="s">
        <v>3</v>
      </c>
      <c r="F11" s="3" t="s">
        <v>4</v>
      </c>
      <c r="G11" s="3" t="s">
        <v>3</v>
      </c>
    </row>
    <row r="12" spans="1:10" ht="15" x14ac:dyDescent="0.3">
      <c r="B12" s="4" t="s">
        <v>5</v>
      </c>
      <c r="C12" s="5">
        <v>5</v>
      </c>
      <c r="D12" s="5">
        <v>1</v>
      </c>
      <c r="E12" s="5">
        <f>C12*D12</f>
        <v>5</v>
      </c>
      <c r="F12" s="34">
        <v>1000</v>
      </c>
      <c r="G12" s="35">
        <f>E12*F12</f>
        <v>5000</v>
      </c>
    </row>
    <row r="13" spans="1:10" ht="15" x14ac:dyDescent="0.3">
      <c r="B13" s="4" t="s">
        <v>6</v>
      </c>
      <c r="C13" s="5">
        <v>5</v>
      </c>
      <c r="D13" s="5">
        <v>1.5</v>
      </c>
      <c r="E13" s="5">
        <f t="shared" ref="E13:E19" si="0">C13*D13</f>
        <v>7.5</v>
      </c>
      <c r="F13" s="34">
        <v>600</v>
      </c>
      <c r="G13" s="35">
        <f t="shared" ref="G13:G21" si="1">E13*F13</f>
        <v>4500</v>
      </c>
    </row>
    <row r="14" spans="1:10" ht="15" x14ac:dyDescent="0.3">
      <c r="B14" s="4" t="s">
        <v>53</v>
      </c>
      <c r="C14" s="5">
        <v>10</v>
      </c>
      <c r="D14" s="5">
        <v>1.5</v>
      </c>
      <c r="E14" s="5">
        <f t="shared" si="0"/>
        <v>15</v>
      </c>
      <c r="F14" s="34">
        <v>600</v>
      </c>
      <c r="G14" s="35">
        <f t="shared" si="1"/>
        <v>9000</v>
      </c>
    </row>
    <row r="15" spans="1:10" ht="30" x14ac:dyDescent="0.3">
      <c r="B15" s="4" t="s">
        <v>54</v>
      </c>
      <c r="C15" s="5">
        <v>20</v>
      </c>
      <c r="D15" s="5">
        <v>1.2</v>
      </c>
      <c r="E15" s="5">
        <f t="shared" si="0"/>
        <v>24</v>
      </c>
      <c r="F15" s="34">
        <v>600</v>
      </c>
      <c r="G15" s="35">
        <f t="shared" si="1"/>
        <v>14400</v>
      </c>
    </row>
    <row r="16" spans="1:10" ht="15" x14ac:dyDescent="0.3">
      <c r="B16" s="4" t="s">
        <v>9</v>
      </c>
      <c r="C16" s="5">
        <v>30</v>
      </c>
      <c r="D16" s="5">
        <v>1.5</v>
      </c>
      <c r="E16" s="5">
        <f t="shared" si="0"/>
        <v>45</v>
      </c>
      <c r="F16" s="34">
        <v>600</v>
      </c>
      <c r="G16" s="35">
        <f t="shared" si="1"/>
        <v>27000</v>
      </c>
    </row>
    <row r="17" spans="2:7" ht="15.6" thickBot="1" x14ac:dyDescent="0.35">
      <c r="B17" s="4" t="s">
        <v>10</v>
      </c>
      <c r="C17" s="5">
        <v>30</v>
      </c>
      <c r="D17" s="5">
        <v>1.5</v>
      </c>
      <c r="E17" s="33">
        <f t="shared" si="0"/>
        <v>45</v>
      </c>
      <c r="F17" s="34">
        <v>600</v>
      </c>
      <c r="G17" s="35">
        <f t="shared" si="1"/>
        <v>27000</v>
      </c>
    </row>
    <row r="18" spans="2:7" ht="15.6" thickBot="1" x14ac:dyDescent="0.35">
      <c r="B18" s="4" t="s">
        <v>90</v>
      </c>
      <c r="C18" s="33">
        <f>(1500*15)/(60*7)</f>
        <v>53.571428571428569</v>
      </c>
      <c r="D18" s="5">
        <v>1</v>
      </c>
      <c r="E18" s="33">
        <f t="shared" si="0"/>
        <v>53.571428571428569</v>
      </c>
      <c r="F18" s="34">
        <v>450</v>
      </c>
      <c r="G18" s="35">
        <f t="shared" si="1"/>
        <v>24107.142857142855</v>
      </c>
    </row>
    <row r="19" spans="2:7" ht="15.6" thickBot="1" x14ac:dyDescent="0.35">
      <c r="B19" s="4" t="s">
        <v>11</v>
      </c>
      <c r="C19" s="5">
        <v>5</v>
      </c>
      <c r="D19" s="5">
        <v>1</v>
      </c>
      <c r="E19" s="33">
        <f t="shared" si="0"/>
        <v>5</v>
      </c>
      <c r="F19" s="34">
        <v>1000</v>
      </c>
      <c r="G19" s="35">
        <f t="shared" si="1"/>
        <v>5000</v>
      </c>
    </row>
    <row r="20" spans="2:7" ht="15.6" thickBot="1" x14ac:dyDescent="0.35">
      <c r="B20" s="4" t="s">
        <v>12</v>
      </c>
      <c r="C20" s="5">
        <v>10</v>
      </c>
      <c r="D20" s="5">
        <v>1</v>
      </c>
      <c r="E20" s="5">
        <f t="shared" ref="E20" si="2">C20*D20</f>
        <v>10</v>
      </c>
      <c r="F20" s="34">
        <v>600</v>
      </c>
      <c r="G20" s="35">
        <f t="shared" ref="G20" si="3">E20*F20</f>
        <v>6000</v>
      </c>
    </row>
    <row r="21" spans="2:7" ht="15.6" thickBot="1" x14ac:dyDescent="0.35">
      <c r="B21" s="4" t="s">
        <v>89</v>
      </c>
      <c r="C21" s="5"/>
      <c r="D21" s="42">
        <v>0.2</v>
      </c>
      <c r="E21" s="5">
        <f>ROUND(SUM(E12:E20)*D21,0)</f>
        <v>42</v>
      </c>
      <c r="F21" s="34">
        <v>600</v>
      </c>
      <c r="G21" s="35">
        <f t="shared" si="1"/>
        <v>25200</v>
      </c>
    </row>
    <row r="22" spans="2:7" x14ac:dyDescent="0.3">
      <c r="G22" s="27">
        <f>SUM(G12:G21)</f>
        <v>147207.14285714284</v>
      </c>
    </row>
    <row r="23" spans="2:7" ht="15" x14ac:dyDescent="0.3">
      <c r="B23" s="1" t="s">
        <v>55</v>
      </c>
    </row>
    <row r="24" spans="2:7" ht="15" x14ac:dyDescent="0.3">
      <c r="B24" s="2" t="s">
        <v>56</v>
      </c>
      <c r="C24" s="3" t="s">
        <v>1</v>
      </c>
      <c r="D24" s="3" t="s">
        <v>4</v>
      </c>
      <c r="E24" s="3" t="s">
        <v>3</v>
      </c>
    </row>
    <row r="25" spans="2:7" ht="15" x14ac:dyDescent="0.3">
      <c r="B25" s="4" t="s">
        <v>29</v>
      </c>
      <c r="C25" s="6">
        <v>6</v>
      </c>
      <c r="D25" s="6">
        <v>450</v>
      </c>
      <c r="E25" s="6">
        <f>C25*D25</f>
        <v>2700</v>
      </c>
    </row>
    <row r="26" spans="2:7" ht="15" thickBot="1" x14ac:dyDescent="0.35"/>
    <row r="27" spans="2:7" ht="15" x14ac:dyDescent="0.3">
      <c r="B27" s="2" t="s">
        <v>57</v>
      </c>
      <c r="C27" s="3" t="s">
        <v>30</v>
      </c>
      <c r="D27" s="3" t="s">
        <v>31</v>
      </c>
      <c r="E27" s="3" t="s">
        <v>1</v>
      </c>
      <c r="F27" s="3" t="s">
        <v>4</v>
      </c>
      <c r="G27" s="3" t="s">
        <v>3</v>
      </c>
    </row>
    <row r="28" spans="2:7" ht="15" x14ac:dyDescent="0.3">
      <c r="B28" s="4" t="s">
        <v>32</v>
      </c>
      <c r="C28" s="5">
        <v>400</v>
      </c>
      <c r="D28" s="5" t="s">
        <v>58</v>
      </c>
      <c r="E28" s="5">
        <v>28.5</v>
      </c>
      <c r="F28" s="34">
        <v>450</v>
      </c>
      <c r="G28" s="35">
        <f>E28*F28</f>
        <v>12825</v>
      </c>
    </row>
    <row r="29" spans="2:7" ht="15" x14ac:dyDescent="0.3">
      <c r="B29" s="4" t="s">
        <v>34</v>
      </c>
      <c r="C29" s="5">
        <v>50</v>
      </c>
      <c r="D29" s="5" t="s">
        <v>35</v>
      </c>
      <c r="E29" s="5">
        <v>25</v>
      </c>
      <c r="F29" s="34">
        <v>450</v>
      </c>
      <c r="G29" s="35">
        <f>E29*F29</f>
        <v>11250</v>
      </c>
    </row>
    <row r="30" spans="2:7" ht="15" x14ac:dyDescent="0.3">
      <c r="B30" s="4" t="s">
        <v>36</v>
      </c>
      <c r="C30" s="5"/>
      <c r="D30" s="5"/>
      <c r="E30" s="5">
        <v>5</v>
      </c>
      <c r="F30" s="34">
        <v>450</v>
      </c>
      <c r="G30" s="35">
        <f>E30*F30</f>
        <v>2250</v>
      </c>
    </row>
    <row r="31" spans="2:7" ht="15" x14ac:dyDescent="0.3">
      <c r="B31" s="4" t="s">
        <v>37</v>
      </c>
      <c r="C31" s="5"/>
      <c r="D31" s="5"/>
      <c r="E31" s="5">
        <v>15</v>
      </c>
      <c r="F31" s="34">
        <v>600</v>
      </c>
      <c r="G31" s="35">
        <f>E31*F31</f>
        <v>9000</v>
      </c>
    </row>
  </sheetData>
  <mergeCells count="4">
    <mergeCell ref="A7:D7"/>
    <mergeCell ref="A8:C8"/>
    <mergeCell ref="G6:H6"/>
    <mergeCell ref="I6:J6"/>
  </mergeCells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B1" zoomScale="85" zoomScaleNormal="85" workbookViewId="0">
      <selection activeCell="E32" sqref="E32"/>
    </sheetView>
  </sheetViews>
  <sheetFormatPr baseColWidth="10" defaultRowHeight="14.4" x14ac:dyDescent="0.3"/>
  <cols>
    <col min="1" max="1" width="11.5546875" customWidth="1"/>
    <col min="2" max="2" width="4.88671875" customWidth="1"/>
    <col min="3" max="3" width="11.5546875" customWidth="1"/>
    <col min="4" max="4" width="128.109375" bestFit="1" customWidth="1"/>
    <col min="5" max="5" width="11.5546875" customWidth="1"/>
    <col min="6" max="6" width="11.88671875" bestFit="1" customWidth="1"/>
    <col min="7" max="7" width="13.6640625" bestFit="1" customWidth="1"/>
    <col min="8" max="8" width="11.6640625" bestFit="1" customWidth="1"/>
    <col min="9" max="9" width="12.77734375" bestFit="1" customWidth="1"/>
  </cols>
  <sheetData>
    <row r="2" spans="2:8" x14ac:dyDescent="0.3">
      <c r="B2" t="s">
        <v>60</v>
      </c>
      <c r="C2" t="s">
        <v>61</v>
      </c>
      <c r="D2" t="s">
        <v>62</v>
      </c>
      <c r="E2" t="s">
        <v>63</v>
      </c>
      <c r="F2" t="s">
        <v>64</v>
      </c>
    </row>
    <row r="3" spans="2:8" x14ac:dyDescent="0.3">
      <c r="B3">
        <v>1</v>
      </c>
      <c r="C3">
        <v>1245</v>
      </c>
      <c r="D3" t="s">
        <v>87</v>
      </c>
      <c r="E3" s="43">
        <v>21000</v>
      </c>
      <c r="F3" s="43">
        <f>B3*E3</f>
        <v>21000</v>
      </c>
    </row>
    <row r="4" spans="2:8" x14ac:dyDescent="0.3">
      <c r="B4">
        <v>1</v>
      </c>
      <c r="C4">
        <v>4806</v>
      </c>
      <c r="D4" s="22" t="s">
        <v>65</v>
      </c>
      <c r="E4" s="43">
        <v>27455</v>
      </c>
      <c r="F4" s="43">
        <f>B4*E4</f>
        <v>27455</v>
      </c>
      <c r="G4">
        <v>5135</v>
      </c>
      <c r="H4" s="23">
        <f>G4/F4</f>
        <v>0.18703332726279367</v>
      </c>
    </row>
    <row r="5" spans="2:8" x14ac:dyDescent="0.3">
      <c r="B5">
        <v>1</v>
      </c>
      <c r="C5">
        <v>3902</v>
      </c>
      <c r="D5" s="21" t="s">
        <v>66</v>
      </c>
      <c r="E5" s="43">
        <v>4070</v>
      </c>
      <c r="F5" s="43">
        <v>4070</v>
      </c>
    </row>
    <row r="6" spans="2:8" x14ac:dyDescent="0.3">
      <c r="B6">
        <v>1</v>
      </c>
      <c r="C6">
        <v>29004</v>
      </c>
      <c r="D6" t="s">
        <v>67</v>
      </c>
      <c r="E6" s="43">
        <v>1380</v>
      </c>
      <c r="F6" s="43">
        <v>1380</v>
      </c>
    </row>
    <row r="7" spans="2:8" x14ac:dyDescent="0.3">
      <c r="B7">
        <v>1</v>
      </c>
      <c r="C7">
        <v>14002</v>
      </c>
      <c r="D7" s="21" t="s">
        <v>68</v>
      </c>
      <c r="E7" s="43">
        <v>8960</v>
      </c>
      <c r="F7" s="43">
        <v>8960</v>
      </c>
    </row>
    <row r="8" spans="2:8" x14ac:dyDescent="0.3">
      <c r="B8">
        <v>1</v>
      </c>
      <c r="C8">
        <v>8303</v>
      </c>
      <c r="D8" t="s">
        <v>69</v>
      </c>
      <c r="E8" s="43">
        <v>9770</v>
      </c>
      <c r="F8" s="43">
        <v>9770</v>
      </c>
    </row>
    <row r="9" spans="2:8" x14ac:dyDescent="0.3">
      <c r="B9">
        <v>1</v>
      </c>
      <c r="C9">
        <v>1250</v>
      </c>
      <c r="D9" s="22" t="s">
        <v>70</v>
      </c>
      <c r="E9" s="43">
        <v>5700</v>
      </c>
      <c r="F9" s="43">
        <f>B9*E9</f>
        <v>5700</v>
      </c>
    </row>
    <row r="10" spans="2:8" x14ac:dyDescent="0.3">
      <c r="B10">
        <v>4</v>
      </c>
      <c r="C10">
        <v>1248</v>
      </c>
      <c r="D10" t="s">
        <v>71</v>
      </c>
      <c r="E10" s="43">
        <v>14255</v>
      </c>
      <c r="F10" s="43">
        <f>B10*E10</f>
        <v>57020</v>
      </c>
    </row>
    <row r="11" spans="2:8" x14ac:dyDescent="0.3">
      <c r="D11" t="s">
        <v>72</v>
      </c>
      <c r="E11" s="24"/>
      <c r="F11" s="43">
        <f>SUM(F3:F10)</f>
        <v>135355</v>
      </c>
    </row>
    <row r="12" spans="2:8" x14ac:dyDescent="0.3">
      <c r="E12" s="25">
        <v>0.2</v>
      </c>
      <c r="F12" s="44">
        <f>F11*E12</f>
        <v>27071</v>
      </c>
    </row>
    <row r="13" spans="2:8" x14ac:dyDescent="0.3">
      <c r="C13" s="21"/>
      <c r="D13" s="21" t="s">
        <v>92</v>
      </c>
      <c r="E13" s="25">
        <v>0.25</v>
      </c>
      <c r="F13" s="45">
        <f>F11*(1-E13)</f>
        <v>101516.25</v>
      </c>
    </row>
    <row r="14" spans="2:8" x14ac:dyDescent="0.3">
      <c r="F14" s="45">
        <f>F13*E12</f>
        <v>20303.25</v>
      </c>
    </row>
    <row r="16" spans="2:8" ht="15" x14ac:dyDescent="0.3">
      <c r="D16" s="1" t="s">
        <v>0</v>
      </c>
    </row>
    <row r="17" spans="3:9" ht="15.6" thickBot="1" x14ac:dyDescent="0.35">
      <c r="C17" t="b">
        <f>SolarWinds!E24=(1500*15)/(60*7)</f>
        <v>1</v>
      </c>
      <c r="D17" s="2"/>
      <c r="E17" s="3" t="s">
        <v>1</v>
      </c>
      <c r="F17" s="3" t="s">
        <v>2</v>
      </c>
      <c r="G17" s="3" t="s">
        <v>3</v>
      </c>
      <c r="H17" s="3" t="s">
        <v>4</v>
      </c>
      <c r="I17" s="3" t="s">
        <v>3</v>
      </c>
    </row>
    <row r="18" spans="3:9" ht="15.6" thickBot="1" x14ac:dyDescent="0.35">
      <c r="D18" s="4" t="s">
        <v>5</v>
      </c>
      <c r="E18" s="5">
        <v>5</v>
      </c>
      <c r="F18" s="5">
        <v>1</v>
      </c>
      <c r="G18" s="5">
        <f>E18*F18</f>
        <v>5</v>
      </c>
      <c r="H18" s="34">
        <v>1000</v>
      </c>
      <c r="I18" s="35">
        <f>G18*H18</f>
        <v>5000</v>
      </c>
    </row>
    <row r="19" spans="3:9" ht="15.6" thickBot="1" x14ac:dyDescent="0.35">
      <c r="D19" s="4" t="s">
        <v>6</v>
      </c>
      <c r="E19" s="5">
        <v>5</v>
      </c>
      <c r="F19" s="5">
        <v>1.5</v>
      </c>
      <c r="G19" s="5">
        <f t="shared" ref="G19:G26" si="0">E19*F19</f>
        <v>7.5</v>
      </c>
      <c r="H19" s="34">
        <v>600</v>
      </c>
      <c r="I19" s="35">
        <f t="shared" ref="I19:I27" si="1">G19*H19</f>
        <v>4500</v>
      </c>
    </row>
    <row r="20" spans="3:9" ht="15.6" thickBot="1" x14ac:dyDescent="0.35">
      <c r="D20" s="4" t="s">
        <v>53</v>
      </c>
      <c r="E20" s="5">
        <v>10</v>
      </c>
      <c r="F20" s="5">
        <v>1.5</v>
      </c>
      <c r="G20" s="5">
        <f t="shared" si="0"/>
        <v>15</v>
      </c>
      <c r="H20" s="34">
        <v>600</v>
      </c>
      <c r="I20" s="35">
        <f t="shared" si="1"/>
        <v>9000</v>
      </c>
    </row>
    <row r="21" spans="3:9" ht="15.6" thickBot="1" x14ac:dyDescent="0.35">
      <c r="D21" s="4" t="s">
        <v>54</v>
      </c>
      <c r="E21" s="5">
        <v>20</v>
      </c>
      <c r="F21" s="5">
        <v>1.2</v>
      </c>
      <c r="G21" s="5">
        <f t="shared" si="0"/>
        <v>24</v>
      </c>
      <c r="H21" s="34">
        <v>600</v>
      </c>
      <c r="I21" s="35">
        <f t="shared" si="1"/>
        <v>14400</v>
      </c>
    </row>
    <row r="22" spans="3:9" ht="15.6" thickBot="1" x14ac:dyDescent="0.35">
      <c r="D22" s="4" t="s">
        <v>9</v>
      </c>
      <c r="E22" s="5">
        <v>30</v>
      </c>
      <c r="F22" s="5">
        <v>1.5</v>
      </c>
      <c r="G22" s="5">
        <f t="shared" si="0"/>
        <v>45</v>
      </c>
      <c r="H22" s="34">
        <v>600</v>
      </c>
      <c r="I22" s="35">
        <f t="shared" si="1"/>
        <v>27000</v>
      </c>
    </row>
    <row r="23" spans="3:9" ht="15.6" thickBot="1" x14ac:dyDescent="0.35">
      <c r="D23" s="4" t="s">
        <v>10</v>
      </c>
      <c r="E23" s="5">
        <v>30</v>
      </c>
      <c r="F23" s="5">
        <v>1.5</v>
      </c>
      <c r="G23" s="5">
        <f t="shared" si="0"/>
        <v>45</v>
      </c>
      <c r="H23" s="34">
        <v>600</v>
      </c>
      <c r="I23" s="35">
        <f t="shared" si="1"/>
        <v>27000</v>
      </c>
    </row>
    <row r="24" spans="3:9" ht="15.6" thickBot="1" x14ac:dyDescent="0.35">
      <c r="D24" s="4" t="s">
        <v>91</v>
      </c>
      <c r="E24" s="33">
        <f>(1500*15)/(60*7)</f>
        <v>53.571428571428569</v>
      </c>
      <c r="F24" s="5">
        <v>1</v>
      </c>
      <c r="G24" s="33">
        <f t="shared" si="0"/>
        <v>53.571428571428569</v>
      </c>
      <c r="H24" s="34">
        <v>450</v>
      </c>
      <c r="I24" s="35">
        <f t="shared" si="1"/>
        <v>24107.142857142855</v>
      </c>
    </row>
    <row r="25" spans="3:9" ht="15.6" thickBot="1" x14ac:dyDescent="0.35">
      <c r="D25" s="4" t="s">
        <v>11</v>
      </c>
      <c r="E25" s="5">
        <v>3</v>
      </c>
      <c r="F25" s="5">
        <v>1</v>
      </c>
      <c r="G25" s="5">
        <f t="shared" si="0"/>
        <v>3</v>
      </c>
      <c r="H25" s="34">
        <v>1000</v>
      </c>
      <c r="I25" s="35">
        <f t="shared" si="1"/>
        <v>3000</v>
      </c>
    </row>
    <row r="26" spans="3:9" ht="15.6" thickBot="1" x14ac:dyDescent="0.35">
      <c r="D26" s="4" t="s">
        <v>12</v>
      </c>
      <c r="E26" s="5">
        <v>10</v>
      </c>
      <c r="F26" s="5">
        <v>1</v>
      </c>
      <c r="G26" s="5">
        <f t="shared" si="0"/>
        <v>10</v>
      </c>
      <c r="H26" s="34">
        <v>600</v>
      </c>
      <c r="I26" s="35">
        <f t="shared" si="1"/>
        <v>6000</v>
      </c>
    </row>
    <row r="27" spans="3:9" ht="15.6" thickBot="1" x14ac:dyDescent="0.35">
      <c r="D27" s="31" t="s">
        <v>89</v>
      </c>
      <c r="E27" s="31"/>
      <c r="F27" s="32">
        <v>0.2</v>
      </c>
      <c r="G27" s="31">
        <f>ROUND(SUM(G18:G26)*F27,0)</f>
        <v>42</v>
      </c>
      <c r="H27" s="34">
        <v>600</v>
      </c>
      <c r="I27" s="35">
        <f t="shared" si="1"/>
        <v>25200</v>
      </c>
    </row>
    <row r="28" spans="3:9" x14ac:dyDescent="0.3">
      <c r="I28" s="27">
        <f>SUM(I18:I27)</f>
        <v>145207.14285714284</v>
      </c>
    </row>
    <row r="29" spans="3:9" ht="15" x14ac:dyDescent="0.3">
      <c r="D29" s="1" t="s">
        <v>55</v>
      </c>
    </row>
    <row r="30" spans="3:9" ht="15" x14ac:dyDescent="0.3">
      <c r="D30" s="2" t="s">
        <v>56</v>
      </c>
      <c r="E30" s="3" t="s">
        <v>1</v>
      </c>
      <c r="F30" s="3" t="s">
        <v>4</v>
      </c>
      <c r="G30" s="3" t="s">
        <v>3</v>
      </c>
    </row>
    <row r="31" spans="3:9" ht="15" x14ac:dyDescent="0.3">
      <c r="D31" s="4" t="s">
        <v>29</v>
      </c>
      <c r="E31" s="6">
        <v>9</v>
      </c>
      <c r="F31" s="6">
        <v>450</v>
      </c>
      <c r="G31" s="6">
        <f>E31*F31</f>
        <v>4050</v>
      </c>
    </row>
    <row r="32" spans="3:9" ht="15" thickBot="1" x14ac:dyDescent="0.35"/>
    <row r="33" spans="4:9" ht="15" x14ac:dyDescent="0.3">
      <c r="D33" s="2" t="s">
        <v>57</v>
      </c>
      <c r="E33" s="3" t="s">
        <v>30</v>
      </c>
      <c r="F33" s="3" t="s">
        <v>31</v>
      </c>
      <c r="G33" s="3" t="s">
        <v>1</v>
      </c>
      <c r="H33" s="3" t="s">
        <v>4</v>
      </c>
      <c r="I33" s="3" t="s">
        <v>3</v>
      </c>
    </row>
    <row r="34" spans="4:9" ht="15" x14ac:dyDescent="0.3">
      <c r="D34" s="4" t="s">
        <v>32</v>
      </c>
      <c r="E34" s="5">
        <v>400</v>
      </c>
      <c r="F34" s="5" t="s">
        <v>84</v>
      </c>
      <c r="G34" s="5">
        <v>42</v>
      </c>
      <c r="H34" s="34">
        <v>450</v>
      </c>
      <c r="I34" s="35">
        <f>G34*H34</f>
        <v>18900</v>
      </c>
    </row>
    <row r="35" spans="4:9" ht="15" x14ac:dyDescent="0.3">
      <c r="D35" s="4" t="s">
        <v>34</v>
      </c>
      <c r="E35" s="5">
        <v>50</v>
      </c>
      <c r="F35" s="5" t="s">
        <v>35</v>
      </c>
      <c r="G35" s="5">
        <v>25</v>
      </c>
      <c r="H35" s="34">
        <v>450</v>
      </c>
      <c r="I35" s="35">
        <f>G35*H35</f>
        <v>11250</v>
      </c>
    </row>
    <row r="36" spans="4:9" ht="15" x14ac:dyDescent="0.3">
      <c r="D36" s="4" t="s">
        <v>36</v>
      </c>
      <c r="E36" s="5"/>
      <c r="F36" s="5"/>
      <c r="G36" s="5">
        <v>5</v>
      </c>
      <c r="H36" s="34">
        <v>450</v>
      </c>
      <c r="I36" s="35">
        <f>G36*H36</f>
        <v>2250</v>
      </c>
    </row>
    <row r="37" spans="4:9" ht="15" x14ac:dyDescent="0.3">
      <c r="D37" s="4" t="s">
        <v>37</v>
      </c>
      <c r="E37" s="5"/>
      <c r="F37" s="5"/>
      <c r="G37" s="5">
        <v>15</v>
      </c>
      <c r="H37" s="34">
        <v>450</v>
      </c>
      <c r="I37" s="35">
        <f>G37*H37</f>
        <v>6750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>
      <selection activeCell="E16" sqref="E16"/>
    </sheetView>
  </sheetViews>
  <sheetFormatPr baseColWidth="10" defaultRowHeight="14.4" x14ac:dyDescent="0.3"/>
  <cols>
    <col min="1" max="1" width="11.5546875" customWidth="1"/>
    <col min="2" max="2" width="81.21875" customWidth="1"/>
    <col min="3" max="3" width="8.109375" bestFit="1" customWidth="1"/>
    <col min="4" max="4" width="6.5546875" bestFit="1" customWidth="1"/>
    <col min="5" max="5" width="13.44140625" customWidth="1"/>
    <col min="6" max="6" width="11.88671875" customWidth="1"/>
    <col min="7" max="7" width="13.44140625" customWidth="1"/>
    <col min="8" max="8" width="11.5546875" customWidth="1"/>
  </cols>
  <sheetData>
    <row r="3" spans="2:7" ht="15" x14ac:dyDescent="0.3">
      <c r="B3" s="1" t="s">
        <v>0</v>
      </c>
    </row>
    <row r="4" spans="2:7" ht="15" x14ac:dyDescent="0.3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3</v>
      </c>
    </row>
    <row r="5" spans="2:7" ht="15" x14ac:dyDescent="0.3">
      <c r="B5" s="4" t="s">
        <v>5</v>
      </c>
      <c r="C5" s="5">
        <v>5</v>
      </c>
      <c r="D5" s="5">
        <v>1</v>
      </c>
      <c r="E5" s="5">
        <f t="shared" ref="E5:E13" si="0">C5*D5</f>
        <v>5</v>
      </c>
      <c r="F5" s="34">
        <v>1000</v>
      </c>
      <c r="G5" s="35">
        <f t="shared" ref="G5:G14" si="1">E5*F5</f>
        <v>5000</v>
      </c>
    </row>
    <row r="6" spans="2:7" ht="15" x14ac:dyDescent="0.3">
      <c r="B6" s="4" t="s">
        <v>6</v>
      </c>
      <c r="C6" s="5">
        <v>5</v>
      </c>
      <c r="D6" s="5">
        <v>1.5</v>
      </c>
      <c r="E6" s="5">
        <f t="shared" si="0"/>
        <v>7.5</v>
      </c>
      <c r="F6" s="34">
        <v>600</v>
      </c>
      <c r="G6" s="35">
        <f t="shared" si="1"/>
        <v>4500</v>
      </c>
    </row>
    <row r="7" spans="2:7" ht="15" x14ac:dyDescent="0.3">
      <c r="B7" s="4" t="s">
        <v>53</v>
      </c>
      <c r="C7" s="5">
        <v>10</v>
      </c>
      <c r="D7" s="5">
        <v>1.5</v>
      </c>
      <c r="E7" s="5">
        <f t="shared" si="0"/>
        <v>15</v>
      </c>
      <c r="F7" s="34">
        <v>600</v>
      </c>
      <c r="G7" s="35">
        <f t="shared" si="1"/>
        <v>9000</v>
      </c>
    </row>
    <row r="8" spans="2:7" ht="15" x14ac:dyDescent="0.3">
      <c r="B8" s="4" t="s">
        <v>54</v>
      </c>
      <c r="C8" s="5">
        <v>20</v>
      </c>
      <c r="D8" s="5">
        <v>1.2</v>
      </c>
      <c r="E8" s="5">
        <f t="shared" si="0"/>
        <v>24</v>
      </c>
      <c r="F8" s="34">
        <v>600</v>
      </c>
      <c r="G8" s="35">
        <f t="shared" si="1"/>
        <v>14400</v>
      </c>
    </row>
    <row r="9" spans="2:7" ht="15" x14ac:dyDescent="0.3">
      <c r="B9" s="4" t="s">
        <v>9</v>
      </c>
      <c r="C9" s="5">
        <v>40</v>
      </c>
      <c r="D9" s="5">
        <v>1.5</v>
      </c>
      <c r="E9" s="5">
        <f t="shared" si="0"/>
        <v>60</v>
      </c>
      <c r="F9" s="34">
        <v>600</v>
      </c>
      <c r="G9" s="35">
        <f t="shared" si="1"/>
        <v>36000</v>
      </c>
    </row>
    <row r="10" spans="2:7" ht="15.6" thickBot="1" x14ac:dyDescent="0.35">
      <c r="B10" s="4" t="s">
        <v>10</v>
      </c>
      <c r="C10" s="5">
        <v>40</v>
      </c>
      <c r="D10" s="5">
        <v>1.5</v>
      </c>
      <c r="E10" s="5">
        <f t="shared" si="0"/>
        <v>60</v>
      </c>
      <c r="F10" s="34">
        <v>600</v>
      </c>
      <c r="G10" s="35">
        <f t="shared" si="1"/>
        <v>36000</v>
      </c>
    </row>
    <row r="11" spans="2:7" ht="15.6" thickBot="1" x14ac:dyDescent="0.35">
      <c r="B11" s="4" t="s">
        <v>90</v>
      </c>
      <c r="C11" s="33">
        <f>(1500*15)/(60*7)</f>
        <v>53.571428571428569</v>
      </c>
      <c r="D11" s="5">
        <v>1</v>
      </c>
      <c r="E11" s="33">
        <f t="shared" si="0"/>
        <v>53.571428571428569</v>
      </c>
      <c r="F11" s="34">
        <v>450</v>
      </c>
      <c r="G11" s="35">
        <f t="shared" si="1"/>
        <v>24107.142857142855</v>
      </c>
    </row>
    <row r="12" spans="2:7" ht="15.6" thickBot="1" x14ac:dyDescent="0.35">
      <c r="B12" s="4" t="s">
        <v>11</v>
      </c>
      <c r="C12" s="5">
        <v>3</v>
      </c>
      <c r="D12" s="5">
        <v>1</v>
      </c>
      <c r="E12" s="5">
        <f t="shared" si="0"/>
        <v>3</v>
      </c>
      <c r="F12" s="34">
        <v>1000</v>
      </c>
      <c r="G12" s="35">
        <f t="shared" si="1"/>
        <v>3000</v>
      </c>
    </row>
    <row r="13" spans="2:7" ht="15.6" thickBot="1" x14ac:dyDescent="0.35">
      <c r="B13" s="4" t="s">
        <v>12</v>
      </c>
      <c r="C13" s="5">
        <v>10</v>
      </c>
      <c r="D13" s="5">
        <v>1</v>
      </c>
      <c r="E13" s="5">
        <f t="shared" si="0"/>
        <v>10</v>
      </c>
      <c r="F13" s="34">
        <v>600</v>
      </c>
      <c r="G13" s="35">
        <f t="shared" si="1"/>
        <v>6000</v>
      </c>
    </row>
    <row r="14" spans="2:7" ht="15.6" thickBot="1" x14ac:dyDescent="0.35">
      <c r="B14" s="31" t="s">
        <v>89</v>
      </c>
      <c r="C14" s="31"/>
      <c r="D14" s="32">
        <v>0.2</v>
      </c>
      <c r="E14" s="31">
        <f>ROUND(SUM(E5:E13)*D14,0)</f>
        <v>48</v>
      </c>
      <c r="F14" s="34">
        <v>600</v>
      </c>
      <c r="G14" s="35">
        <f t="shared" si="1"/>
        <v>28800</v>
      </c>
    </row>
    <row r="15" spans="2:7" ht="15" x14ac:dyDescent="0.3">
      <c r="G15" s="39">
        <f>SUM(G5:G14)</f>
        <v>166807.14285714284</v>
      </c>
    </row>
    <row r="16" spans="2:7" ht="15" x14ac:dyDescent="0.3">
      <c r="B16" s="1" t="s">
        <v>55</v>
      </c>
    </row>
    <row r="17" spans="2:7" ht="15" x14ac:dyDescent="0.3">
      <c r="B17" s="2" t="s">
        <v>56</v>
      </c>
      <c r="C17" s="3" t="s">
        <v>1</v>
      </c>
      <c r="D17" s="3" t="s">
        <v>4</v>
      </c>
      <c r="E17" s="3" t="s">
        <v>3</v>
      </c>
    </row>
    <row r="18" spans="2:7" ht="15" x14ac:dyDescent="0.3">
      <c r="B18" s="4" t="s">
        <v>29</v>
      </c>
      <c r="C18" s="6">
        <v>12</v>
      </c>
      <c r="D18" s="6">
        <v>450</v>
      </c>
      <c r="E18" s="6">
        <f>C18*D18</f>
        <v>5400</v>
      </c>
    </row>
    <row r="19" spans="2:7" ht="15" thickBot="1" x14ac:dyDescent="0.35"/>
    <row r="20" spans="2:7" ht="15" x14ac:dyDescent="0.3">
      <c r="B20" s="2" t="s">
        <v>57</v>
      </c>
      <c r="C20" s="3" t="s">
        <v>30</v>
      </c>
      <c r="D20" s="3" t="s">
        <v>31</v>
      </c>
      <c r="E20" s="3" t="s">
        <v>1</v>
      </c>
      <c r="F20" s="3" t="s">
        <v>4</v>
      </c>
      <c r="G20" s="3" t="s">
        <v>3</v>
      </c>
    </row>
    <row r="21" spans="2:7" ht="15" x14ac:dyDescent="0.3">
      <c r="B21" s="4" t="s">
        <v>32</v>
      </c>
      <c r="C21" s="5">
        <v>400</v>
      </c>
      <c r="D21" s="5" t="s">
        <v>58</v>
      </c>
      <c r="E21" s="5">
        <v>28.5</v>
      </c>
      <c r="F21" s="34">
        <v>450</v>
      </c>
      <c r="G21" s="35">
        <v>51428</v>
      </c>
    </row>
    <row r="22" spans="2:7" ht="15" x14ac:dyDescent="0.3">
      <c r="B22" s="4" t="s">
        <v>34</v>
      </c>
      <c r="C22" s="5">
        <v>50</v>
      </c>
      <c r="D22" s="5" t="s">
        <v>59</v>
      </c>
      <c r="E22" s="5">
        <v>50</v>
      </c>
      <c r="F22" s="34">
        <v>450</v>
      </c>
      <c r="G22" s="35">
        <f>E22*F22</f>
        <v>22500</v>
      </c>
    </row>
    <row r="23" spans="2:7" ht="15" x14ac:dyDescent="0.3">
      <c r="B23" s="4" t="s">
        <v>36</v>
      </c>
      <c r="C23" s="5"/>
      <c r="D23" s="5"/>
      <c r="E23" s="5">
        <v>5</v>
      </c>
      <c r="F23" s="34">
        <v>450</v>
      </c>
      <c r="G23" s="35">
        <f>E23*F23</f>
        <v>2250</v>
      </c>
    </row>
    <row r="24" spans="2:7" ht="15" x14ac:dyDescent="0.3">
      <c r="B24" s="4" t="s">
        <v>37</v>
      </c>
      <c r="C24" s="5"/>
      <c r="D24" s="5"/>
      <c r="E24" s="5">
        <v>40</v>
      </c>
      <c r="F24" s="34">
        <v>450</v>
      </c>
      <c r="G24" s="35">
        <f>E24*F24</f>
        <v>18000</v>
      </c>
    </row>
    <row r="27" spans="2:7" ht="15" x14ac:dyDescent="0.3">
      <c r="B27" s="28" t="s">
        <v>85</v>
      </c>
      <c r="C27">
        <v>12000</v>
      </c>
    </row>
    <row r="28" spans="2:7" ht="15" x14ac:dyDescent="0.3">
      <c r="B28" s="28" t="s">
        <v>86</v>
      </c>
      <c r="C28">
        <v>43900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>
      <selection activeCell="E18" sqref="E18"/>
    </sheetView>
  </sheetViews>
  <sheetFormatPr baseColWidth="10" defaultRowHeight="14.4" x14ac:dyDescent="0.3"/>
  <cols>
    <col min="1" max="1" width="11.5546875" customWidth="1"/>
    <col min="2" max="2" width="81.21875" customWidth="1"/>
    <col min="3" max="3" width="8.109375" bestFit="1" customWidth="1"/>
    <col min="4" max="4" width="6.5546875" bestFit="1" customWidth="1"/>
    <col min="5" max="5" width="13.44140625" customWidth="1"/>
    <col min="6" max="6" width="11.88671875" customWidth="1"/>
    <col min="7" max="7" width="14.5546875" bestFit="1" customWidth="1"/>
    <col min="8" max="8" width="11.5546875" customWidth="1"/>
  </cols>
  <sheetData>
    <row r="2" spans="2:7" x14ac:dyDescent="0.3">
      <c r="B2" t="s">
        <v>74</v>
      </c>
      <c r="C2">
        <v>2578</v>
      </c>
      <c r="D2">
        <v>29</v>
      </c>
      <c r="E2">
        <f>C2*D2</f>
        <v>74762</v>
      </c>
    </row>
    <row r="5" spans="2:7" ht="15" x14ac:dyDescent="0.3">
      <c r="B5" s="1" t="s">
        <v>0</v>
      </c>
    </row>
    <row r="6" spans="2:7" ht="15" x14ac:dyDescent="0.3">
      <c r="B6" s="2"/>
      <c r="C6" s="3" t="s">
        <v>1</v>
      </c>
      <c r="D6" s="3" t="s">
        <v>2</v>
      </c>
      <c r="E6" s="3" t="s">
        <v>3</v>
      </c>
      <c r="F6" s="3" t="s">
        <v>4</v>
      </c>
      <c r="G6" s="3" t="s">
        <v>3</v>
      </c>
    </row>
    <row r="7" spans="2:7" ht="15" x14ac:dyDescent="0.3">
      <c r="B7" s="4" t="s">
        <v>5</v>
      </c>
      <c r="C7" s="5">
        <v>5</v>
      </c>
      <c r="D7" s="5">
        <v>1</v>
      </c>
      <c r="E7" s="5">
        <f t="shared" ref="E7:E15" si="0">C7*D7</f>
        <v>5</v>
      </c>
      <c r="F7" s="34">
        <v>1000</v>
      </c>
      <c r="G7" s="35">
        <f t="shared" ref="G7:G16" si="1">E7*F7</f>
        <v>5000</v>
      </c>
    </row>
    <row r="8" spans="2:7" ht="15.6" thickBot="1" x14ac:dyDescent="0.35">
      <c r="B8" s="4" t="s">
        <v>6</v>
      </c>
      <c r="C8" s="5">
        <v>5</v>
      </c>
      <c r="D8" s="5">
        <v>1.5</v>
      </c>
      <c r="E8" s="5">
        <f t="shared" si="0"/>
        <v>7.5</v>
      </c>
      <c r="F8" s="34">
        <v>600</v>
      </c>
      <c r="G8" s="35">
        <f t="shared" si="1"/>
        <v>4500</v>
      </c>
    </row>
    <row r="9" spans="2:7" ht="15.6" thickBot="1" x14ac:dyDescent="0.35">
      <c r="B9" s="4" t="s">
        <v>7</v>
      </c>
      <c r="C9" s="5">
        <v>5</v>
      </c>
      <c r="D9" s="5">
        <v>1</v>
      </c>
      <c r="E9" s="5">
        <f t="shared" si="0"/>
        <v>5</v>
      </c>
      <c r="F9" s="34">
        <v>600</v>
      </c>
      <c r="G9" s="35">
        <v>6750</v>
      </c>
    </row>
    <row r="10" spans="2:7" ht="15.6" thickBot="1" x14ac:dyDescent="0.35">
      <c r="B10" s="4" t="s">
        <v>53</v>
      </c>
      <c r="C10" s="5">
        <v>10</v>
      </c>
      <c r="D10" s="5">
        <v>1.5</v>
      </c>
      <c r="E10" s="5">
        <f t="shared" si="0"/>
        <v>15</v>
      </c>
      <c r="F10" s="34">
        <v>600</v>
      </c>
      <c r="G10" s="35">
        <f t="shared" si="1"/>
        <v>9000</v>
      </c>
    </row>
    <row r="11" spans="2:7" ht="15" x14ac:dyDescent="0.3">
      <c r="B11" s="4" t="s">
        <v>54</v>
      </c>
      <c r="C11" s="5">
        <v>40</v>
      </c>
      <c r="D11" s="5">
        <v>1.2</v>
      </c>
      <c r="E11" s="5">
        <f t="shared" si="0"/>
        <v>48</v>
      </c>
      <c r="F11" s="34">
        <v>600</v>
      </c>
      <c r="G11" s="35">
        <f t="shared" si="1"/>
        <v>28800</v>
      </c>
    </row>
    <row r="12" spans="2:7" ht="15" x14ac:dyDescent="0.3">
      <c r="B12" s="4" t="s">
        <v>9</v>
      </c>
      <c r="C12" s="5">
        <v>30</v>
      </c>
      <c r="D12" s="5">
        <v>1.5</v>
      </c>
      <c r="E12" s="5">
        <f t="shared" si="0"/>
        <v>45</v>
      </c>
      <c r="F12" s="34">
        <v>600</v>
      </c>
      <c r="G12" s="35">
        <f t="shared" si="1"/>
        <v>27000</v>
      </c>
    </row>
    <row r="13" spans="2:7" ht="15" x14ac:dyDescent="0.3">
      <c r="B13" s="4" t="s">
        <v>10</v>
      </c>
      <c r="C13" s="5">
        <v>20</v>
      </c>
      <c r="D13" s="5">
        <v>1.5</v>
      </c>
      <c r="E13" s="5">
        <f t="shared" si="0"/>
        <v>30</v>
      </c>
      <c r="F13" s="34">
        <v>600</v>
      </c>
      <c r="G13" s="35">
        <f t="shared" si="1"/>
        <v>18000</v>
      </c>
    </row>
    <row r="14" spans="2:7" ht="15" x14ac:dyDescent="0.3">
      <c r="B14" s="4" t="s">
        <v>11</v>
      </c>
      <c r="C14" s="5">
        <v>3</v>
      </c>
      <c r="D14" s="5">
        <v>1</v>
      </c>
      <c r="E14" s="5">
        <f t="shared" si="0"/>
        <v>3</v>
      </c>
      <c r="F14" s="34">
        <v>1000</v>
      </c>
      <c r="G14" s="35">
        <f t="shared" si="1"/>
        <v>3000</v>
      </c>
    </row>
    <row r="15" spans="2:7" ht="15.6" thickBot="1" x14ac:dyDescent="0.35">
      <c r="B15" s="4" t="s">
        <v>12</v>
      </c>
      <c r="C15" s="5">
        <v>10</v>
      </c>
      <c r="D15" s="5">
        <v>1</v>
      </c>
      <c r="E15" s="5">
        <f t="shared" si="0"/>
        <v>10</v>
      </c>
      <c r="F15" s="34">
        <v>600</v>
      </c>
      <c r="G15" s="35">
        <f t="shared" si="1"/>
        <v>6000</v>
      </c>
    </row>
    <row r="16" spans="2:7" ht="15" x14ac:dyDescent="0.3">
      <c r="B16" s="31" t="s">
        <v>89</v>
      </c>
      <c r="C16" s="31"/>
      <c r="D16" s="32">
        <v>0.2</v>
      </c>
      <c r="E16" s="31">
        <f>ROUND((SUM(E7:E15)*D16),0)</f>
        <v>34</v>
      </c>
      <c r="F16" s="38">
        <v>600</v>
      </c>
      <c r="G16" s="46">
        <f t="shared" si="1"/>
        <v>20400</v>
      </c>
    </row>
    <row r="17" spans="2:7" ht="15" x14ac:dyDescent="0.3">
      <c r="F17" s="26"/>
      <c r="G17" s="47">
        <f>SUM(G7:G16)</f>
        <v>128450</v>
      </c>
    </row>
    <row r="18" spans="2:7" ht="15" x14ac:dyDescent="0.3">
      <c r="B18" s="1" t="s">
        <v>55</v>
      </c>
    </row>
    <row r="19" spans="2:7" ht="15" x14ac:dyDescent="0.3">
      <c r="B19" s="2" t="s">
        <v>56</v>
      </c>
      <c r="C19" s="3" t="s">
        <v>1</v>
      </c>
      <c r="D19" s="3" t="s">
        <v>4</v>
      </c>
      <c r="E19" s="3" t="s">
        <v>3</v>
      </c>
    </row>
    <row r="20" spans="2:7" ht="15" x14ac:dyDescent="0.3">
      <c r="B20" s="4" t="s">
        <v>29</v>
      </c>
      <c r="C20" s="6">
        <v>30</v>
      </c>
      <c r="D20" s="6">
        <v>450</v>
      </c>
      <c r="E20" s="6">
        <f>C20*D20</f>
        <v>13500</v>
      </c>
    </row>
    <row r="21" spans="2:7" ht="15" thickBot="1" x14ac:dyDescent="0.35"/>
    <row r="22" spans="2:7" ht="15" x14ac:dyDescent="0.3">
      <c r="B22" s="2" t="s">
        <v>57</v>
      </c>
      <c r="C22" s="3" t="s">
        <v>30</v>
      </c>
      <c r="D22" s="3" t="s">
        <v>31</v>
      </c>
      <c r="E22" s="3" t="s">
        <v>1</v>
      </c>
      <c r="F22" s="3" t="s">
        <v>4</v>
      </c>
      <c r="G22" s="3" t="s">
        <v>3</v>
      </c>
    </row>
    <row r="23" spans="2:7" ht="15" x14ac:dyDescent="0.3">
      <c r="B23" s="4" t="s">
        <v>32</v>
      </c>
      <c r="C23" s="5">
        <v>400</v>
      </c>
      <c r="D23" s="5" t="s">
        <v>33</v>
      </c>
      <c r="E23" s="5">
        <v>114</v>
      </c>
      <c r="F23" s="5">
        <v>450</v>
      </c>
      <c r="G23" s="6">
        <f>E23*F23</f>
        <v>51300</v>
      </c>
    </row>
    <row r="24" spans="2:7" ht="15" x14ac:dyDescent="0.3">
      <c r="B24" s="4" t="s">
        <v>34</v>
      </c>
      <c r="C24" s="5">
        <v>50</v>
      </c>
      <c r="D24" s="5" t="s">
        <v>73</v>
      </c>
      <c r="E24" s="5">
        <v>75</v>
      </c>
      <c r="F24" s="5">
        <v>450</v>
      </c>
      <c r="G24" s="6">
        <f>E24*F24</f>
        <v>33750</v>
      </c>
    </row>
    <row r="25" spans="2:7" ht="15" x14ac:dyDescent="0.3">
      <c r="B25" s="4" t="s">
        <v>36</v>
      </c>
      <c r="C25" s="5"/>
      <c r="D25" s="5"/>
      <c r="E25" s="5">
        <v>10</v>
      </c>
      <c r="F25" s="5">
        <v>450</v>
      </c>
      <c r="G25" s="6">
        <f>E25*F25</f>
        <v>4500</v>
      </c>
    </row>
    <row r="26" spans="2:7" ht="15" x14ac:dyDescent="0.3">
      <c r="B26" s="4" t="s">
        <v>37</v>
      </c>
      <c r="C26" s="5"/>
      <c r="D26" s="5"/>
      <c r="E26" s="5">
        <v>30</v>
      </c>
      <c r="F26" s="5">
        <v>450</v>
      </c>
      <c r="G26" s="6">
        <f>E26*F26</f>
        <v>13500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E8" sqref="E8"/>
    </sheetView>
  </sheetViews>
  <sheetFormatPr baseColWidth="10" defaultRowHeight="14.4" x14ac:dyDescent="0.3"/>
  <cols>
    <col min="1" max="1" width="11.5546875" customWidth="1"/>
    <col min="2" max="2" width="81.21875" customWidth="1"/>
    <col min="3" max="3" width="8.109375" bestFit="1" customWidth="1"/>
    <col min="4" max="4" width="6.5546875" bestFit="1" customWidth="1"/>
    <col min="5" max="5" width="13.44140625" customWidth="1"/>
    <col min="6" max="6" width="11.88671875" customWidth="1"/>
    <col min="7" max="7" width="13.44140625" customWidth="1"/>
    <col min="8" max="8" width="11.5546875" customWidth="1"/>
  </cols>
  <sheetData>
    <row r="3" spans="2:7" ht="15" x14ac:dyDescent="0.3">
      <c r="B3" s="1" t="s">
        <v>0</v>
      </c>
    </row>
    <row r="4" spans="2:7" ht="15" x14ac:dyDescent="0.3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3</v>
      </c>
    </row>
    <row r="5" spans="2:7" ht="15" x14ac:dyDescent="0.3">
      <c r="B5" s="4" t="s">
        <v>5</v>
      </c>
      <c r="C5" s="5">
        <v>5</v>
      </c>
      <c r="D5" s="5">
        <v>1</v>
      </c>
      <c r="E5" s="5">
        <f t="shared" ref="E5:E13" si="0">C5*D5</f>
        <v>5</v>
      </c>
      <c r="F5" s="34">
        <v>1000</v>
      </c>
      <c r="G5" s="35">
        <f t="shared" ref="G5:G14" si="1">E5*F5</f>
        <v>5000</v>
      </c>
    </row>
    <row r="6" spans="2:7" ht="15.6" thickBot="1" x14ac:dyDescent="0.35">
      <c r="B6" s="4" t="s">
        <v>6</v>
      </c>
      <c r="C6" s="5">
        <v>5</v>
      </c>
      <c r="D6" s="5">
        <v>1.5</v>
      </c>
      <c r="E6" s="5">
        <f t="shared" si="0"/>
        <v>7.5</v>
      </c>
      <c r="F6" s="34">
        <v>600</v>
      </c>
      <c r="G6" s="35">
        <f t="shared" si="1"/>
        <v>4500</v>
      </c>
    </row>
    <row r="7" spans="2:7" ht="15.6" thickBot="1" x14ac:dyDescent="0.35">
      <c r="B7" s="4" t="s">
        <v>7</v>
      </c>
      <c r="C7" s="5">
        <v>5</v>
      </c>
      <c r="D7" s="5">
        <v>1</v>
      </c>
      <c r="E7" s="5">
        <f t="shared" si="0"/>
        <v>5</v>
      </c>
      <c r="F7" s="34">
        <v>600</v>
      </c>
      <c r="G7" s="35">
        <v>6750</v>
      </c>
    </row>
    <row r="8" spans="2:7" ht="15.6" thickBot="1" x14ac:dyDescent="0.35">
      <c r="B8" s="4" t="s">
        <v>53</v>
      </c>
      <c r="C8" s="5">
        <v>10</v>
      </c>
      <c r="D8" s="5">
        <v>1.5</v>
      </c>
      <c r="E8" s="5">
        <f t="shared" si="0"/>
        <v>15</v>
      </c>
      <c r="F8" s="34">
        <v>600</v>
      </c>
      <c r="G8" s="35">
        <f t="shared" si="1"/>
        <v>9000</v>
      </c>
    </row>
    <row r="9" spans="2:7" ht="15" x14ac:dyDescent="0.3">
      <c r="B9" s="4" t="s">
        <v>54</v>
      </c>
      <c r="C9" s="5">
        <v>40</v>
      </c>
      <c r="D9" s="5">
        <v>1.2</v>
      </c>
      <c r="E9" s="5">
        <f t="shared" si="0"/>
        <v>48</v>
      </c>
      <c r="F9" s="34">
        <v>600</v>
      </c>
      <c r="G9" s="35">
        <f t="shared" si="1"/>
        <v>28800</v>
      </c>
    </row>
    <row r="10" spans="2:7" ht="15" x14ac:dyDescent="0.3">
      <c r="B10" s="4" t="s">
        <v>9</v>
      </c>
      <c r="C10" s="5">
        <v>20</v>
      </c>
      <c r="D10" s="5">
        <v>1.5</v>
      </c>
      <c r="E10" s="5">
        <f t="shared" si="0"/>
        <v>30</v>
      </c>
      <c r="F10" s="34">
        <v>600</v>
      </c>
      <c r="G10" s="35">
        <f t="shared" si="1"/>
        <v>18000</v>
      </c>
    </row>
    <row r="11" spans="2:7" ht="15" x14ac:dyDescent="0.3">
      <c r="B11" s="4" t="s">
        <v>10</v>
      </c>
      <c r="C11" s="5">
        <v>20</v>
      </c>
      <c r="D11" s="5">
        <v>1.5</v>
      </c>
      <c r="E11" s="5">
        <f t="shared" si="0"/>
        <v>30</v>
      </c>
      <c r="F11" s="34">
        <v>600</v>
      </c>
      <c r="G11" s="35">
        <f t="shared" si="1"/>
        <v>18000</v>
      </c>
    </row>
    <row r="12" spans="2:7" ht="15" x14ac:dyDescent="0.3">
      <c r="B12" s="4" t="s">
        <v>11</v>
      </c>
      <c r="C12" s="5">
        <v>2</v>
      </c>
      <c r="D12" s="5">
        <v>1</v>
      </c>
      <c r="E12" s="5">
        <f t="shared" si="0"/>
        <v>2</v>
      </c>
      <c r="F12" s="34">
        <v>1000</v>
      </c>
      <c r="G12" s="35">
        <f t="shared" si="1"/>
        <v>2000</v>
      </c>
    </row>
    <row r="13" spans="2:7" ht="15.6" thickBot="1" x14ac:dyDescent="0.35">
      <c r="B13" s="4" t="s">
        <v>12</v>
      </c>
      <c r="C13" s="5">
        <v>5</v>
      </c>
      <c r="D13" s="5">
        <v>1</v>
      </c>
      <c r="E13" s="5">
        <f t="shared" si="0"/>
        <v>5</v>
      </c>
      <c r="F13" s="34">
        <v>600</v>
      </c>
      <c r="G13" s="35">
        <f t="shared" si="1"/>
        <v>3000</v>
      </c>
    </row>
    <row r="14" spans="2:7" ht="15" x14ac:dyDescent="0.3">
      <c r="B14" s="31" t="s">
        <v>89</v>
      </c>
      <c r="C14" s="31"/>
      <c r="D14" s="32">
        <v>0.2</v>
      </c>
      <c r="E14" s="31">
        <f>ROUND(SUM(E5:E13)*D14,0)</f>
        <v>30</v>
      </c>
      <c r="F14" s="38">
        <v>600</v>
      </c>
      <c r="G14" s="46">
        <f t="shared" si="1"/>
        <v>18000</v>
      </c>
    </row>
    <row r="15" spans="2:7" ht="15" x14ac:dyDescent="0.3">
      <c r="F15" s="26"/>
      <c r="G15" s="39">
        <f>SUM(G5:G14)</f>
        <v>113050</v>
      </c>
    </row>
    <row r="16" spans="2:7" ht="15" x14ac:dyDescent="0.3">
      <c r="B16" s="1" t="s">
        <v>55</v>
      </c>
    </row>
    <row r="17" spans="2:7" ht="15" x14ac:dyDescent="0.3">
      <c r="B17" s="2" t="s">
        <v>56</v>
      </c>
      <c r="C17" s="3" t="s">
        <v>1</v>
      </c>
      <c r="D17" s="3" t="s">
        <v>4</v>
      </c>
      <c r="E17" s="3" t="s">
        <v>3</v>
      </c>
    </row>
    <row r="18" spans="2:7" ht="15" x14ac:dyDescent="0.3">
      <c r="B18" s="4" t="s">
        <v>29</v>
      </c>
      <c r="C18" s="6">
        <v>36</v>
      </c>
      <c r="D18" s="6">
        <v>450</v>
      </c>
      <c r="E18" s="6">
        <f>C18*D18</f>
        <v>16200</v>
      </c>
    </row>
    <row r="19" spans="2:7" ht="15" thickBot="1" x14ac:dyDescent="0.35"/>
    <row r="20" spans="2:7" ht="15" x14ac:dyDescent="0.3">
      <c r="B20" s="2" t="s">
        <v>57</v>
      </c>
      <c r="C20" s="3" t="s">
        <v>30</v>
      </c>
      <c r="D20" s="3" t="s">
        <v>31</v>
      </c>
      <c r="E20" s="3" t="s">
        <v>1</v>
      </c>
      <c r="F20" s="3" t="s">
        <v>4</v>
      </c>
      <c r="G20" s="3" t="s">
        <v>3</v>
      </c>
    </row>
    <row r="21" spans="2:7" ht="15" x14ac:dyDescent="0.3">
      <c r="B21" s="4" t="s">
        <v>32</v>
      </c>
      <c r="C21" s="5">
        <v>400</v>
      </c>
      <c r="D21" s="5" t="s">
        <v>33</v>
      </c>
      <c r="E21" s="5">
        <v>114</v>
      </c>
      <c r="F21" s="5">
        <v>450</v>
      </c>
      <c r="G21" s="6">
        <f>E21*F21</f>
        <v>51300</v>
      </c>
    </row>
    <row r="22" spans="2:7" ht="15" x14ac:dyDescent="0.3">
      <c r="B22" s="4" t="s">
        <v>34</v>
      </c>
      <c r="C22" s="5">
        <v>50</v>
      </c>
      <c r="D22" s="5">
        <v>1.5</v>
      </c>
      <c r="E22" s="5">
        <v>75</v>
      </c>
      <c r="F22" s="5">
        <v>450</v>
      </c>
      <c r="G22" s="6">
        <f>E22*F22</f>
        <v>33750</v>
      </c>
    </row>
    <row r="23" spans="2:7" ht="15" x14ac:dyDescent="0.3">
      <c r="B23" s="4" t="s">
        <v>36</v>
      </c>
      <c r="C23" s="5"/>
      <c r="D23" s="5"/>
      <c r="E23" s="5">
        <v>10</v>
      </c>
      <c r="F23" s="5">
        <v>450</v>
      </c>
      <c r="G23" s="6">
        <f>E23*F23</f>
        <v>4500</v>
      </c>
    </row>
    <row r="24" spans="2:7" ht="15" x14ac:dyDescent="0.3">
      <c r="B24" s="4" t="s">
        <v>37</v>
      </c>
      <c r="C24" s="5"/>
      <c r="D24" s="5"/>
      <c r="E24" s="5">
        <v>30</v>
      </c>
      <c r="F24" s="5">
        <v>450</v>
      </c>
      <c r="G24" s="6">
        <f>E24*F24</f>
        <v>13500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opLeftCell="A4" zoomScale="85" zoomScaleNormal="85" workbookViewId="0">
      <selection activeCell="C34" sqref="C34:G34"/>
    </sheetView>
  </sheetViews>
  <sheetFormatPr baseColWidth="10" defaultRowHeight="14.4" x14ac:dyDescent="0.3"/>
  <cols>
    <col min="3" max="3" width="13.44140625" bestFit="1" customWidth="1"/>
    <col min="4" max="7" width="11.88671875" bestFit="1" customWidth="1"/>
    <col min="8" max="8" width="13.44140625" bestFit="1" customWidth="1"/>
  </cols>
  <sheetData>
    <row r="1" spans="1:8" x14ac:dyDescent="0.3">
      <c r="C1">
        <v>2015</v>
      </c>
      <c r="D1">
        <v>2016</v>
      </c>
      <c r="E1">
        <v>2017</v>
      </c>
      <c r="F1">
        <v>2018</v>
      </c>
      <c r="G1">
        <v>2019</v>
      </c>
    </row>
    <row r="2" spans="1:8" x14ac:dyDescent="0.3">
      <c r="A2" s="8" t="s">
        <v>75</v>
      </c>
      <c r="C2" s="27">
        <f>SUM(C3:C7)</f>
        <v>784252.8</v>
      </c>
      <c r="D2" s="27">
        <f t="shared" ref="D2:G2" si="0">SUM(D3:D7)</f>
        <v>191362.37142857144</v>
      </c>
      <c r="E2" s="27">
        <f t="shared" si="0"/>
        <v>204862.37142857144</v>
      </c>
      <c r="F2" s="27">
        <f t="shared" si="0"/>
        <v>191362.37142857144</v>
      </c>
      <c r="G2" s="27">
        <f t="shared" si="0"/>
        <v>191362.37142857144</v>
      </c>
      <c r="H2" s="27">
        <f>SUM(C2:G2)</f>
        <v>1563202.2857142857</v>
      </c>
    </row>
    <row r="3" spans="1:8" x14ac:dyDescent="0.3">
      <c r="B3" t="s">
        <v>82</v>
      </c>
      <c r="C3" s="26">
        <f>OMi!F23</f>
        <v>566919</v>
      </c>
      <c r="D3" s="26"/>
      <c r="E3" s="26"/>
      <c r="F3" s="26"/>
      <c r="G3" s="26"/>
      <c r="H3" s="8"/>
    </row>
    <row r="4" spans="1:8" x14ac:dyDescent="0.3">
      <c r="B4" t="s">
        <v>81</v>
      </c>
      <c r="C4" s="26">
        <f>OMi!$G$23</f>
        <v>113383.8</v>
      </c>
      <c r="D4" s="26">
        <f>OMi!$G$23</f>
        <v>113383.8</v>
      </c>
      <c r="E4" s="26">
        <f>OMi!$G$23</f>
        <v>113383.8</v>
      </c>
      <c r="F4" s="26">
        <f>OMi!$G$23</f>
        <v>113383.8</v>
      </c>
      <c r="G4" s="26">
        <f>OMi!$G$23</f>
        <v>113383.8</v>
      </c>
      <c r="H4" s="8"/>
    </row>
    <row r="5" spans="1:8" x14ac:dyDescent="0.3">
      <c r="B5" t="s">
        <v>83</v>
      </c>
      <c r="C5" s="26">
        <f>OMi!G13</f>
        <v>103950</v>
      </c>
      <c r="D5" s="26"/>
      <c r="E5" s="26"/>
      <c r="F5" s="26"/>
      <c r="G5" s="26"/>
      <c r="H5" s="8"/>
    </row>
    <row r="6" spans="1:8" x14ac:dyDescent="0.3">
      <c r="B6" t="s">
        <v>56</v>
      </c>
      <c r="C6" s="26"/>
      <c r="D6" s="26">
        <f>OMi!$E$27</f>
        <v>10800</v>
      </c>
      <c r="E6" s="26">
        <f>OMi!$E$27</f>
        <v>10800</v>
      </c>
      <c r="F6" s="26">
        <f>OMi!$E$27</f>
        <v>10800</v>
      </c>
      <c r="G6" s="26">
        <f>OMi!$E$27</f>
        <v>10800</v>
      </c>
      <c r="H6" s="29">
        <f>SUM(C6:G7)</f>
        <v>325414.28571428574</v>
      </c>
    </row>
    <row r="7" spans="1:8" x14ac:dyDescent="0.3">
      <c r="B7" t="s">
        <v>57</v>
      </c>
      <c r="C7" s="26"/>
      <c r="D7" s="26">
        <f>SUM(OMi!$G$31:$G$33)</f>
        <v>67178.571428571435</v>
      </c>
      <c r="E7" s="26">
        <f>SUM(OMi!$G$31:$G$33,OMi!G34)</f>
        <v>80678.571428571435</v>
      </c>
      <c r="F7" s="26">
        <f>SUM(OMi!$G$31:$G$33)</f>
        <v>67178.571428571435</v>
      </c>
      <c r="G7" s="26">
        <f>SUM(OMi!$G$31:$G$33)</f>
        <v>67178.571428571435</v>
      </c>
      <c r="H7" s="8"/>
    </row>
    <row r="8" spans="1:8" x14ac:dyDescent="0.3">
      <c r="A8" s="8" t="s">
        <v>76</v>
      </c>
      <c r="C8" s="27">
        <f>SUM(C9:C13)</f>
        <v>1256598.2148571429</v>
      </c>
      <c r="D8" s="27">
        <f t="shared" ref="D8:G8" si="1">SUM(D9:D13)</f>
        <v>213923.51200000002</v>
      </c>
      <c r="E8" s="27">
        <f t="shared" si="1"/>
        <v>222923.51200000002</v>
      </c>
      <c r="F8" s="27">
        <f t="shared" si="1"/>
        <v>213923.51200000002</v>
      </c>
      <c r="G8" s="27">
        <f t="shared" si="1"/>
        <v>213923.51200000002</v>
      </c>
      <c r="H8" s="27">
        <f>SUM(C8:G8)</f>
        <v>2121292.2628571433</v>
      </c>
    </row>
    <row r="9" spans="1:8" x14ac:dyDescent="0.3">
      <c r="B9" t="s">
        <v>82</v>
      </c>
      <c r="C9" s="26">
        <f>Nimsoft!E7</f>
        <v>924492.56</v>
      </c>
      <c r="D9" s="26"/>
      <c r="E9" s="26"/>
      <c r="F9" s="26"/>
      <c r="G9" s="26"/>
      <c r="H9" s="8"/>
    </row>
    <row r="10" spans="1:8" x14ac:dyDescent="0.3">
      <c r="B10" t="s">
        <v>81</v>
      </c>
      <c r="C10" s="26">
        <f>Nimsoft!$E$8</f>
        <v>184898.51200000002</v>
      </c>
      <c r="D10" s="26">
        <f>Nimsoft!$E$8</f>
        <v>184898.51200000002</v>
      </c>
      <c r="E10" s="26">
        <f>Nimsoft!$E$8</f>
        <v>184898.51200000002</v>
      </c>
      <c r="F10" s="26">
        <f>Nimsoft!$E$8</f>
        <v>184898.51200000002</v>
      </c>
      <c r="G10" s="26">
        <f>Nimsoft!$E$8</f>
        <v>184898.51200000002</v>
      </c>
      <c r="H10" s="8"/>
    </row>
    <row r="11" spans="1:8" x14ac:dyDescent="0.3">
      <c r="B11" t="s">
        <v>83</v>
      </c>
      <c r="C11" s="26">
        <f>Nimsoft!G22</f>
        <v>147207.14285714284</v>
      </c>
      <c r="D11" s="26"/>
      <c r="E11" s="26"/>
      <c r="F11" s="26"/>
      <c r="G11" s="26"/>
      <c r="H11" s="8"/>
    </row>
    <row r="12" spans="1:8" x14ac:dyDescent="0.3">
      <c r="B12" t="s">
        <v>56</v>
      </c>
      <c r="C12" s="26"/>
      <c r="D12" s="26">
        <f>Nimsoft!$E$25</f>
        <v>2700</v>
      </c>
      <c r="E12" s="26">
        <f>Nimsoft!$E$25</f>
        <v>2700</v>
      </c>
      <c r="F12" s="26">
        <f>Nimsoft!$E$25</f>
        <v>2700</v>
      </c>
      <c r="G12" s="26">
        <f>Nimsoft!$E$25</f>
        <v>2700</v>
      </c>
      <c r="H12" s="29">
        <f>SUM(C12:G13)</f>
        <v>125100</v>
      </c>
    </row>
    <row r="13" spans="1:8" x14ac:dyDescent="0.3">
      <c r="B13" t="s">
        <v>57</v>
      </c>
      <c r="C13" s="26"/>
      <c r="D13" s="26">
        <f>SUM(Nimsoft!$G$28:$G$30)</f>
        <v>26325</v>
      </c>
      <c r="E13" s="26">
        <f>SUM(Nimsoft!$G$28:$G$30,Nimsoft!G31)</f>
        <v>35325</v>
      </c>
      <c r="F13" s="26">
        <f>SUM(Nimsoft!$G$28:$G$30)</f>
        <v>26325</v>
      </c>
      <c r="G13" s="26">
        <f>SUM(Nimsoft!$G$28:$G$30)</f>
        <v>26325</v>
      </c>
      <c r="H13" s="8"/>
    </row>
    <row r="14" spans="1:8" x14ac:dyDescent="0.3">
      <c r="A14" s="8" t="s">
        <v>77</v>
      </c>
      <c r="C14" s="27">
        <f>SUM(C15:C19)</f>
        <v>280562.14285714284</v>
      </c>
      <c r="D14" s="27">
        <f t="shared" ref="D14:G14" si="2">SUM(D15:D19)</f>
        <v>63521</v>
      </c>
      <c r="E14" s="27">
        <f t="shared" si="2"/>
        <v>70271</v>
      </c>
      <c r="F14" s="27">
        <f t="shared" si="2"/>
        <v>63521</v>
      </c>
      <c r="G14" s="27">
        <f t="shared" si="2"/>
        <v>63521</v>
      </c>
      <c r="H14" s="27">
        <f>SUM(C14:G14)</f>
        <v>541396.14285714284</v>
      </c>
    </row>
    <row r="15" spans="1:8" x14ac:dyDescent="0.3">
      <c r="B15" t="s">
        <v>82</v>
      </c>
      <c r="C15" s="26">
        <f>SolarWinds!F11</f>
        <v>135355</v>
      </c>
      <c r="D15" s="26"/>
      <c r="E15" s="26"/>
      <c r="F15" s="26"/>
      <c r="G15" s="26"/>
      <c r="H15" s="8"/>
    </row>
    <row r="16" spans="1:8" x14ac:dyDescent="0.3">
      <c r="B16" t="s">
        <v>81</v>
      </c>
      <c r="C16" s="26"/>
      <c r="D16" s="26">
        <f>SolarWinds!$F$12</f>
        <v>27071</v>
      </c>
      <c r="E16" s="26">
        <f>SolarWinds!$F$12</f>
        <v>27071</v>
      </c>
      <c r="F16" s="26">
        <f>SolarWinds!$F$12</f>
        <v>27071</v>
      </c>
      <c r="G16" s="26">
        <f>SolarWinds!$F$12</f>
        <v>27071</v>
      </c>
      <c r="H16" s="8"/>
    </row>
    <row r="17" spans="1:8" x14ac:dyDescent="0.3">
      <c r="B17" t="s">
        <v>83</v>
      </c>
      <c r="C17" s="26">
        <f>SolarWinds!I28</f>
        <v>145207.14285714284</v>
      </c>
      <c r="D17" s="26"/>
      <c r="E17" s="26"/>
      <c r="F17" s="26"/>
      <c r="G17" s="26"/>
      <c r="H17" s="8"/>
    </row>
    <row r="18" spans="1:8" x14ac:dyDescent="0.3">
      <c r="B18" t="s">
        <v>56</v>
      </c>
      <c r="C18" s="26"/>
      <c r="D18" s="26">
        <f>SolarWinds!$G$31</f>
        <v>4050</v>
      </c>
      <c r="E18" s="26">
        <f>SolarWinds!$G$31</f>
        <v>4050</v>
      </c>
      <c r="F18" s="26">
        <f>SolarWinds!$G$31</f>
        <v>4050</v>
      </c>
      <c r="G18" s="26">
        <f>SolarWinds!$G$31</f>
        <v>4050</v>
      </c>
      <c r="H18" s="29">
        <f>SUM(C18:G19)</f>
        <v>152550</v>
      </c>
    </row>
    <row r="19" spans="1:8" x14ac:dyDescent="0.3">
      <c r="B19" t="s">
        <v>57</v>
      </c>
      <c r="C19" s="26"/>
      <c r="D19" s="26">
        <f>SUM(SolarWinds!$I$34:$I$36)</f>
        <v>32400</v>
      </c>
      <c r="E19" s="26">
        <f>SUM(SolarWinds!$I$34:$I$36,SolarWinds!I37)</f>
        <v>39150</v>
      </c>
      <c r="F19" s="26">
        <f>SUM(SolarWinds!$I$34:$I$36)</f>
        <v>32400</v>
      </c>
      <c r="G19" s="26">
        <f>SUM(SolarWinds!$I$34:$I$36)</f>
        <v>32400</v>
      </c>
      <c r="H19" s="8"/>
    </row>
    <row r="20" spans="1:8" x14ac:dyDescent="0.3">
      <c r="A20" s="8" t="s">
        <v>78</v>
      </c>
      <c r="C20" s="27">
        <f>SUM(C21:C25)</f>
        <v>178807.14285714284</v>
      </c>
      <c r="D20" s="27">
        <f t="shared" ref="D20:G20" si="3">SUM(D21:D25)</f>
        <v>93578</v>
      </c>
      <c r="E20" s="27">
        <f t="shared" si="3"/>
        <v>111578</v>
      </c>
      <c r="F20" s="27">
        <f t="shared" si="3"/>
        <v>93578</v>
      </c>
      <c r="G20" s="27">
        <f t="shared" si="3"/>
        <v>93578</v>
      </c>
      <c r="H20" s="27">
        <f>SUM(C20:G20)</f>
        <v>571119.14285714284</v>
      </c>
    </row>
    <row r="21" spans="1:8" x14ac:dyDescent="0.3">
      <c r="B21" t="s">
        <v>82</v>
      </c>
      <c r="C21" s="26">
        <v>0</v>
      </c>
      <c r="D21" s="26"/>
      <c r="E21" s="26"/>
      <c r="F21" s="26"/>
      <c r="G21" s="26"/>
      <c r="H21" s="8"/>
    </row>
    <row r="22" spans="1:8" x14ac:dyDescent="0.3">
      <c r="B22" t="s">
        <v>81</v>
      </c>
      <c r="C22" s="26">
        <f>Zabbix!$C$27</f>
        <v>12000</v>
      </c>
      <c r="D22" s="26">
        <f>Zabbix!$C$27</f>
        <v>12000</v>
      </c>
      <c r="E22" s="26">
        <f>Zabbix!$C$27</f>
        <v>12000</v>
      </c>
      <c r="F22" s="26">
        <f>Zabbix!$C$27</f>
        <v>12000</v>
      </c>
      <c r="G22" s="26">
        <f>Zabbix!$C$27</f>
        <v>12000</v>
      </c>
      <c r="H22" s="8"/>
    </row>
    <row r="23" spans="1:8" x14ac:dyDescent="0.3">
      <c r="B23" t="s">
        <v>83</v>
      </c>
      <c r="C23" s="26">
        <f>Zabbix!G15</f>
        <v>166807.14285714284</v>
      </c>
      <c r="D23" s="26"/>
      <c r="E23" s="26"/>
      <c r="F23" s="26"/>
      <c r="G23" s="26"/>
      <c r="H23" s="8"/>
    </row>
    <row r="24" spans="1:8" x14ac:dyDescent="0.3">
      <c r="B24" t="s">
        <v>56</v>
      </c>
      <c r="C24" s="26"/>
      <c r="D24" s="26">
        <f>Zabbix!$E$18</f>
        <v>5400</v>
      </c>
      <c r="E24" s="26">
        <f>Zabbix!$E$18</f>
        <v>5400</v>
      </c>
      <c r="F24" s="26">
        <f>Zabbix!$E$18</f>
        <v>5400</v>
      </c>
      <c r="G24" s="26">
        <f>Zabbix!$E$18</f>
        <v>5400</v>
      </c>
      <c r="H24" s="29">
        <f>SUM(C24:G25)</f>
        <v>344312</v>
      </c>
    </row>
    <row r="25" spans="1:8" x14ac:dyDescent="0.3">
      <c r="B25" t="s">
        <v>57</v>
      </c>
      <c r="C25" s="26"/>
      <c r="D25" s="26">
        <f>SUM(Zabbix!$G$21:$G$23)</f>
        <v>76178</v>
      </c>
      <c r="E25" s="26">
        <f>SUM(Zabbix!$G$21:$G$23,Zabbix!G24)</f>
        <v>94178</v>
      </c>
      <c r="F25" s="26">
        <f>SUM(Zabbix!$G$21:$G$23)</f>
        <v>76178</v>
      </c>
      <c r="G25" s="26">
        <f>SUM(Zabbix!$G$21:$G$23)</f>
        <v>76178</v>
      </c>
      <c r="H25" s="8"/>
    </row>
    <row r="26" spans="1:8" x14ac:dyDescent="0.3">
      <c r="A26" s="8" t="s">
        <v>79</v>
      </c>
      <c r="C26" s="27">
        <f>SUM(C27:C31)</f>
        <v>203212</v>
      </c>
      <c r="D26" s="27">
        <f t="shared" ref="D26:G26" si="4">SUM(D27:D31)</f>
        <v>177812</v>
      </c>
      <c r="E26" s="27">
        <f>SUM(E27:E31)</f>
        <v>191312</v>
      </c>
      <c r="F26" s="27">
        <f t="shared" si="4"/>
        <v>177812</v>
      </c>
      <c r="G26" s="27">
        <f t="shared" si="4"/>
        <v>177812</v>
      </c>
      <c r="H26" s="27">
        <f>SUM(C26:G26)</f>
        <v>927960</v>
      </c>
    </row>
    <row r="27" spans="1:8" x14ac:dyDescent="0.3">
      <c r="B27" t="s">
        <v>82</v>
      </c>
      <c r="C27" s="26">
        <v>0</v>
      </c>
      <c r="D27" s="26"/>
      <c r="E27" s="26"/>
      <c r="F27" s="26"/>
      <c r="G27" s="26"/>
      <c r="H27" s="8"/>
    </row>
    <row r="28" spans="1:8" x14ac:dyDescent="0.3">
      <c r="B28" t="s">
        <v>81</v>
      </c>
      <c r="C28" s="26">
        <f>Shinken!$E$2</f>
        <v>74762</v>
      </c>
      <c r="D28" s="26">
        <f>Shinken!$E$2</f>
        <v>74762</v>
      </c>
      <c r="E28" s="26">
        <f>Shinken!$E$2</f>
        <v>74762</v>
      </c>
      <c r="F28" s="26">
        <f>Shinken!$E$2</f>
        <v>74762</v>
      </c>
      <c r="G28" s="26">
        <f>Shinken!$E$2</f>
        <v>74762</v>
      </c>
      <c r="H28" s="8"/>
    </row>
    <row r="29" spans="1:8" x14ac:dyDescent="0.3">
      <c r="B29" t="s">
        <v>83</v>
      </c>
      <c r="C29" s="26">
        <f>Shinken!G17</f>
        <v>128450</v>
      </c>
      <c r="D29" s="26"/>
      <c r="E29" s="26"/>
      <c r="F29" s="26"/>
      <c r="G29" s="26"/>
      <c r="H29" s="8"/>
    </row>
    <row r="30" spans="1:8" x14ac:dyDescent="0.3">
      <c r="B30" t="s">
        <v>56</v>
      </c>
      <c r="C30" s="26"/>
      <c r="D30" s="26">
        <f>Shinken!$E$20</f>
        <v>13500</v>
      </c>
      <c r="E30" s="26">
        <f>Shinken!$E$20</f>
        <v>13500</v>
      </c>
      <c r="F30" s="26">
        <f>Shinken!$E$20</f>
        <v>13500</v>
      </c>
      <c r="G30" s="26">
        <f>Shinken!$E$20</f>
        <v>13500</v>
      </c>
      <c r="H30" s="29">
        <f>SUM(C30:G31)</f>
        <v>425700</v>
      </c>
    </row>
    <row r="31" spans="1:8" x14ac:dyDescent="0.3">
      <c r="B31" t="s">
        <v>57</v>
      </c>
      <c r="C31" s="26"/>
      <c r="D31" s="26">
        <f>SUM(Shinken!$G$23:$G$25)</f>
        <v>89550</v>
      </c>
      <c r="E31" s="26">
        <f>SUM(Shinken!$G$23:$G$25,Shinken!G26)</f>
        <v>103050</v>
      </c>
      <c r="F31" s="26">
        <f>SUM(Shinken!$G$23:$G$25)</f>
        <v>89550</v>
      </c>
      <c r="G31" s="26">
        <f>SUM(Shinken!$G$23:$G$25)</f>
        <v>89550</v>
      </c>
      <c r="H31" s="8"/>
    </row>
    <row r="32" spans="1:8" x14ac:dyDescent="0.3">
      <c r="A32" s="8" t="s">
        <v>80</v>
      </c>
      <c r="C32" s="27">
        <f>SUM(C33:C37)</f>
        <v>125050</v>
      </c>
      <c r="D32" s="27">
        <f t="shared" ref="D32:G32" si="5">SUM(D33:D37)</f>
        <v>117750</v>
      </c>
      <c r="E32" s="27">
        <f>SUM(E33:E37)</f>
        <v>131250</v>
      </c>
      <c r="F32" s="27">
        <f t="shared" si="5"/>
        <v>117750</v>
      </c>
      <c r="G32" s="27">
        <f t="shared" si="5"/>
        <v>117750</v>
      </c>
      <c r="H32" s="27">
        <f>SUM(C32:G32)</f>
        <v>609550</v>
      </c>
    </row>
    <row r="33" spans="2:8" x14ac:dyDescent="0.3">
      <c r="B33" t="s">
        <v>82</v>
      </c>
      <c r="C33" s="26">
        <v>0</v>
      </c>
      <c r="D33" s="26"/>
      <c r="E33" s="26"/>
      <c r="F33" s="26"/>
      <c r="G33" s="26"/>
    </row>
    <row r="34" spans="2:8" x14ac:dyDescent="0.3">
      <c r="B34" t="s">
        <v>81</v>
      </c>
      <c r="C34" s="26">
        <v>12000</v>
      </c>
      <c r="D34" s="26">
        <v>12000</v>
      </c>
      <c r="E34" s="26">
        <v>12000</v>
      </c>
      <c r="F34" s="26">
        <v>12000</v>
      </c>
      <c r="G34" s="26">
        <v>12000</v>
      </c>
    </row>
    <row r="35" spans="2:8" x14ac:dyDescent="0.3">
      <c r="B35" t="s">
        <v>83</v>
      </c>
      <c r="C35" s="26">
        <f>EON!G15</f>
        <v>113050</v>
      </c>
      <c r="D35" s="26"/>
      <c r="E35" s="26"/>
      <c r="F35" s="26"/>
      <c r="G35" s="26"/>
    </row>
    <row r="36" spans="2:8" x14ac:dyDescent="0.3">
      <c r="B36" t="s">
        <v>56</v>
      </c>
      <c r="C36" s="26"/>
      <c r="D36" s="26">
        <f>EON!$E$18</f>
        <v>16200</v>
      </c>
      <c r="E36" s="26">
        <f>EON!$E$18</f>
        <v>16200</v>
      </c>
      <c r="F36" s="26">
        <f>EON!$E$18</f>
        <v>16200</v>
      </c>
      <c r="G36" s="26">
        <f>EON!$E$18</f>
        <v>16200</v>
      </c>
      <c r="H36" s="29">
        <f>SUM(C36:G37)</f>
        <v>436500</v>
      </c>
    </row>
    <row r="37" spans="2:8" x14ac:dyDescent="0.3">
      <c r="B37" t="s">
        <v>57</v>
      </c>
      <c r="C37" s="26"/>
      <c r="D37" s="26">
        <f>SUM(EON!$G$21:$G$23)</f>
        <v>89550</v>
      </c>
      <c r="E37" s="26">
        <f>SUM(EON!$G$21:$G$23,EON!G24)</f>
        <v>103050</v>
      </c>
      <c r="F37" s="26">
        <f>SUM(EON!$G$21:$G$23)</f>
        <v>89550</v>
      </c>
      <c r="G37" s="26">
        <f>SUM(EON!$G$21:$G$23)</f>
        <v>89550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abSelected="1" zoomScale="85" zoomScaleNormal="85" workbookViewId="0">
      <selection activeCell="J14" sqref="J14"/>
    </sheetView>
  </sheetViews>
  <sheetFormatPr baseColWidth="10" defaultRowHeight="14.4" x14ac:dyDescent="0.3"/>
  <cols>
    <col min="3" max="3" width="13.44140625" bestFit="1" customWidth="1"/>
    <col min="4" max="7" width="11.88671875" bestFit="1" customWidth="1"/>
    <col min="8" max="8" width="13.44140625" bestFit="1" customWidth="1"/>
  </cols>
  <sheetData>
    <row r="1" spans="1:8" x14ac:dyDescent="0.3">
      <c r="A1" t="s">
        <v>95</v>
      </c>
      <c r="B1" t="s">
        <v>96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8" x14ac:dyDescent="0.3">
      <c r="A2" s="8" t="s">
        <v>75</v>
      </c>
      <c r="C2" s="27">
        <f>SUM(C3:C7)</f>
        <v>342055.98</v>
      </c>
      <c r="D2" s="27">
        <f t="shared" ref="D2:G2" si="0">SUM(D3:D7)</f>
        <v>117662.90142857144</v>
      </c>
      <c r="E2" s="27">
        <f t="shared" si="0"/>
        <v>131162.90142857144</v>
      </c>
      <c r="F2" s="27">
        <f t="shared" si="0"/>
        <v>110945.04428571429</v>
      </c>
      <c r="G2" s="27">
        <f t="shared" si="0"/>
        <v>104227.18714285715</v>
      </c>
      <c r="H2" s="27">
        <f>SUM(C2:G2)</f>
        <v>806054.01428571425</v>
      </c>
    </row>
    <row r="3" spans="1:8" x14ac:dyDescent="0.3">
      <c r="A3" s="8" t="s">
        <v>75</v>
      </c>
      <c r="B3" t="s">
        <v>82</v>
      </c>
      <c r="C3" s="26">
        <f>OMi!F24</f>
        <v>198421.65</v>
      </c>
      <c r="D3" s="26"/>
      <c r="E3" s="26"/>
      <c r="F3" s="26"/>
      <c r="G3" s="26"/>
      <c r="H3" s="29">
        <f>SUM(C3:G3)</f>
        <v>198421.65</v>
      </c>
    </row>
    <row r="4" spans="1:8" x14ac:dyDescent="0.3">
      <c r="A4" s="8" t="s">
        <v>75</v>
      </c>
      <c r="B4" t="s">
        <v>81</v>
      </c>
      <c r="C4" s="26">
        <f>OMi!$G$24</f>
        <v>39684.33</v>
      </c>
      <c r="D4" s="26">
        <f>OMi!$G$24</f>
        <v>39684.33</v>
      </c>
      <c r="E4" s="26">
        <f>OMi!$G$24</f>
        <v>39684.33</v>
      </c>
      <c r="F4" s="26">
        <f>OMi!$G$24</f>
        <v>39684.33</v>
      </c>
      <c r="G4" s="26">
        <f>OMi!$G$24</f>
        <v>39684.33</v>
      </c>
      <c r="H4" s="29">
        <f>SUM(C4:G4)</f>
        <v>198421.65000000002</v>
      </c>
    </row>
    <row r="5" spans="1:8" x14ac:dyDescent="0.3">
      <c r="A5" s="8" t="s">
        <v>75</v>
      </c>
      <c r="B5" t="s">
        <v>83</v>
      </c>
      <c r="C5" s="26">
        <f>OMi!G13</f>
        <v>103950</v>
      </c>
      <c r="D5" s="26"/>
      <c r="E5" s="26"/>
      <c r="F5" s="26"/>
      <c r="G5" s="26"/>
      <c r="H5" s="29">
        <f>SUM(C5:G5)</f>
        <v>103950</v>
      </c>
    </row>
    <row r="6" spans="1:8" x14ac:dyDescent="0.3">
      <c r="A6" s="8" t="s">
        <v>75</v>
      </c>
      <c r="B6" t="s">
        <v>56</v>
      </c>
      <c r="C6" s="26"/>
      <c r="D6" s="26">
        <f>OMi!$E$27</f>
        <v>10800</v>
      </c>
      <c r="E6" s="26">
        <f>OMi!$E$27</f>
        <v>10800</v>
      </c>
      <c r="F6" s="26">
        <f>OMi!$E$27</f>
        <v>10800</v>
      </c>
      <c r="G6" s="26">
        <f>OMi!$E$27</f>
        <v>10800</v>
      </c>
      <c r="H6" s="29">
        <f>SUM(C6:G7)</f>
        <v>305260.71428571432</v>
      </c>
    </row>
    <row r="7" spans="1:8" x14ac:dyDescent="0.3">
      <c r="A7" s="8" t="s">
        <v>75</v>
      </c>
      <c r="B7" t="s">
        <v>57</v>
      </c>
      <c r="C7" s="26"/>
      <c r="D7" s="26">
        <f>SUM(OMi!$G$31:$G$33)</f>
        <v>67178.571428571435</v>
      </c>
      <c r="E7" s="26">
        <f>SUM(OMi!$G$31:$G$33,OMi!G34)</f>
        <v>80678.571428571435</v>
      </c>
      <c r="F7" s="26">
        <f>SUM(OMi!$G$31:$G$33)*0.9</f>
        <v>60460.71428571429</v>
      </c>
      <c r="G7" s="26">
        <f>SUM(OMi!$G$31:$G$33)*0.8</f>
        <v>53742.857142857152</v>
      </c>
      <c r="H7" s="29">
        <f>SUM(C7:G7)</f>
        <v>262060.71428571432</v>
      </c>
    </row>
    <row r="8" spans="1:8" x14ac:dyDescent="0.3">
      <c r="A8" s="8" t="s">
        <v>76</v>
      </c>
      <c r="C8" s="27">
        <f>SUM(C9:C13)</f>
        <v>435648.81965714286</v>
      </c>
      <c r="D8" s="27">
        <f t="shared" ref="D8:G8" si="1">SUM(D9:D13)</f>
        <v>77098.612800000003</v>
      </c>
      <c r="E8" s="27">
        <f t="shared" si="1"/>
        <v>86098.612800000003</v>
      </c>
      <c r="F8" s="27">
        <f t="shared" si="1"/>
        <v>74466.112800000003</v>
      </c>
      <c r="G8" s="27">
        <f t="shared" si="1"/>
        <v>71833.612800000003</v>
      </c>
      <c r="H8" s="27">
        <f>SUM(C8:G8)</f>
        <v>745145.77085714287</v>
      </c>
    </row>
    <row r="9" spans="1:8" x14ac:dyDescent="0.3">
      <c r="A9" s="8" t="s">
        <v>76</v>
      </c>
      <c r="B9" t="s">
        <v>82</v>
      </c>
      <c r="C9" s="26">
        <f>Nimsoft!J7</f>
        <v>240368.06400000001</v>
      </c>
      <c r="D9" s="26"/>
      <c r="E9" s="26"/>
      <c r="F9" s="26"/>
      <c r="G9" s="26"/>
      <c r="H9" s="29">
        <f>SUM(C9:G9)</f>
        <v>240368.06400000001</v>
      </c>
    </row>
    <row r="10" spans="1:8" x14ac:dyDescent="0.3">
      <c r="A10" s="8" t="s">
        <v>76</v>
      </c>
      <c r="B10" t="s">
        <v>81</v>
      </c>
      <c r="C10" s="26">
        <f>Nimsoft!$J$8</f>
        <v>48073.612800000003</v>
      </c>
      <c r="D10" s="26">
        <f>Nimsoft!$J$8</f>
        <v>48073.612800000003</v>
      </c>
      <c r="E10" s="26">
        <f>Nimsoft!$J$8</f>
        <v>48073.612800000003</v>
      </c>
      <c r="F10" s="26">
        <f>Nimsoft!$J$8</f>
        <v>48073.612800000003</v>
      </c>
      <c r="G10" s="26">
        <f>Nimsoft!$J$8</f>
        <v>48073.612800000003</v>
      </c>
      <c r="H10" s="29">
        <f>SUM(C10:G10)</f>
        <v>240368.06400000001</v>
      </c>
    </row>
    <row r="11" spans="1:8" x14ac:dyDescent="0.3">
      <c r="A11" s="8" t="s">
        <v>76</v>
      </c>
      <c r="B11" t="s">
        <v>83</v>
      </c>
      <c r="C11" s="26">
        <f>Nimsoft!G22</f>
        <v>147207.14285714284</v>
      </c>
      <c r="D11" s="26"/>
      <c r="E11" s="26"/>
      <c r="F11" s="26"/>
      <c r="G11" s="26"/>
      <c r="H11" s="29">
        <f>SUM(C11:G11)</f>
        <v>147207.14285714284</v>
      </c>
    </row>
    <row r="12" spans="1:8" x14ac:dyDescent="0.3">
      <c r="A12" s="8" t="s">
        <v>76</v>
      </c>
      <c r="B12" t="s">
        <v>56</v>
      </c>
      <c r="C12" s="26"/>
      <c r="D12" s="26">
        <f>Nimsoft!$E$25</f>
        <v>2700</v>
      </c>
      <c r="E12" s="26">
        <f>Nimsoft!$E$25</f>
        <v>2700</v>
      </c>
      <c r="F12" s="26">
        <f>Nimsoft!$E$25</f>
        <v>2700</v>
      </c>
      <c r="G12" s="26">
        <f>Nimsoft!$E$25</f>
        <v>2700</v>
      </c>
      <c r="H12" s="29">
        <f>SUM(C12:G13)</f>
        <v>117202.5</v>
      </c>
    </row>
    <row r="13" spans="1:8" x14ac:dyDescent="0.3">
      <c r="A13" s="8" t="s">
        <v>76</v>
      </c>
      <c r="B13" t="s">
        <v>57</v>
      </c>
      <c r="C13" s="26"/>
      <c r="D13" s="26">
        <f>SUM(Nimsoft!$G$28:$G$30)</f>
        <v>26325</v>
      </c>
      <c r="E13" s="26">
        <f>SUM(Nimsoft!$G$28:$G$30,Nimsoft!G31)</f>
        <v>35325</v>
      </c>
      <c r="F13" s="26">
        <f>SUM(Nimsoft!$G$28:$G$30)*0.9</f>
        <v>23692.5</v>
      </c>
      <c r="G13" s="26">
        <f>SUM(Nimsoft!$G$28:$G$30)*0.8</f>
        <v>21060</v>
      </c>
      <c r="H13" s="29">
        <f>SUM(C13:G13)</f>
        <v>106402.5</v>
      </c>
    </row>
    <row r="14" spans="1:8" x14ac:dyDescent="0.3">
      <c r="A14" s="8" t="s">
        <v>77</v>
      </c>
      <c r="C14" s="27">
        <f>SUM(C15:C19)</f>
        <v>246723.39285714284</v>
      </c>
      <c r="D14" s="27">
        <f t="shared" ref="D14:G14" si="2">SUM(D15:D19)</f>
        <v>56753.25</v>
      </c>
      <c r="E14" s="27">
        <f t="shared" si="2"/>
        <v>63503.25</v>
      </c>
      <c r="F14" s="27">
        <f t="shared" si="2"/>
        <v>53513.25</v>
      </c>
      <c r="G14" s="27">
        <f t="shared" si="2"/>
        <v>50273.25</v>
      </c>
      <c r="H14" s="27">
        <f>SUM(C14:G14)</f>
        <v>470766.39285714284</v>
      </c>
    </row>
    <row r="15" spans="1:8" x14ac:dyDescent="0.3">
      <c r="A15" s="8" t="s">
        <v>77</v>
      </c>
      <c r="B15" t="s">
        <v>82</v>
      </c>
      <c r="C15" s="26">
        <f>SolarWinds!F13</f>
        <v>101516.25</v>
      </c>
      <c r="D15" s="26"/>
      <c r="E15" s="26"/>
      <c r="F15" s="26"/>
      <c r="G15" s="26"/>
      <c r="H15" s="29">
        <f>SUM(C15:G15)</f>
        <v>101516.25</v>
      </c>
    </row>
    <row r="16" spans="1:8" x14ac:dyDescent="0.3">
      <c r="A16" s="8" t="s">
        <v>77</v>
      </c>
      <c r="B16" t="s">
        <v>81</v>
      </c>
      <c r="C16" s="26"/>
      <c r="D16" s="26">
        <f>SolarWinds!$F$14</f>
        <v>20303.25</v>
      </c>
      <c r="E16" s="26">
        <f>SolarWinds!$F$14</f>
        <v>20303.25</v>
      </c>
      <c r="F16" s="26">
        <f>SolarWinds!$F$14</f>
        <v>20303.25</v>
      </c>
      <c r="G16" s="26">
        <f>SolarWinds!$F$14</f>
        <v>20303.25</v>
      </c>
      <c r="H16" s="29">
        <f>SUM(C16:G16)</f>
        <v>81213</v>
      </c>
    </row>
    <row r="17" spans="1:8" x14ac:dyDescent="0.3">
      <c r="A17" s="8" t="s">
        <v>77</v>
      </c>
      <c r="B17" t="s">
        <v>83</v>
      </c>
      <c r="C17" s="26">
        <f>SolarWinds!I28</f>
        <v>145207.14285714284</v>
      </c>
      <c r="D17" s="26"/>
      <c r="E17" s="26"/>
      <c r="F17" s="26"/>
      <c r="G17" s="26"/>
      <c r="H17" s="29">
        <f>SUM(C17:G17)</f>
        <v>145207.14285714284</v>
      </c>
    </row>
    <row r="18" spans="1:8" x14ac:dyDescent="0.3">
      <c r="A18" s="8" t="s">
        <v>77</v>
      </c>
      <c r="B18" t="s">
        <v>56</v>
      </c>
      <c r="C18" s="26"/>
      <c r="D18" s="26">
        <f>SolarWinds!$G$31</f>
        <v>4050</v>
      </c>
      <c r="E18" s="26">
        <f>SolarWinds!$G$31</f>
        <v>4050</v>
      </c>
      <c r="F18" s="26">
        <f>SolarWinds!$G$31</f>
        <v>4050</v>
      </c>
      <c r="G18" s="26">
        <f>SolarWinds!$G$31</f>
        <v>4050</v>
      </c>
      <c r="H18" s="29">
        <f>SUM(C18:G19)</f>
        <v>142830</v>
      </c>
    </row>
    <row r="19" spans="1:8" x14ac:dyDescent="0.3">
      <c r="A19" s="8" t="s">
        <v>77</v>
      </c>
      <c r="B19" t="s">
        <v>57</v>
      </c>
      <c r="C19" s="26"/>
      <c r="D19" s="26">
        <f>SUM(SolarWinds!$I$34:$I$36)</f>
        <v>32400</v>
      </c>
      <c r="E19" s="26">
        <f>SUM(SolarWinds!$I$34:$I$36,SolarWinds!I37)</f>
        <v>39150</v>
      </c>
      <c r="F19" s="26">
        <f>SUM(SolarWinds!$I$34:$I$36)*0.9</f>
        <v>29160</v>
      </c>
      <c r="G19" s="26">
        <f>SUM(SolarWinds!$I$34:$I$36)*0.8</f>
        <v>25920</v>
      </c>
      <c r="H19" s="29">
        <f>SUM(C19:G19)</f>
        <v>126630</v>
      </c>
    </row>
    <row r="20" spans="1:8" x14ac:dyDescent="0.3">
      <c r="A20" s="8" t="s">
        <v>78</v>
      </c>
      <c r="C20" s="27">
        <f>SUM(C21:C25)</f>
        <v>178807.14285714284</v>
      </c>
      <c r="D20" s="27">
        <f t="shared" ref="D20:G20" si="3">SUM(D21:D25)</f>
        <v>93578</v>
      </c>
      <c r="E20" s="27">
        <f t="shared" si="3"/>
        <v>111578</v>
      </c>
      <c r="F20" s="27">
        <f t="shared" si="3"/>
        <v>85960.2</v>
      </c>
      <c r="G20" s="27">
        <f t="shared" si="3"/>
        <v>78342.399999999994</v>
      </c>
      <c r="H20" s="27">
        <f>SUM(C20:G20)</f>
        <v>548265.74285714282</v>
      </c>
    </row>
    <row r="21" spans="1:8" x14ac:dyDescent="0.3">
      <c r="A21" s="8" t="s">
        <v>78</v>
      </c>
      <c r="B21" t="s">
        <v>82</v>
      </c>
      <c r="C21" s="26">
        <v>0</v>
      </c>
      <c r="D21" s="26"/>
      <c r="E21" s="26"/>
      <c r="F21" s="26"/>
      <c r="G21" s="26"/>
      <c r="H21" s="29">
        <f>SUM(C21:G21)</f>
        <v>0</v>
      </c>
    </row>
    <row r="22" spans="1:8" x14ac:dyDescent="0.3">
      <c r="A22" s="8" t="s">
        <v>78</v>
      </c>
      <c r="B22" t="s">
        <v>81</v>
      </c>
      <c r="C22" s="26">
        <f>Zabbix!$C$27</f>
        <v>12000</v>
      </c>
      <c r="D22" s="26">
        <f>Zabbix!$C$27</f>
        <v>12000</v>
      </c>
      <c r="E22" s="26">
        <f>Zabbix!$C$27</f>
        <v>12000</v>
      </c>
      <c r="F22" s="26">
        <f>Zabbix!$C$27</f>
        <v>12000</v>
      </c>
      <c r="G22" s="26">
        <f>Zabbix!$C$27</f>
        <v>12000</v>
      </c>
      <c r="H22" s="29">
        <f>SUM(C22:G22)</f>
        <v>60000</v>
      </c>
    </row>
    <row r="23" spans="1:8" x14ac:dyDescent="0.3">
      <c r="A23" s="8" t="s">
        <v>78</v>
      </c>
      <c r="B23" t="s">
        <v>83</v>
      </c>
      <c r="C23" s="26">
        <f>Zabbix!G15</f>
        <v>166807.14285714284</v>
      </c>
      <c r="D23" s="26"/>
      <c r="E23" s="26"/>
      <c r="F23" s="26"/>
      <c r="G23" s="26"/>
      <c r="H23" s="29">
        <f>SUM(C23:G23)</f>
        <v>166807.14285714284</v>
      </c>
    </row>
    <row r="24" spans="1:8" x14ac:dyDescent="0.3">
      <c r="A24" s="8" t="s">
        <v>78</v>
      </c>
      <c r="B24" t="s">
        <v>56</v>
      </c>
      <c r="C24" s="26"/>
      <c r="D24" s="26">
        <f>Zabbix!$E$18</f>
        <v>5400</v>
      </c>
      <c r="E24" s="26">
        <f>Zabbix!$E$18</f>
        <v>5400</v>
      </c>
      <c r="F24" s="26">
        <f>Zabbix!$E$18</f>
        <v>5400</v>
      </c>
      <c r="G24" s="26">
        <f>Zabbix!$E$18</f>
        <v>5400</v>
      </c>
      <c r="H24" s="29">
        <f>SUM(C24:G25)</f>
        <v>321458.60000000003</v>
      </c>
    </row>
    <row r="25" spans="1:8" x14ac:dyDescent="0.3">
      <c r="A25" s="8" t="s">
        <v>78</v>
      </c>
      <c r="B25" t="s">
        <v>57</v>
      </c>
      <c r="C25" s="26"/>
      <c r="D25" s="26">
        <f>SUM(Zabbix!$G$21:$G$23)</f>
        <v>76178</v>
      </c>
      <c r="E25" s="26">
        <f>SUM(Zabbix!$G$21:$G$23,Zabbix!G24)</f>
        <v>94178</v>
      </c>
      <c r="F25" s="26">
        <f>SUM(Zabbix!$G$21:$G$23)*0.9</f>
        <v>68560.2</v>
      </c>
      <c r="G25" s="26">
        <f>SUM(Zabbix!$G$21:$G$23)*0.8</f>
        <v>60942.400000000001</v>
      </c>
      <c r="H25" s="29">
        <f>SUM(C25:G25)</f>
        <v>299858.60000000003</v>
      </c>
    </row>
    <row r="26" spans="1:8" x14ac:dyDescent="0.3">
      <c r="A26" s="8" t="s">
        <v>79</v>
      </c>
      <c r="C26" s="27">
        <f>SUM(C27:C31)</f>
        <v>203212</v>
      </c>
      <c r="D26" s="27">
        <f t="shared" ref="D26:G26" si="4">SUM(D27:D31)</f>
        <v>177812</v>
      </c>
      <c r="E26" s="27">
        <f>SUM(E27:E31)</f>
        <v>191312</v>
      </c>
      <c r="F26" s="27">
        <f t="shared" si="4"/>
        <v>168857</v>
      </c>
      <c r="G26" s="27">
        <f t="shared" si="4"/>
        <v>159902</v>
      </c>
      <c r="H26" s="27">
        <f>SUM(C26:G26)</f>
        <v>901095</v>
      </c>
    </row>
    <row r="27" spans="1:8" x14ac:dyDescent="0.3">
      <c r="A27" s="8" t="s">
        <v>79</v>
      </c>
      <c r="B27" t="s">
        <v>82</v>
      </c>
      <c r="C27" s="26">
        <v>0</v>
      </c>
      <c r="D27" s="26"/>
      <c r="E27" s="26"/>
      <c r="F27" s="26"/>
      <c r="G27" s="26"/>
      <c r="H27" s="29">
        <f>SUM(C27:G27)</f>
        <v>0</v>
      </c>
    </row>
    <row r="28" spans="1:8" x14ac:dyDescent="0.3">
      <c r="A28" s="8" t="s">
        <v>79</v>
      </c>
      <c r="B28" t="s">
        <v>81</v>
      </c>
      <c r="C28" s="26">
        <f>Shinken!$E$2</f>
        <v>74762</v>
      </c>
      <c r="D28" s="26">
        <f>Shinken!$E$2</f>
        <v>74762</v>
      </c>
      <c r="E28" s="26">
        <f>Shinken!$E$2</f>
        <v>74762</v>
      </c>
      <c r="F28" s="26">
        <f>Shinken!$E$2</f>
        <v>74762</v>
      </c>
      <c r="G28" s="26">
        <f>Shinken!$E$2</f>
        <v>74762</v>
      </c>
      <c r="H28" s="29">
        <f>SUM(C28:G28)</f>
        <v>373810</v>
      </c>
    </row>
    <row r="29" spans="1:8" x14ac:dyDescent="0.3">
      <c r="A29" s="8" t="s">
        <v>79</v>
      </c>
      <c r="B29" t="s">
        <v>83</v>
      </c>
      <c r="C29" s="26">
        <f>Shinken!G17</f>
        <v>128450</v>
      </c>
      <c r="D29" s="26"/>
      <c r="E29" s="26"/>
      <c r="F29" s="26"/>
      <c r="G29" s="26"/>
      <c r="H29" s="29">
        <f>SUM(C29:G29)</f>
        <v>128450</v>
      </c>
    </row>
    <row r="30" spans="1:8" x14ac:dyDescent="0.3">
      <c r="A30" s="8" t="s">
        <v>79</v>
      </c>
      <c r="B30" t="s">
        <v>56</v>
      </c>
      <c r="C30" s="26"/>
      <c r="D30" s="26">
        <f>Shinken!$E$20</f>
        <v>13500</v>
      </c>
      <c r="E30" s="26">
        <f>Shinken!$E$20</f>
        <v>13500</v>
      </c>
      <c r="F30" s="26">
        <f>Shinken!$E$20</f>
        <v>13500</v>
      </c>
      <c r="G30" s="26">
        <f>Shinken!$E$20</f>
        <v>13500</v>
      </c>
      <c r="H30" s="29">
        <f>SUM(C30:G31)</f>
        <v>398835</v>
      </c>
    </row>
    <row r="31" spans="1:8" x14ac:dyDescent="0.3">
      <c r="A31" s="8" t="s">
        <v>79</v>
      </c>
      <c r="B31" t="s">
        <v>57</v>
      </c>
      <c r="C31" s="26"/>
      <c r="D31" s="26">
        <f>SUM(Shinken!$G$23:$G$25)</f>
        <v>89550</v>
      </c>
      <c r="E31" s="26">
        <f>SUM(Shinken!$G$23:$G$25,Shinken!G26)</f>
        <v>103050</v>
      </c>
      <c r="F31" s="26">
        <f>SUM(Shinken!$G$23:$G$25)*0.9</f>
        <v>80595</v>
      </c>
      <c r="G31" s="26">
        <f>SUM(Shinken!$G$23:$G$25)*0.8</f>
        <v>71640</v>
      </c>
      <c r="H31" s="29">
        <f>SUM(C31:G31)</f>
        <v>344835</v>
      </c>
    </row>
    <row r="32" spans="1:8" x14ac:dyDescent="0.3">
      <c r="A32" s="8" t="s">
        <v>80</v>
      </c>
      <c r="C32" s="27">
        <f>SUM(C33:C37)</f>
        <v>125050</v>
      </c>
      <c r="D32" s="27">
        <f t="shared" ref="D32:G32" si="5">SUM(D33:D37)</f>
        <v>117750</v>
      </c>
      <c r="E32" s="27">
        <f>SUM(E33:E37)</f>
        <v>131250</v>
      </c>
      <c r="F32" s="27">
        <f t="shared" si="5"/>
        <v>113272.5</v>
      </c>
      <c r="G32" s="27">
        <f t="shared" si="5"/>
        <v>108795</v>
      </c>
      <c r="H32" s="27">
        <f>SUM(C32:G32)</f>
        <v>596117.5</v>
      </c>
    </row>
    <row r="33" spans="1:8" x14ac:dyDescent="0.3">
      <c r="A33" s="8" t="s">
        <v>80</v>
      </c>
      <c r="B33" t="s">
        <v>82</v>
      </c>
      <c r="C33" s="26">
        <v>0</v>
      </c>
      <c r="D33" s="26"/>
      <c r="E33" s="26"/>
      <c r="F33" s="26"/>
      <c r="G33" s="26"/>
      <c r="H33" s="29">
        <f>SUM(C33:G33)</f>
        <v>0</v>
      </c>
    </row>
    <row r="34" spans="1:8" x14ac:dyDescent="0.3">
      <c r="A34" s="8" t="s">
        <v>80</v>
      </c>
      <c r="B34" t="s">
        <v>81</v>
      </c>
      <c r="C34" s="26">
        <v>12000</v>
      </c>
      <c r="D34" s="26">
        <v>12000</v>
      </c>
      <c r="E34" s="26">
        <v>12000</v>
      </c>
      <c r="F34" s="26">
        <v>12000</v>
      </c>
      <c r="G34" s="26">
        <v>12000</v>
      </c>
      <c r="H34" s="29">
        <f>SUM(C34:G34)</f>
        <v>60000</v>
      </c>
    </row>
    <row r="35" spans="1:8" x14ac:dyDescent="0.3">
      <c r="A35" s="8" t="s">
        <v>80</v>
      </c>
      <c r="B35" t="s">
        <v>83</v>
      </c>
      <c r="C35" s="26">
        <f>EON!G15</f>
        <v>113050</v>
      </c>
      <c r="D35" s="26"/>
      <c r="E35" s="26"/>
      <c r="F35" s="26"/>
      <c r="G35" s="26"/>
      <c r="H35" s="29">
        <f>SUM(C35:G35)</f>
        <v>113050</v>
      </c>
    </row>
    <row r="36" spans="1:8" x14ac:dyDescent="0.3">
      <c r="A36" s="8" t="s">
        <v>80</v>
      </c>
      <c r="B36" t="s">
        <v>56</v>
      </c>
      <c r="C36" s="26"/>
      <c r="D36" s="26">
        <f>EON!$E$18</f>
        <v>16200</v>
      </c>
      <c r="E36" s="26">
        <f>EON!$E$18</f>
        <v>16200</v>
      </c>
      <c r="F36" s="26">
        <f>EON!$E$18</f>
        <v>16200</v>
      </c>
      <c r="G36" s="26">
        <f>EON!$E$18</f>
        <v>16200</v>
      </c>
      <c r="H36" s="29">
        <f>SUM(C36:G37)</f>
        <v>423067.5</v>
      </c>
    </row>
    <row r="37" spans="1:8" x14ac:dyDescent="0.3">
      <c r="A37" s="8" t="s">
        <v>80</v>
      </c>
      <c r="B37" t="s">
        <v>57</v>
      </c>
      <c r="C37" s="26"/>
      <c r="D37" s="26">
        <f>SUM(EON!$G$21:$G$23)</f>
        <v>89550</v>
      </c>
      <c r="E37" s="26">
        <f>SUM(EON!$G$21:$G$23,EON!G24)</f>
        <v>103050</v>
      </c>
      <c r="F37" s="26">
        <f>SUM(EON!$G$21:$G$23)*0.95</f>
        <v>85072.5</v>
      </c>
      <c r="G37" s="26">
        <f>SUM(EON!$G$21:$G$23)*0.9</f>
        <v>80595</v>
      </c>
      <c r="H37" s="29">
        <f>SUM(C37:G37)</f>
        <v>358267.5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baseColWidth="10" defaultRowHeight="14.4" x14ac:dyDescent="0.3"/>
  <cols>
    <col min="1" max="1" width="19.5546875" customWidth="1"/>
    <col min="2" max="6" width="14.44140625" bestFit="1" customWidth="1"/>
  </cols>
  <sheetData>
    <row r="1" spans="1:2" x14ac:dyDescent="0.3">
      <c r="A1" s="50" t="s">
        <v>100</v>
      </c>
      <c r="B1" t="s">
        <v>102</v>
      </c>
    </row>
    <row r="2" spans="1:2" x14ac:dyDescent="0.3">
      <c r="A2" s="51" t="s">
        <v>80</v>
      </c>
      <c r="B2" s="52">
        <v>125050</v>
      </c>
    </row>
    <row r="3" spans="1:2" x14ac:dyDescent="0.3">
      <c r="A3" s="53" t="s">
        <v>82</v>
      </c>
      <c r="B3" s="52">
        <v>0</v>
      </c>
    </row>
    <row r="4" spans="1:2" x14ac:dyDescent="0.3">
      <c r="A4" s="53" t="s">
        <v>81</v>
      </c>
      <c r="B4" s="52">
        <v>12000</v>
      </c>
    </row>
    <row r="5" spans="1:2" x14ac:dyDescent="0.3">
      <c r="A5" s="53" t="s">
        <v>56</v>
      </c>
      <c r="B5" s="52">
        <v>0</v>
      </c>
    </row>
    <row r="6" spans="1:2" x14ac:dyDescent="0.3">
      <c r="A6" s="53" t="s">
        <v>83</v>
      </c>
      <c r="B6" s="52">
        <v>113050</v>
      </c>
    </row>
    <row r="7" spans="1:2" x14ac:dyDescent="0.3">
      <c r="A7" s="53" t="s">
        <v>57</v>
      </c>
      <c r="B7" s="52">
        <v>0</v>
      </c>
    </row>
    <row r="8" spans="1:2" x14ac:dyDescent="0.3">
      <c r="A8" s="51" t="s">
        <v>98</v>
      </c>
      <c r="B8" s="52">
        <v>435648.81965714286</v>
      </c>
    </row>
    <row r="9" spans="1:2" x14ac:dyDescent="0.3">
      <c r="A9" s="53" t="s">
        <v>82</v>
      </c>
      <c r="B9" s="52">
        <v>240368.06400000001</v>
      </c>
    </row>
    <row r="10" spans="1:2" x14ac:dyDescent="0.3">
      <c r="A10" s="53" t="s">
        <v>81</v>
      </c>
      <c r="B10" s="52">
        <v>48073.612800000003</v>
      </c>
    </row>
    <row r="11" spans="1:2" x14ac:dyDescent="0.3">
      <c r="A11" s="53" t="s">
        <v>56</v>
      </c>
      <c r="B11" s="52">
        <v>0</v>
      </c>
    </row>
    <row r="12" spans="1:2" x14ac:dyDescent="0.3">
      <c r="A12" s="53" t="s">
        <v>83</v>
      </c>
      <c r="B12" s="52">
        <v>147207.14285714284</v>
      </c>
    </row>
    <row r="13" spans="1:2" x14ac:dyDescent="0.3">
      <c r="A13" s="53" t="s">
        <v>57</v>
      </c>
      <c r="B13" s="52">
        <v>0</v>
      </c>
    </row>
    <row r="14" spans="1:2" x14ac:dyDescent="0.3">
      <c r="A14" s="51" t="s">
        <v>97</v>
      </c>
      <c r="B14" s="52">
        <v>342055.98</v>
      </c>
    </row>
    <row r="15" spans="1:2" x14ac:dyDescent="0.3">
      <c r="A15" s="53" t="s">
        <v>82</v>
      </c>
      <c r="B15" s="52">
        <v>198421.65</v>
      </c>
    </row>
    <row r="16" spans="1:2" x14ac:dyDescent="0.3">
      <c r="A16" s="53" t="s">
        <v>81</v>
      </c>
      <c r="B16" s="52">
        <v>39684.33</v>
      </c>
    </row>
    <row r="17" spans="1:2" x14ac:dyDescent="0.3">
      <c r="A17" s="53" t="s">
        <v>56</v>
      </c>
      <c r="B17" s="52">
        <v>0</v>
      </c>
    </row>
    <row r="18" spans="1:2" x14ac:dyDescent="0.3">
      <c r="A18" s="53" t="s">
        <v>83</v>
      </c>
      <c r="B18" s="52">
        <v>103950</v>
      </c>
    </row>
    <row r="19" spans="1:2" x14ac:dyDescent="0.3">
      <c r="A19" s="53" t="s">
        <v>57</v>
      </c>
      <c r="B19" s="52">
        <v>0</v>
      </c>
    </row>
    <row r="20" spans="1:2" x14ac:dyDescent="0.3">
      <c r="A20" s="51" t="s">
        <v>79</v>
      </c>
      <c r="B20" s="52">
        <v>203212</v>
      </c>
    </row>
    <row r="21" spans="1:2" x14ac:dyDescent="0.3">
      <c r="A21" s="53" t="s">
        <v>82</v>
      </c>
      <c r="B21" s="52">
        <v>0</v>
      </c>
    </row>
    <row r="22" spans="1:2" x14ac:dyDescent="0.3">
      <c r="A22" s="53" t="s">
        <v>81</v>
      </c>
      <c r="B22" s="52">
        <v>74762</v>
      </c>
    </row>
    <row r="23" spans="1:2" x14ac:dyDescent="0.3">
      <c r="A23" s="53" t="s">
        <v>56</v>
      </c>
      <c r="B23" s="52">
        <v>0</v>
      </c>
    </row>
    <row r="24" spans="1:2" x14ac:dyDescent="0.3">
      <c r="A24" s="53" t="s">
        <v>83</v>
      </c>
      <c r="B24" s="52">
        <v>128450</v>
      </c>
    </row>
    <row r="25" spans="1:2" x14ac:dyDescent="0.3">
      <c r="A25" s="53" t="s">
        <v>57</v>
      </c>
      <c r="B25" s="52">
        <v>0</v>
      </c>
    </row>
    <row r="26" spans="1:2" x14ac:dyDescent="0.3">
      <c r="A26" s="51" t="s">
        <v>77</v>
      </c>
      <c r="B26" s="52">
        <v>246723.39285714284</v>
      </c>
    </row>
    <row r="27" spans="1:2" x14ac:dyDescent="0.3">
      <c r="A27" s="53" t="s">
        <v>82</v>
      </c>
      <c r="B27" s="52">
        <v>101516.25</v>
      </c>
    </row>
    <row r="28" spans="1:2" x14ac:dyDescent="0.3">
      <c r="A28" s="53" t="s">
        <v>81</v>
      </c>
      <c r="B28" s="52">
        <v>0</v>
      </c>
    </row>
    <row r="29" spans="1:2" x14ac:dyDescent="0.3">
      <c r="A29" s="53" t="s">
        <v>56</v>
      </c>
      <c r="B29" s="52">
        <v>0</v>
      </c>
    </row>
    <row r="30" spans="1:2" x14ac:dyDescent="0.3">
      <c r="A30" s="53" t="s">
        <v>83</v>
      </c>
      <c r="B30" s="52">
        <v>145207.14285714284</v>
      </c>
    </row>
    <row r="31" spans="1:2" x14ac:dyDescent="0.3">
      <c r="A31" s="53" t="s">
        <v>57</v>
      </c>
      <c r="B31" s="52">
        <v>0</v>
      </c>
    </row>
    <row r="32" spans="1:2" x14ac:dyDescent="0.3">
      <c r="A32" s="51" t="s">
        <v>78</v>
      </c>
      <c r="B32" s="52">
        <v>178807.14285714284</v>
      </c>
    </row>
    <row r="33" spans="1:2" x14ac:dyDescent="0.3">
      <c r="A33" s="53" t="s">
        <v>82</v>
      </c>
      <c r="B33" s="52">
        <v>0</v>
      </c>
    </row>
    <row r="34" spans="1:2" x14ac:dyDescent="0.3">
      <c r="A34" s="53" t="s">
        <v>81</v>
      </c>
      <c r="B34" s="52">
        <v>12000</v>
      </c>
    </row>
    <row r="35" spans="1:2" x14ac:dyDescent="0.3">
      <c r="A35" s="53" t="s">
        <v>56</v>
      </c>
      <c r="B35" s="52">
        <v>0</v>
      </c>
    </row>
    <row r="36" spans="1:2" x14ac:dyDescent="0.3">
      <c r="A36" s="53" t="s">
        <v>83</v>
      </c>
      <c r="B36" s="52">
        <v>166807.14285714284</v>
      </c>
    </row>
    <row r="37" spans="1:2" x14ac:dyDescent="0.3">
      <c r="A37" s="53" t="s">
        <v>57</v>
      </c>
      <c r="B37" s="52">
        <v>0</v>
      </c>
    </row>
    <row r="38" spans="1:2" x14ac:dyDescent="0.3">
      <c r="A38" s="51" t="s">
        <v>101</v>
      </c>
      <c r="B38" s="52">
        <v>1531497.3353714282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OMi</vt:lpstr>
      <vt:lpstr>Nimsoft</vt:lpstr>
      <vt:lpstr>SolarWinds</vt:lpstr>
      <vt:lpstr>Zabbix</vt:lpstr>
      <vt:lpstr>Shinken</vt:lpstr>
      <vt:lpstr>EON</vt:lpstr>
      <vt:lpstr>Synthese</vt:lpstr>
      <vt:lpstr>Remise</vt:lpstr>
      <vt:lpstr>Feuil2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fhm</dc:creator>
  <cp:lastModifiedBy>fhm</cp:lastModifiedBy>
  <dcterms:created xsi:type="dcterms:W3CDTF">2014-10-20T06:00:33Z</dcterms:created>
  <dcterms:modified xsi:type="dcterms:W3CDTF">2014-10-27T14:32:35Z</dcterms:modified>
</cp:coreProperties>
</file>