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rnau\Documents\Dell M4800 new backup\1. RegressIt\00000. FINAL VERSIONS FOR WEB SITE\2. FINAL DATA\Data files for web site\"/>
    </mc:Choice>
  </mc:AlternateContent>
  <bookViews>
    <workbookView xWindow="0" yWindow="0" windowWidth="22830" windowHeight="15090"/>
  </bookViews>
  <sheets>
    <sheet name="Data" sheetId="1" r:id="rId1"/>
    <sheet name="Data Analysis 1" sheetId="13" r:id="rId2"/>
    <sheet name="Moving average + dummy model" sheetId="5" r:id="rId3"/>
    <sheet name="Model Summaries" sheetId="12" r:id="rId4"/>
  </sheets>
  <definedNames>
    <definedName name="___autoF" localSheetId="2" hidden="1">1</definedName>
    <definedName name="___gFirst" localSheetId="1" hidden="1">_____orjpta</definedName>
    <definedName name="___gSet" localSheetId="1" hidden="1">30000</definedName>
    <definedName name="___rsumm___Unique_Visits" localSheetId="3" hidden="1">'Model Summaries'!$A$3</definedName>
    <definedName name="__nSelect_" hidden="1">0</definedName>
    <definedName name="ActiveRegModel" hidden="1">"Moving average + dummy model"</definedName>
    <definedName name="Date">Data!$J$2:$J$85</definedName>
    <definedName name="Day">Data!$I$2:$I$85</definedName>
    <definedName name="First_Time_Visits">Data!$O$2:$O$85</definedName>
    <definedName name="FirstForecastRow" localSheetId="2" hidden="1">42</definedName>
    <definedName name="LastAnalysisModel" hidden="1">"Data Analysis 1"</definedName>
    <definedName name="nDataAnalysis" hidden="1">1</definedName>
    <definedName name="nRegMod" hidden="1">1</definedName>
    <definedName name="OKtoForecast" hidden="1">0</definedName>
    <definedName name="Page_Loads">Data!$K$2:$K$85</definedName>
    <definedName name="_xlnm.Print_Area" localSheetId="1">'Data Analysis 1'!$A$1:$M$37</definedName>
    <definedName name="_xlnm.Print_Area" localSheetId="2">'Moving average + dummy model'!$A$1:$J$248</definedName>
    <definedName name="Returning_Visits">Data!$P$2:$P$85</definedName>
    <definedName name="Unique_Visits">Data!$L$2:$L$85</definedName>
    <definedName name="Unique_Visits_MA7">Data!$M$2:$M$85</definedName>
    <definedName name="Unique_Visits_MA7_LAG7">Data!$N$2:$N$85</definedName>
    <definedName name="Weekday">Data!$A$2:$A$85</definedName>
    <definedName name="Weekday_EQ_1">Data!$B$2:$B$85</definedName>
    <definedName name="Weekday_EQ_2">Data!$C$2:$C$85</definedName>
    <definedName name="Weekday_EQ_3">Data!$D$2:$D$85</definedName>
    <definedName name="Weekday_EQ_4">Data!$E$2:$E$85</definedName>
    <definedName name="Weekday_EQ_5">Data!$F$2:$F$85</definedName>
    <definedName name="Weekday_EQ_6">Data!$G$2:$G$85</definedName>
    <definedName name="Weekday_EQ_7">Data!$H$2:$H$85</definedName>
  </definedNames>
  <calcPr calcId="162913"/>
</workbook>
</file>

<file path=xl/calcChain.xml><?xml version="1.0" encoding="utf-8"?>
<calcChain xmlns="http://schemas.openxmlformats.org/spreadsheetml/2006/main">
  <c r="D229" i="5" l="1"/>
  <c r="E229" i="5" s="1"/>
  <c r="D191" i="5"/>
  <c r="E191" i="5" s="1"/>
  <c r="D194" i="5"/>
  <c r="E194" i="5" s="1"/>
  <c r="D196" i="5"/>
  <c r="E196" i="5" s="1"/>
  <c r="D201" i="5"/>
  <c r="E201" i="5" s="1"/>
  <c r="D247" i="5"/>
  <c r="E247" i="5" s="1"/>
  <c r="D219" i="5"/>
  <c r="E219" i="5"/>
  <c r="D238" i="5"/>
  <c r="E238" i="5" s="1"/>
  <c r="D199" i="5"/>
  <c r="E199" i="5" s="1"/>
  <c r="D198" i="5"/>
  <c r="E198" i="5" s="1"/>
  <c r="D245" i="5"/>
  <c r="E245" i="5" s="1"/>
  <c r="D217" i="5"/>
  <c r="E217" i="5" s="1"/>
  <c r="D202" i="5"/>
  <c r="E202" i="5"/>
  <c r="D200" i="5"/>
  <c r="E200" i="5" s="1"/>
  <c r="D246" i="5"/>
  <c r="E246" i="5" s="1"/>
  <c r="D212" i="5"/>
  <c r="E212" i="5" s="1"/>
  <c r="D234" i="5"/>
  <c r="E234" i="5" s="1"/>
  <c r="D230" i="5"/>
  <c r="E230" i="5" s="1"/>
  <c r="D242" i="5"/>
  <c r="E242" i="5" s="1"/>
  <c r="D241" i="5"/>
  <c r="E241" i="5" s="1"/>
  <c r="D239" i="5"/>
  <c r="E239" i="5" s="1"/>
  <c r="D215" i="5"/>
  <c r="E215" i="5" s="1"/>
  <c r="D205" i="5"/>
  <c r="E205" i="5" s="1"/>
  <c r="D206" i="5"/>
  <c r="E206" i="5" s="1"/>
  <c r="D240" i="5"/>
  <c r="E240" i="5" s="1"/>
  <c r="D231" i="5"/>
  <c r="E231" i="5" s="1"/>
  <c r="D244" i="5"/>
  <c r="E244" i="5" s="1"/>
  <c r="D204" i="5"/>
  <c r="E204" i="5" s="1"/>
  <c r="D207" i="5"/>
  <c r="E207" i="5" s="1"/>
  <c r="D195" i="5"/>
  <c r="E195" i="5" s="1"/>
  <c r="D193" i="5"/>
  <c r="E193" i="5" s="1"/>
  <c r="D197" i="5"/>
  <c r="E197" i="5" s="1"/>
  <c r="D203" i="5"/>
  <c r="E203" i="5"/>
  <c r="D208" i="5"/>
  <c r="E208" i="5" s="1"/>
  <c r="D227" i="5"/>
  <c r="E227" i="5" s="1"/>
  <c r="D213" i="5"/>
  <c r="E213" i="5" s="1"/>
  <c r="D185" i="5"/>
  <c r="E185" i="5"/>
  <c r="D184" i="5"/>
  <c r="E184" i="5" s="1"/>
  <c r="D189" i="5"/>
  <c r="E189" i="5"/>
  <c r="D188" i="5"/>
  <c r="E188" i="5" s="1"/>
  <c r="D192" i="5"/>
  <c r="E192" i="5" s="1"/>
  <c r="D211" i="5"/>
  <c r="E211" i="5" s="1"/>
  <c r="D186" i="5"/>
  <c r="E186" i="5" s="1"/>
  <c r="D222" i="5"/>
  <c r="E222" i="5" s="1"/>
  <c r="D210" i="5"/>
  <c r="E210" i="5" s="1"/>
  <c r="D218" i="5"/>
  <c r="E218" i="5" s="1"/>
  <c r="D216" i="5"/>
  <c r="E216" i="5" s="1"/>
  <c r="D190" i="5"/>
  <c r="E190" i="5" s="1"/>
  <c r="D225" i="5"/>
  <c r="E225" i="5" s="1"/>
  <c r="D187" i="5"/>
  <c r="E187" i="5" s="1"/>
  <c r="D235" i="5"/>
  <c r="E235" i="5" s="1"/>
  <c r="D226" i="5"/>
  <c r="E226" i="5" s="1"/>
  <c r="D209" i="5"/>
  <c r="E209" i="5" s="1"/>
  <c r="D236" i="5"/>
  <c r="E236" i="5" s="1"/>
  <c r="D232" i="5"/>
  <c r="E232" i="5" s="1"/>
  <c r="D220" i="5"/>
  <c r="E220" i="5" s="1"/>
  <c r="D224" i="5"/>
  <c r="E224" i="5" s="1"/>
  <c r="D243" i="5"/>
  <c r="E243" i="5" s="1"/>
  <c r="D237" i="5"/>
  <c r="E237" i="5" s="1"/>
  <c r="D221" i="5"/>
  <c r="E221" i="5" s="1"/>
  <c r="D214" i="5"/>
  <c r="E214" i="5" s="1"/>
  <c r="D233" i="5"/>
  <c r="E233" i="5" s="1"/>
  <c r="D223" i="5"/>
  <c r="E223" i="5"/>
  <c r="D228" i="5"/>
  <c r="E228" i="5" s="1"/>
  <c r="AA3" i="5"/>
  <c r="AA2" i="5"/>
  <c r="H41" i="5"/>
  <c r="G41" i="5"/>
  <c r="E41" i="5"/>
  <c r="D41" i="5"/>
  <c r="I38" i="5"/>
  <c r="H38" i="5"/>
  <c r="G38" i="5"/>
  <c r="F38" i="5"/>
  <c r="E38" i="5"/>
  <c r="D38" i="5"/>
  <c r="C38" i="5"/>
  <c r="B38" i="5"/>
  <c r="B10" i="5"/>
  <c r="D26" i="5"/>
  <c r="D10" i="5" s="1"/>
  <c r="C10" i="5" s="1"/>
  <c r="C25" i="5"/>
  <c r="D25" i="5" s="1"/>
  <c r="B27" i="5"/>
  <c r="I21" i="5"/>
  <c r="I20" i="5"/>
  <c r="I19" i="5"/>
  <c r="I18" i="5"/>
  <c r="I17" i="5"/>
  <c r="I16" i="5"/>
  <c r="I15" i="5"/>
  <c r="D15" i="5"/>
  <c r="E15" i="5" s="1"/>
  <c r="F15" i="5"/>
  <c r="G15" i="5"/>
  <c r="D16" i="5"/>
  <c r="E16" i="5" s="1"/>
  <c r="F16" i="5"/>
  <c r="G16" i="5"/>
  <c r="D17" i="5"/>
  <c r="E17" i="5" s="1"/>
  <c r="F17" i="5"/>
  <c r="G17" i="5"/>
  <c r="D18" i="5"/>
  <c r="E18" i="5" s="1"/>
  <c r="F18" i="5"/>
  <c r="G18" i="5"/>
  <c r="D19" i="5"/>
  <c r="E19" i="5" s="1"/>
  <c r="F19" i="5"/>
  <c r="G19" i="5"/>
  <c r="D20" i="5"/>
  <c r="E20" i="5" s="1"/>
  <c r="F20" i="5"/>
  <c r="G20" i="5"/>
  <c r="D21" i="5"/>
  <c r="E21" i="5" s="1"/>
  <c r="F21" i="5"/>
  <c r="G21" i="5"/>
  <c r="D14" i="5"/>
  <c r="E14" i="5" s="1"/>
  <c r="G14" i="5"/>
  <c r="F14" i="5"/>
  <c r="G13" i="5"/>
  <c r="F13" i="5"/>
  <c r="H10" i="5"/>
  <c r="H48" i="5" s="1"/>
  <c r="H9" i="5"/>
  <c r="B3" i="1"/>
  <c r="C3" i="1"/>
  <c r="D3" i="1"/>
  <c r="E3" i="1"/>
  <c r="F3" i="1"/>
  <c r="G3" i="1"/>
  <c r="H3" i="1"/>
  <c r="B4" i="1"/>
  <c r="C4" i="1"/>
  <c r="D4" i="1"/>
  <c r="E4" i="1"/>
  <c r="F4" i="1"/>
  <c r="G4" i="1"/>
  <c r="H4" i="1"/>
  <c r="B5" i="1"/>
  <c r="C5" i="1"/>
  <c r="D5" i="1"/>
  <c r="E5" i="1"/>
  <c r="F5" i="1"/>
  <c r="G5" i="1"/>
  <c r="H5" i="1"/>
  <c r="B6" i="1"/>
  <c r="C6" i="1"/>
  <c r="D6" i="1"/>
  <c r="E6" i="1"/>
  <c r="F6" i="1"/>
  <c r="G6" i="1"/>
  <c r="H6" i="1"/>
  <c r="B7" i="1"/>
  <c r="C7" i="1"/>
  <c r="D7" i="1"/>
  <c r="E7" i="1"/>
  <c r="F7" i="1"/>
  <c r="G7" i="1"/>
  <c r="H7" i="1"/>
  <c r="B8" i="1"/>
  <c r="C8" i="1"/>
  <c r="D8" i="1"/>
  <c r="E8" i="1"/>
  <c r="F8" i="1"/>
  <c r="G8" i="1"/>
  <c r="H8" i="1"/>
  <c r="B9" i="1"/>
  <c r="C9" i="1"/>
  <c r="D9" i="1"/>
  <c r="E9" i="1"/>
  <c r="F9" i="1"/>
  <c r="G9" i="1"/>
  <c r="H9" i="1"/>
  <c r="B10" i="1"/>
  <c r="C10" i="1"/>
  <c r="D10" i="1"/>
  <c r="E10" i="1"/>
  <c r="F10" i="1"/>
  <c r="G10" i="1"/>
  <c r="H10" i="1"/>
  <c r="B11" i="1"/>
  <c r="C11" i="1"/>
  <c r="D11" i="1"/>
  <c r="E11" i="1"/>
  <c r="F11" i="1"/>
  <c r="G11" i="1"/>
  <c r="H11" i="1"/>
  <c r="B12" i="1"/>
  <c r="C12" i="1"/>
  <c r="D12" i="1"/>
  <c r="E12" i="1"/>
  <c r="F12" i="1"/>
  <c r="G12" i="1"/>
  <c r="H12" i="1"/>
  <c r="B13" i="1"/>
  <c r="C13" i="1"/>
  <c r="D13" i="1"/>
  <c r="E13" i="1"/>
  <c r="F13" i="1"/>
  <c r="G13" i="1"/>
  <c r="H13" i="1"/>
  <c r="B14" i="1"/>
  <c r="C14" i="1"/>
  <c r="D14" i="1"/>
  <c r="E14" i="1"/>
  <c r="F14" i="1"/>
  <c r="G14" i="1"/>
  <c r="H14" i="1"/>
  <c r="B15" i="1"/>
  <c r="C15" i="1"/>
  <c r="D15" i="1"/>
  <c r="E15" i="1"/>
  <c r="F15" i="1"/>
  <c r="G15" i="1"/>
  <c r="H15" i="1"/>
  <c r="B16" i="1"/>
  <c r="C16" i="1"/>
  <c r="D16" i="1"/>
  <c r="E16" i="1"/>
  <c r="F16" i="1"/>
  <c r="G16" i="1"/>
  <c r="H16" i="1"/>
  <c r="B17" i="1"/>
  <c r="C17" i="1"/>
  <c r="D17" i="1"/>
  <c r="E17" i="1"/>
  <c r="F17" i="1"/>
  <c r="G17" i="1"/>
  <c r="H17" i="1"/>
  <c r="B18" i="1"/>
  <c r="C18" i="1"/>
  <c r="D18" i="1"/>
  <c r="E18" i="1"/>
  <c r="F18" i="1"/>
  <c r="G18" i="1"/>
  <c r="H18" i="1"/>
  <c r="B19" i="1"/>
  <c r="C19" i="1"/>
  <c r="D19" i="1"/>
  <c r="E19" i="1"/>
  <c r="F19" i="1"/>
  <c r="G19" i="1"/>
  <c r="H19" i="1"/>
  <c r="B20" i="1"/>
  <c r="C20" i="1"/>
  <c r="D20" i="1"/>
  <c r="E20" i="1"/>
  <c r="F20" i="1"/>
  <c r="G20" i="1"/>
  <c r="H20" i="1"/>
  <c r="B21" i="1"/>
  <c r="C21" i="1"/>
  <c r="D21" i="1"/>
  <c r="E21" i="1"/>
  <c r="F21" i="1"/>
  <c r="G21" i="1"/>
  <c r="H21" i="1"/>
  <c r="B22" i="1"/>
  <c r="C22" i="1"/>
  <c r="D22" i="1"/>
  <c r="E22" i="1"/>
  <c r="F22" i="1"/>
  <c r="G22" i="1"/>
  <c r="H22" i="1"/>
  <c r="B23" i="1"/>
  <c r="C23" i="1"/>
  <c r="D23" i="1"/>
  <c r="E23" i="1"/>
  <c r="F23" i="1"/>
  <c r="G23" i="1"/>
  <c r="H23" i="1"/>
  <c r="B24" i="1"/>
  <c r="C24" i="1"/>
  <c r="D24" i="1"/>
  <c r="E24" i="1"/>
  <c r="F24" i="1"/>
  <c r="G24" i="1"/>
  <c r="H24" i="1"/>
  <c r="B25" i="1"/>
  <c r="C25" i="1"/>
  <c r="D25" i="1"/>
  <c r="E25" i="1"/>
  <c r="F25" i="1"/>
  <c r="G25" i="1"/>
  <c r="H25" i="1"/>
  <c r="B26" i="1"/>
  <c r="C26" i="1"/>
  <c r="D26" i="1"/>
  <c r="E26" i="1"/>
  <c r="F26" i="1"/>
  <c r="G26" i="1"/>
  <c r="H26" i="1"/>
  <c r="B27" i="1"/>
  <c r="C27" i="1"/>
  <c r="D27" i="1"/>
  <c r="E27" i="1"/>
  <c r="F27" i="1"/>
  <c r="G27" i="1"/>
  <c r="H27" i="1"/>
  <c r="B28" i="1"/>
  <c r="C28" i="1"/>
  <c r="D28" i="1"/>
  <c r="E28" i="1"/>
  <c r="F28" i="1"/>
  <c r="G28" i="1"/>
  <c r="H28" i="1"/>
  <c r="B29" i="1"/>
  <c r="C29" i="1"/>
  <c r="D29" i="1"/>
  <c r="E29" i="1"/>
  <c r="F29" i="1"/>
  <c r="G29" i="1"/>
  <c r="H29" i="1"/>
  <c r="B30" i="1"/>
  <c r="C30" i="1"/>
  <c r="D30" i="1"/>
  <c r="E30" i="1"/>
  <c r="F30" i="1"/>
  <c r="G30" i="1"/>
  <c r="H30" i="1"/>
  <c r="B31" i="1"/>
  <c r="C31" i="1"/>
  <c r="D31" i="1"/>
  <c r="E31" i="1"/>
  <c r="F31" i="1"/>
  <c r="G31" i="1"/>
  <c r="H31" i="1"/>
  <c r="B32" i="1"/>
  <c r="C32" i="1"/>
  <c r="D32" i="1"/>
  <c r="E32" i="1"/>
  <c r="F32" i="1"/>
  <c r="G32" i="1"/>
  <c r="H32" i="1"/>
  <c r="B33" i="1"/>
  <c r="C33" i="1"/>
  <c r="D33" i="1"/>
  <c r="E33" i="1"/>
  <c r="F33" i="1"/>
  <c r="G33" i="1"/>
  <c r="H33" i="1"/>
  <c r="B34" i="1"/>
  <c r="C34" i="1"/>
  <c r="D34" i="1"/>
  <c r="E34" i="1"/>
  <c r="F34" i="1"/>
  <c r="G34" i="1"/>
  <c r="H34" i="1"/>
  <c r="B35" i="1"/>
  <c r="C35" i="1"/>
  <c r="D35" i="1"/>
  <c r="E35" i="1"/>
  <c r="F35" i="1"/>
  <c r="G35" i="1"/>
  <c r="H35" i="1"/>
  <c r="B36" i="1"/>
  <c r="C36" i="1"/>
  <c r="D36" i="1"/>
  <c r="E36" i="1"/>
  <c r="F36" i="1"/>
  <c r="G36" i="1"/>
  <c r="H36" i="1"/>
  <c r="B37" i="1"/>
  <c r="C37" i="1"/>
  <c r="D37" i="1"/>
  <c r="E37" i="1"/>
  <c r="F37" i="1"/>
  <c r="G37" i="1"/>
  <c r="H37" i="1"/>
  <c r="B38" i="1"/>
  <c r="C38" i="1"/>
  <c r="D38" i="1"/>
  <c r="E38" i="1"/>
  <c r="F38" i="1"/>
  <c r="G38" i="1"/>
  <c r="H38" i="1"/>
  <c r="B39" i="1"/>
  <c r="C39" i="1"/>
  <c r="D39" i="1"/>
  <c r="E39" i="1"/>
  <c r="F39" i="1"/>
  <c r="G39" i="1"/>
  <c r="H39" i="1"/>
  <c r="B40" i="1"/>
  <c r="C40" i="1"/>
  <c r="D40" i="1"/>
  <c r="E40" i="1"/>
  <c r="F40" i="1"/>
  <c r="G40" i="1"/>
  <c r="H40" i="1"/>
  <c r="B41" i="1"/>
  <c r="C41" i="1"/>
  <c r="D41" i="1"/>
  <c r="E41" i="1"/>
  <c r="F41" i="1"/>
  <c r="G41" i="1"/>
  <c r="H41" i="1"/>
  <c r="B42" i="1"/>
  <c r="C42" i="1"/>
  <c r="D42" i="1"/>
  <c r="E42" i="1"/>
  <c r="F42" i="1"/>
  <c r="G42" i="1"/>
  <c r="H42" i="1"/>
  <c r="B43" i="1"/>
  <c r="C43" i="1"/>
  <c r="D43" i="1"/>
  <c r="E43" i="1"/>
  <c r="F43" i="1"/>
  <c r="G43" i="1"/>
  <c r="H43" i="1"/>
  <c r="B44" i="1"/>
  <c r="C44" i="1"/>
  <c r="D44" i="1"/>
  <c r="E44" i="1"/>
  <c r="F44" i="1"/>
  <c r="G44" i="1"/>
  <c r="H44" i="1"/>
  <c r="B45" i="1"/>
  <c r="C45" i="1"/>
  <c r="D45" i="1"/>
  <c r="E45" i="1"/>
  <c r="F45" i="1"/>
  <c r="G45" i="1"/>
  <c r="H45" i="1"/>
  <c r="B46" i="1"/>
  <c r="C46" i="1"/>
  <c r="D46" i="1"/>
  <c r="E46" i="1"/>
  <c r="F46" i="1"/>
  <c r="G46" i="1"/>
  <c r="H46" i="1"/>
  <c r="B47" i="1"/>
  <c r="C47" i="1"/>
  <c r="D47" i="1"/>
  <c r="E47" i="1"/>
  <c r="F47" i="1"/>
  <c r="G47" i="1"/>
  <c r="H47" i="1"/>
  <c r="B48" i="1"/>
  <c r="C48" i="1"/>
  <c r="D48" i="1"/>
  <c r="E48" i="1"/>
  <c r="F48" i="1"/>
  <c r="G48" i="1"/>
  <c r="H48" i="1"/>
  <c r="B49" i="1"/>
  <c r="C49" i="1"/>
  <c r="D49" i="1"/>
  <c r="E49" i="1"/>
  <c r="F49" i="1"/>
  <c r="G49" i="1"/>
  <c r="H49" i="1"/>
  <c r="B50" i="1"/>
  <c r="C50" i="1"/>
  <c r="D50" i="1"/>
  <c r="E50" i="1"/>
  <c r="F50" i="1"/>
  <c r="G50" i="1"/>
  <c r="H50" i="1"/>
  <c r="B51" i="1"/>
  <c r="C51" i="1"/>
  <c r="D51" i="1"/>
  <c r="E51" i="1"/>
  <c r="F51" i="1"/>
  <c r="G51" i="1"/>
  <c r="H51" i="1"/>
  <c r="B52" i="1"/>
  <c r="C52" i="1"/>
  <c r="D52" i="1"/>
  <c r="E52" i="1"/>
  <c r="F52" i="1"/>
  <c r="G52" i="1"/>
  <c r="H52" i="1"/>
  <c r="B53" i="1"/>
  <c r="C53" i="1"/>
  <c r="D53" i="1"/>
  <c r="E53" i="1"/>
  <c r="F53" i="1"/>
  <c r="G53" i="1"/>
  <c r="H53" i="1"/>
  <c r="B54" i="1"/>
  <c r="C54" i="1"/>
  <c r="D54" i="1"/>
  <c r="E54" i="1"/>
  <c r="F54" i="1"/>
  <c r="G54" i="1"/>
  <c r="H54" i="1"/>
  <c r="B55" i="1"/>
  <c r="C55" i="1"/>
  <c r="D55" i="1"/>
  <c r="E55" i="1"/>
  <c r="F55" i="1"/>
  <c r="G55" i="1"/>
  <c r="H55" i="1"/>
  <c r="B56" i="1"/>
  <c r="C56" i="1"/>
  <c r="D56" i="1"/>
  <c r="E56" i="1"/>
  <c r="F56" i="1"/>
  <c r="G56" i="1"/>
  <c r="H56" i="1"/>
  <c r="B57" i="1"/>
  <c r="C57" i="1"/>
  <c r="D57" i="1"/>
  <c r="E57" i="1"/>
  <c r="F57" i="1"/>
  <c r="G57" i="1"/>
  <c r="H57" i="1"/>
  <c r="B58" i="1"/>
  <c r="C58" i="1"/>
  <c r="D58" i="1"/>
  <c r="E58" i="1"/>
  <c r="F58" i="1"/>
  <c r="G58" i="1"/>
  <c r="H58" i="1"/>
  <c r="B59" i="1"/>
  <c r="C59" i="1"/>
  <c r="D59" i="1"/>
  <c r="E59" i="1"/>
  <c r="F59" i="1"/>
  <c r="G59" i="1"/>
  <c r="H59" i="1"/>
  <c r="B60" i="1"/>
  <c r="C60" i="1"/>
  <c r="D60" i="1"/>
  <c r="E60" i="1"/>
  <c r="F60" i="1"/>
  <c r="G60" i="1"/>
  <c r="H60" i="1"/>
  <c r="B61" i="1"/>
  <c r="C61" i="1"/>
  <c r="D61" i="1"/>
  <c r="E61" i="1"/>
  <c r="F61" i="1"/>
  <c r="G61" i="1"/>
  <c r="H61" i="1"/>
  <c r="B62" i="1"/>
  <c r="C62" i="1"/>
  <c r="D62" i="1"/>
  <c r="E62" i="1"/>
  <c r="F62" i="1"/>
  <c r="G62" i="1"/>
  <c r="H62" i="1"/>
  <c r="B63" i="1"/>
  <c r="C63" i="1"/>
  <c r="D63" i="1"/>
  <c r="E63" i="1"/>
  <c r="F63" i="1"/>
  <c r="G63" i="1"/>
  <c r="H63" i="1"/>
  <c r="B64" i="1"/>
  <c r="C64" i="1"/>
  <c r="D64" i="1"/>
  <c r="E64" i="1"/>
  <c r="F64" i="1"/>
  <c r="G64" i="1"/>
  <c r="H64" i="1"/>
  <c r="B65" i="1"/>
  <c r="C65" i="1"/>
  <c r="D65" i="1"/>
  <c r="E65" i="1"/>
  <c r="F65" i="1"/>
  <c r="G65" i="1"/>
  <c r="H65" i="1"/>
  <c r="B66" i="1"/>
  <c r="C66" i="1"/>
  <c r="D66" i="1"/>
  <c r="E66" i="1"/>
  <c r="F66" i="1"/>
  <c r="G66" i="1"/>
  <c r="H66" i="1"/>
  <c r="B67" i="1"/>
  <c r="C67" i="1"/>
  <c r="D67" i="1"/>
  <c r="E67" i="1"/>
  <c r="F67" i="1"/>
  <c r="G67" i="1"/>
  <c r="H67" i="1"/>
  <c r="B68" i="1"/>
  <c r="C68" i="1"/>
  <c r="D68" i="1"/>
  <c r="E68" i="1"/>
  <c r="F68" i="1"/>
  <c r="G68" i="1"/>
  <c r="H68" i="1"/>
  <c r="B69" i="1"/>
  <c r="C69" i="1"/>
  <c r="D69" i="1"/>
  <c r="E69" i="1"/>
  <c r="F69" i="1"/>
  <c r="G69" i="1"/>
  <c r="H69" i="1"/>
  <c r="B70" i="1"/>
  <c r="C70" i="1"/>
  <c r="D70" i="1"/>
  <c r="E70" i="1"/>
  <c r="F70" i="1"/>
  <c r="G70" i="1"/>
  <c r="H70" i="1"/>
  <c r="B71" i="1"/>
  <c r="C71" i="1"/>
  <c r="D71" i="1"/>
  <c r="E71" i="1"/>
  <c r="F71" i="1"/>
  <c r="G71" i="1"/>
  <c r="H71" i="1"/>
  <c r="B72" i="1"/>
  <c r="C72" i="1"/>
  <c r="D72" i="1"/>
  <c r="E72" i="1"/>
  <c r="F72" i="1"/>
  <c r="G72" i="1"/>
  <c r="H72" i="1"/>
  <c r="B73" i="1"/>
  <c r="C73" i="1"/>
  <c r="D73" i="1"/>
  <c r="E73" i="1"/>
  <c r="F73" i="1"/>
  <c r="G73" i="1"/>
  <c r="H73" i="1"/>
  <c r="B74" i="1"/>
  <c r="C74" i="1"/>
  <c r="D74" i="1"/>
  <c r="E74" i="1"/>
  <c r="F74" i="1"/>
  <c r="G74" i="1"/>
  <c r="H74" i="1"/>
  <c r="B75" i="1"/>
  <c r="C75" i="1"/>
  <c r="D75" i="1"/>
  <c r="E75" i="1"/>
  <c r="F75" i="1"/>
  <c r="G75" i="1"/>
  <c r="H75" i="1"/>
  <c r="B76" i="1"/>
  <c r="C76" i="1"/>
  <c r="D76" i="1"/>
  <c r="E76" i="1"/>
  <c r="F76" i="1"/>
  <c r="G76" i="1"/>
  <c r="H76" i="1"/>
  <c r="B77" i="1"/>
  <c r="C77" i="1"/>
  <c r="D77" i="1"/>
  <c r="E77" i="1"/>
  <c r="F77" i="1"/>
  <c r="G77" i="1"/>
  <c r="H77" i="1"/>
  <c r="B78" i="1"/>
  <c r="C78" i="1"/>
  <c r="D78" i="1"/>
  <c r="E78" i="1"/>
  <c r="F78" i="1"/>
  <c r="G78" i="1"/>
  <c r="H78" i="1"/>
  <c r="B79" i="1"/>
  <c r="C79" i="1"/>
  <c r="D79" i="1"/>
  <c r="E79" i="1"/>
  <c r="F79" i="1"/>
  <c r="G79" i="1"/>
  <c r="H79" i="1"/>
  <c r="B80" i="1"/>
  <c r="C80" i="1"/>
  <c r="D80" i="1"/>
  <c r="E80" i="1"/>
  <c r="F80" i="1"/>
  <c r="G80" i="1"/>
  <c r="H80" i="1"/>
  <c r="B81" i="1"/>
  <c r="C81" i="1"/>
  <c r="D81" i="1"/>
  <c r="E81" i="1"/>
  <c r="F81" i="1"/>
  <c r="G81" i="1"/>
  <c r="H81" i="1"/>
  <c r="B82" i="1"/>
  <c r="C82" i="1"/>
  <c r="D82" i="1"/>
  <c r="E82" i="1"/>
  <c r="F82" i="1"/>
  <c r="G82" i="1"/>
  <c r="H82" i="1"/>
  <c r="B83" i="1"/>
  <c r="C83" i="1"/>
  <c r="D83" i="1"/>
  <c r="E83" i="1"/>
  <c r="F83" i="1"/>
  <c r="G83" i="1"/>
  <c r="H83" i="1"/>
  <c r="B84" i="1"/>
  <c r="C84" i="1"/>
  <c r="D84" i="1"/>
  <c r="E84" i="1"/>
  <c r="F84" i="1"/>
  <c r="G84" i="1"/>
  <c r="H84" i="1"/>
  <c r="B85" i="1"/>
  <c r="C85" i="1"/>
  <c r="D85" i="1"/>
  <c r="E85" i="1"/>
  <c r="F85" i="1"/>
  <c r="G85" i="1"/>
  <c r="H85" i="1"/>
  <c r="H2" i="1"/>
  <c r="G2" i="1"/>
  <c r="F2" i="1"/>
  <c r="E2" i="1"/>
  <c r="D2" i="1"/>
  <c r="C2" i="1"/>
  <c r="B2" i="1"/>
  <c r="H45" i="5" l="1"/>
  <c r="G46" i="5"/>
  <c r="E47" i="5"/>
  <c r="D48" i="5"/>
  <c r="CG48" i="5"/>
  <c r="G42" i="5"/>
  <c r="E43" i="5"/>
  <c r="D44" i="5"/>
  <c r="CG44" i="5"/>
  <c r="H42" i="5"/>
  <c r="G43" i="5"/>
  <c r="E44" i="5"/>
  <c r="D45" i="5"/>
  <c r="CG45" i="5"/>
  <c r="H46" i="5"/>
  <c r="G47" i="5"/>
  <c r="E48" i="5"/>
  <c r="D42" i="5"/>
  <c r="CG42" i="5"/>
  <c r="H43" i="5"/>
  <c r="G44" i="5"/>
  <c r="E45" i="5"/>
  <c r="D46" i="5"/>
  <c r="CG46" i="5"/>
  <c r="H47" i="5"/>
  <c r="G48" i="5"/>
  <c r="E25" i="5"/>
  <c r="F25" i="5" s="1"/>
  <c r="E42" i="5"/>
  <c r="D43" i="5"/>
  <c r="CG43" i="5"/>
  <c r="H44" i="5"/>
  <c r="G45" i="5"/>
  <c r="E46" i="5"/>
  <c r="D47" i="5"/>
  <c r="CG47" i="5"/>
</calcChain>
</file>

<file path=xl/comments1.xml><?xml version="1.0" encoding="utf-8"?>
<comments xmlns="http://schemas.openxmlformats.org/spreadsheetml/2006/main">
  <authors>
    <author>Bob Nau</author>
  </authors>
  <commentList>
    <comment ref="B5" authorId="0" shapeId="0">
      <text>
        <r>
          <rPr>
            <sz val="9"/>
            <color indexed="81"/>
            <rFont val="Tahoma"/>
            <family val="2"/>
          </rPr>
          <t>00h:00m:01s</t>
        </r>
      </text>
    </comment>
  </commentList>
</comments>
</file>

<file path=xl/sharedStrings.xml><?xml version="1.0" encoding="utf-8"?>
<sst xmlns="http://schemas.openxmlformats.org/spreadsheetml/2006/main" count="334" uniqueCount="222">
  <si>
    <t>Weekday</t>
  </si>
  <si>
    <t>Weekday_EQ_1</t>
  </si>
  <si>
    <t>Weekday_EQ_2</t>
  </si>
  <si>
    <t>Weekday_EQ_3</t>
  </si>
  <si>
    <t>Weekday_EQ_4</t>
  </si>
  <si>
    <t>Weekday_EQ_5</t>
  </si>
  <si>
    <t>Weekday_EQ_6</t>
  </si>
  <si>
    <t>Weekday_EQ_7</t>
  </si>
  <si>
    <t>Day</t>
  </si>
  <si>
    <t>Date</t>
  </si>
  <si>
    <t>Page Loads</t>
  </si>
  <si>
    <t>Unique Visits</t>
  </si>
  <si>
    <t>First Time Visits</t>
  </si>
  <si>
    <t>Returning Visits</t>
  </si>
  <si>
    <t>Sunday</t>
  </si>
  <si>
    <t>4th January 2015</t>
  </si>
  <si>
    <t>Monday</t>
  </si>
  <si>
    <t>5th January 2015</t>
  </si>
  <si>
    <t>Tuesday</t>
  </si>
  <si>
    <t>6th January 2015</t>
  </si>
  <si>
    <t>Wednesday</t>
  </si>
  <si>
    <t>7th January 2015</t>
  </si>
  <si>
    <t>Thursday</t>
  </si>
  <si>
    <t>8th January 2015</t>
  </si>
  <si>
    <t>Friday</t>
  </si>
  <si>
    <t>9th January 2015</t>
  </si>
  <si>
    <t>Saturday</t>
  </si>
  <si>
    <t>10th January 2015</t>
  </si>
  <si>
    <t>11th January 2015</t>
  </si>
  <si>
    <t>12th January 2015</t>
  </si>
  <si>
    <t>13th January 2015</t>
  </si>
  <si>
    <t>14th January 2015</t>
  </si>
  <si>
    <t>15th January 2015</t>
  </si>
  <si>
    <t>16th January 2015</t>
  </si>
  <si>
    <t>17th January 2015</t>
  </si>
  <si>
    <t>18th January 2015</t>
  </si>
  <si>
    <t>19th January 2015</t>
  </si>
  <si>
    <t>20th January 2015</t>
  </si>
  <si>
    <t>21st January 2015</t>
  </si>
  <si>
    <t>22nd January 2015</t>
  </si>
  <si>
    <t>23rd January 2015</t>
  </si>
  <si>
    <t>24th January 2015</t>
  </si>
  <si>
    <t>25th January 2015</t>
  </si>
  <si>
    <t>26th January 2015</t>
  </si>
  <si>
    <t>27th January 2015</t>
  </si>
  <si>
    <t>28th January 2015</t>
  </si>
  <si>
    <t>29th January 2015</t>
  </si>
  <si>
    <t>30th January 2015</t>
  </si>
  <si>
    <t>31st January 2015</t>
  </si>
  <si>
    <t>1st February 2015</t>
  </si>
  <si>
    <t>2nd February 2015</t>
  </si>
  <si>
    <t>3rd February 2015</t>
  </si>
  <si>
    <t>4th February 2015</t>
  </si>
  <si>
    <t>5th February 2015</t>
  </si>
  <si>
    <t>6th February 2015</t>
  </si>
  <si>
    <t>7th February 2015</t>
  </si>
  <si>
    <t>8th February 2015</t>
  </si>
  <si>
    <t>9th February 2015</t>
  </si>
  <si>
    <t>10th February 2015</t>
  </si>
  <si>
    <t>11th February 2015</t>
  </si>
  <si>
    <t>12th February 2015</t>
  </si>
  <si>
    <t>13th February 2015</t>
  </si>
  <si>
    <t>14th February 2015</t>
  </si>
  <si>
    <t>15th February 2015</t>
  </si>
  <si>
    <t>16th February 2015</t>
  </si>
  <si>
    <t>17th February 2015</t>
  </si>
  <si>
    <t>18th February 2015</t>
  </si>
  <si>
    <t>19th February 2015</t>
  </si>
  <si>
    <t>20th February 2015</t>
  </si>
  <si>
    <t>21st February 2015</t>
  </si>
  <si>
    <t>22nd February 2015</t>
  </si>
  <si>
    <t>23rd February 2015</t>
  </si>
  <si>
    <t>24th February 2015</t>
  </si>
  <si>
    <t>25th February 2015</t>
  </si>
  <si>
    <t>26th February 2015</t>
  </si>
  <si>
    <t>27th February 2015</t>
  </si>
  <si>
    <t>28th February 2015</t>
  </si>
  <si>
    <t>1st March 2015</t>
  </si>
  <si>
    <t>2nd March 2015</t>
  </si>
  <si>
    <t>3rd March 2015</t>
  </si>
  <si>
    <t>4th March 2015</t>
  </si>
  <si>
    <t>5th March 2015</t>
  </si>
  <si>
    <t>6th March 2015</t>
  </si>
  <si>
    <t>7th March 2015</t>
  </si>
  <si>
    <t>8th March 2015</t>
  </si>
  <si>
    <t>9th March 2015</t>
  </si>
  <si>
    <t>10th March 2015</t>
  </si>
  <si>
    <t>11th March 2015</t>
  </si>
  <si>
    <t>12th March 2015</t>
  </si>
  <si>
    <t>13th March 2015</t>
  </si>
  <si>
    <t>14th March 2015</t>
  </si>
  <si>
    <t>15th March 2015</t>
  </si>
  <si>
    <t>16th March 2015</t>
  </si>
  <si>
    <t>17th March 2015</t>
  </si>
  <si>
    <t>18th March 2015</t>
  </si>
  <si>
    <t>19th March 2015</t>
  </si>
  <si>
    <t>20th March 2015</t>
  </si>
  <si>
    <t>21st March 2015</t>
  </si>
  <si>
    <t>22nd March 2015</t>
  </si>
  <si>
    <t>23rd March 2015</t>
  </si>
  <si>
    <t>24th March 2015</t>
  </si>
  <si>
    <t>25th March 2015</t>
  </si>
  <si>
    <t>26th March 2015</t>
  </si>
  <si>
    <t>27th March 2015</t>
  </si>
  <si>
    <t>28th March 2015</t>
  </si>
  <si>
    <t>Unique_Visits_MA7</t>
  </si>
  <si>
    <t>Unique_Visits_MA7_LAG7</t>
  </si>
  <si>
    <t>Model:</t>
  </si>
  <si>
    <t>Moving average + dummy model</t>
  </si>
  <si>
    <t>April 19, 2015  3:09 PM  RegressIt 2.2  Moving average + dummy model</t>
  </si>
  <si>
    <t>Dependent Variable:</t>
  </si>
  <si>
    <t>Unique_Visits</t>
  </si>
  <si>
    <t>Independent Variables:</t>
  </si>
  <si>
    <t>Unique_Visits_MA7_LAG7, Weekday_EQ_1, Weekday_EQ_2, Weekday_EQ_3, Weekday_EQ_4, Weekday_EQ_5, Weekday_EQ_6</t>
  </si>
  <si>
    <t>Equation:</t>
  </si>
  <si>
    <t>Predicted Unique_Visits = -204.318 + 0.699*Unique_Visits_MA7_LAG7 + 656.061*Weekday_EQ_1 + 1730*Weekday_EQ_2 + 1870*Weekday_EQ_3 + 1891*Weekday_EQ_4 + 1616*Weekday_EQ_5 + 883.879*Weekday_EQ_6</t>
  </si>
  <si>
    <t>Regression Statistics:    Moving average + dummy model for Unique_Visits    (7 variables, n=64)</t>
  </si>
  <si>
    <t>R-Squared</t>
  </si>
  <si>
    <t>Adj.R-Sqr.</t>
  </si>
  <si>
    <t>Std.Err.Reg.</t>
  </si>
  <si>
    <t>Std. Dev.</t>
  </si>
  <si>
    <t># Cases</t>
  </si>
  <si>
    <t># Missing</t>
  </si>
  <si>
    <t>Conf. level</t>
  </si>
  <si>
    <t>Coefficient Estimates:    Moving average + dummy model for Unique_Visits    (7 variables, n=64)</t>
  </si>
  <si>
    <t>Variable</t>
  </si>
  <si>
    <t>Coefficient</t>
  </si>
  <si>
    <t>Std.Err.</t>
  </si>
  <si>
    <t>t-Stat.</t>
  </si>
  <si>
    <t>P-value</t>
  </si>
  <si>
    <t>Std. Coeff.</t>
  </si>
  <si>
    <t>Constant</t>
  </si>
  <si>
    <t>Analysis of Variance:    Moving average + dummy model for Unique_Visits    (7 variables, n=64)</t>
  </si>
  <si>
    <t>Source</t>
  </si>
  <si>
    <t>Regression</t>
  </si>
  <si>
    <t>Residual</t>
  </si>
  <si>
    <t>Total</t>
  </si>
  <si>
    <t>df</t>
  </si>
  <si>
    <t>Sum Sqrs.</t>
  </si>
  <si>
    <t>Mean Sqr.</t>
  </si>
  <si>
    <t>F</t>
  </si>
  <si>
    <t>Residual Distribution Statistics:    Moving average + dummy model for Unique_Visits    (7 variables, n=64)</t>
  </si>
  <si>
    <t>#Res.&gt;0</t>
  </si>
  <si>
    <t>#Res.&lt;=0</t>
  </si>
  <si>
    <t>A-D* Stat.</t>
  </si>
  <si>
    <t>See the residual histogram, normal quantile plot and residual table for more details of the error distribution.</t>
  </si>
  <si>
    <t>MinStdRes</t>
  </si>
  <si>
    <t>MaxStdRes</t>
  </si>
  <si>
    <t>Durbin-Watson Stat</t>
  </si>
  <si>
    <t>Residual Autocorrelations:    Moving average + dummy model for Unique_Visits    (7 variables, n=64)</t>
  </si>
  <si>
    <t>Lag</t>
  </si>
  <si>
    <t>Autocorrelation</t>
  </si>
  <si>
    <t>Std. err.</t>
  </si>
  <si>
    <t>See the Residual-vs-Observation # plot for more details of the time pattern in the errors.</t>
  </si>
  <si>
    <t>Forecasts:  Moving average + dummy model for Unique_Visits    (7 variables, n=64)</t>
  </si>
  <si>
    <t>Obs#</t>
  </si>
  <si>
    <t>Forecast</t>
  </si>
  <si>
    <t>StErrFcst</t>
  </si>
  <si>
    <t>StErrMean</t>
  </si>
  <si>
    <t xml:space="preserve">   Unique_Visits_MA7_LAG7</t>
  </si>
  <si>
    <t xml:space="preserve">   Weekday_EQ_1</t>
  </si>
  <si>
    <t xml:space="preserve">   Weekday_EQ_2</t>
  </si>
  <si>
    <t xml:space="preserve">   Weekday_EQ_3</t>
  </si>
  <si>
    <t xml:space="preserve">   Weekday_EQ_4</t>
  </si>
  <si>
    <t xml:space="preserve">   Weekday_EQ_5</t>
  </si>
  <si>
    <t xml:space="preserve">   Weekday_EQ_6</t>
  </si>
  <si>
    <t>Actual and predicted -vs- Observation #</t>
  </si>
  <si>
    <t>Residual -vs- Observation #</t>
  </si>
  <si>
    <t>Residual -vs- Predicted</t>
  </si>
  <si>
    <t>Histogram of Residuals</t>
  </si>
  <si>
    <t>Normal Quantile Plot</t>
  </si>
  <si>
    <t>Residuals sorted from largest to smallest by absolute value: Moving average + dummy model for Unique_Visits    (7 variables, n=64)</t>
  </si>
  <si>
    <t>Actual</t>
  </si>
  <si>
    <t>Predicted</t>
  </si>
  <si>
    <t>Std.Res.</t>
  </si>
  <si>
    <t>Summary of Regression Model Results</t>
  </si>
  <si>
    <t>Dependent Variable: Unique_Visits</t>
  </si>
  <si>
    <t>Model</t>
  </si>
  <si>
    <t>Run Time</t>
  </si>
  <si>
    <t>Regression Statistics</t>
  </si>
  <si>
    <t>R-squared</t>
  </si>
  <si>
    <t>Adjusted R-squared</t>
  </si>
  <si>
    <t>Standard Error of Regression</t>
  </si>
  <si>
    <t>Coefficient estimates and P-values</t>
  </si>
  <si>
    <t>First_Time_Visits</t>
  </si>
  <si>
    <t>Page_Loads</t>
  </si>
  <si>
    <t>Returning_Visits</t>
  </si>
  <si>
    <t>-204.318  (0.239)</t>
  </si>
  <si>
    <t>0.699  (0.000)</t>
  </si>
  <si>
    <t>656.061  (0.000)</t>
  </si>
  <si>
    <t>1730.498  (0.000)</t>
  </si>
  <si>
    <t>1870.3  (0.000)</t>
  </si>
  <si>
    <t>1891.479  (0.000)</t>
  </si>
  <si>
    <t>1616.358  (0.000)</t>
  </si>
  <si>
    <t>883.879  (0.000)</t>
  </si>
  <si>
    <t>Descriptive Statistics</t>
  </si>
  <si>
    <t>Mean</t>
  </si>
  <si>
    <t>Median</t>
  </si>
  <si>
    <t>Std.Dev.</t>
  </si>
  <si>
    <t>Std.Err.Mean</t>
  </si>
  <si>
    <t>Minimum</t>
  </si>
  <si>
    <t>Maximum</t>
  </si>
  <si>
    <t>Skewness</t>
  </si>
  <si>
    <t>Kurtosis</t>
  </si>
  <si>
    <t>1st Auto</t>
  </si>
  <si>
    <t>2nd Auto</t>
  </si>
  <si>
    <t>3rd Auto</t>
  </si>
  <si>
    <t>4th Auto</t>
  </si>
  <si>
    <t>5th Auto</t>
  </si>
  <si>
    <t>6th Auto</t>
  </si>
  <si>
    <t>7th Auto</t>
  </si>
  <si>
    <t>8th Auto</t>
  </si>
  <si>
    <t>9th Auto</t>
  </si>
  <si>
    <t>10th Auto</t>
  </si>
  <si>
    <t>11th Auto</t>
  </si>
  <si>
    <t>12th Auto</t>
  </si>
  <si>
    <t>Autocorrelations of Unique_Visits</t>
  </si>
  <si>
    <t>Autocorrelations of Unique_Visits_MA7</t>
  </si>
  <si>
    <t>Correlation Matrix (n=71)</t>
  </si>
  <si>
    <t xml:space="preserve">      Unique_Visits</t>
  </si>
  <si>
    <t xml:space="preserve">      Unique_Visits_MA7</t>
  </si>
  <si>
    <t>April 19, 2015  3:12 PM  RegressIt 2.2  Data Analysis 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</si>
</sst>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0.000"/>
    <numFmt numFmtId="165" formatCode="0.000"/>
    <numFmt numFmtId="166" formatCode="0.0%"/>
    <numFmt numFmtId="167" formatCode="#,###"/>
    <numFmt numFmtId="168" formatCode="0.000000"/>
    <numFmt numFmtId="169" formatCode="[$-409]m/d/yy\ h:mm\ AM/PM;@"/>
  </numFmts>
  <fonts count="10" x14ac:knownFonts="1">
    <font>
      <sz val="11"/>
      <color theme="1"/>
      <name val="Calibri"/>
      <family val="2"/>
      <scheme val="minor"/>
    </font>
    <font>
      <sz val="8"/>
      <color theme="1"/>
      <name val="Arial"/>
      <family val="2"/>
    </font>
    <font>
      <b/>
      <sz val="8"/>
      <color theme="1"/>
      <name val="Arial"/>
      <family val="2"/>
    </font>
    <font>
      <i/>
      <sz val="8"/>
      <color theme="1"/>
      <name val="Arial"/>
      <family val="2"/>
    </font>
    <font>
      <b/>
      <u/>
      <sz val="8"/>
      <color theme="1"/>
      <name val="Arial"/>
      <family val="2"/>
    </font>
    <font>
      <b/>
      <sz val="7"/>
      <color theme="1"/>
      <name val="Arial"/>
      <family val="2"/>
    </font>
    <font>
      <sz val="8"/>
      <color rgb="FFB2B2B2"/>
      <name val="Arial"/>
      <family val="2"/>
    </font>
    <font>
      <sz val="8"/>
      <color rgb="FFF8F8F8"/>
      <name val="Arial"/>
      <family val="2"/>
    </font>
    <font>
      <sz val="8"/>
      <color theme="0"/>
      <name val="Arial"/>
      <family val="2"/>
    </font>
    <font>
      <sz val="9"/>
      <color indexed="81"/>
      <name val="Tahoma"/>
      <family val="2"/>
    </font>
  </fonts>
  <fills count="2">
    <fill>
      <patternFill patternType="none"/>
    </fill>
    <fill>
      <patternFill patternType="gray125"/>
    </fill>
  </fills>
  <borders count="3">
    <border>
      <left/>
      <right/>
      <top/>
      <bottom/>
      <diagonal/>
    </border>
    <border>
      <left/>
      <right/>
      <top/>
      <bottom style="medium">
        <color indexed="18"/>
      </bottom>
      <diagonal/>
    </border>
    <border>
      <left style="medium">
        <color indexed="18"/>
      </left>
      <right/>
      <top/>
      <bottom style="medium">
        <color indexed="18"/>
      </bottom>
      <diagonal/>
    </border>
  </borders>
  <cellStyleXfs count="1">
    <xf numFmtId="0" fontId="0" fillId="0" borderId="0"/>
  </cellStyleXfs>
  <cellXfs count="40">
    <xf numFmtId="0" fontId="0" fillId="0" borderId="0" xfId="0"/>
    <xf numFmtId="0" fontId="0" fillId="0" borderId="0" xfId="0" applyAlignment="1">
      <alignment horizontal="center"/>
    </xf>
    <xf numFmtId="164" fontId="1" fillId="0" borderId="0" xfId="0" applyNumberFormat="1" applyFont="1" applyAlignment="1"/>
    <xf numFmtId="164" fontId="2" fillId="0" borderId="0" xfId="0" applyNumberFormat="1" applyFont="1" applyAlignment="1"/>
    <xf numFmtId="164" fontId="4" fillId="0" borderId="0" xfId="0" applyNumberFormat="1" applyFont="1" applyAlignment="1"/>
    <xf numFmtId="164" fontId="1" fillId="0" borderId="1" xfId="0" applyNumberFormat="1" applyFont="1" applyBorder="1" applyAlignment="1"/>
    <xf numFmtId="164" fontId="2" fillId="0" borderId="1" xfId="0" applyNumberFormat="1" applyFont="1" applyBorder="1" applyAlignment="1"/>
    <xf numFmtId="164" fontId="5" fillId="0" borderId="1" xfId="0" applyNumberFormat="1" applyFont="1" applyBorder="1" applyAlignment="1">
      <alignment horizontal="right"/>
    </xf>
    <xf numFmtId="165" fontId="1" fillId="0" borderId="0" xfId="0" applyNumberFormat="1" applyFont="1" applyAlignment="1"/>
    <xf numFmtId="1" fontId="1" fillId="0" borderId="0" xfId="0" applyNumberFormat="1" applyFont="1" applyAlignment="1"/>
    <xf numFmtId="166" fontId="1" fillId="0" borderId="0" xfId="0" applyNumberFormat="1" applyFont="1" applyAlignment="1"/>
    <xf numFmtId="164" fontId="5" fillId="0" borderId="1" xfId="0" applyNumberFormat="1" applyFont="1" applyBorder="1" applyAlignment="1">
      <alignment horizontal="left"/>
    </xf>
    <xf numFmtId="167" fontId="1" fillId="0" borderId="0" xfId="0" applyNumberFormat="1" applyFont="1" applyAlignment="1"/>
    <xf numFmtId="165" fontId="2" fillId="0" borderId="0" xfId="0" applyNumberFormat="1" applyFont="1" applyAlignment="1"/>
    <xf numFmtId="165" fontId="6" fillId="0" borderId="0" xfId="0" applyNumberFormat="1" applyFont="1" applyAlignment="1"/>
    <xf numFmtId="168" fontId="6" fillId="0" borderId="0" xfId="0" applyNumberFormat="1" applyFont="1" applyAlignment="1"/>
    <xf numFmtId="1" fontId="5" fillId="0" borderId="1" xfId="0" applyNumberFormat="1" applyFont="1" applyBorder="1" applyAlignment="1">
      <alignment horizontal="right"/>
    </xf>
    <xf numFmtId="164" fontId="7" fillId="0" borderId="0" xfId="0" applyNumberFormat="1" applyFont="1" applyAlignment="1"/>
    <xf numFmtId="165" fontId="7" fillId="0" borderId="0" xfId="0" applyNumberFormat="1" applyFont="1" applyAlignment="1"/>
    <xf numFmtId="0" fontId="1" fillId="0" borderId="0" xfId="0" applyNumberFormat="1" applyFont="1" applyAlignment="1"/>
    <xf numFmtId="164" fontId="8" fillId="0" borderId="0" xfId="0" applyNumberFormat="1" applyFont="1" applyAlignment="1"/>
    <xf numFmtId="164" fontId="1" fillId="0" borderId="0" xfId="0" applyNumberFormat="1" applyFont="1" applyAlignment="1">
      <alignment horizontal="right"/>
    </xf>
    <xf numFmtId="164" fontId="4" fillId="0" borderId="0" xfId="0" applyNumberFormat="1" applyFont="1" applyAlignment="1">
      <alignment horizontal="right"/>
    </xf>
    <xf numFmtId="164" fontId="2" fillId="0" borderId="0" xfId="0" applyNumberFormat="1" applyFont="1" applyAlignment="1">
      <alignment horizontal="right"/>
    </xf>
    <xf numFmtId="164" fontId="2" fillId="0" borderId="0" xfId="0" applyNumberFormat="1" applyFont="1" applyAlignment="1">
      <alignment horizontal="left"/>
    </xf>
    <xf numFmtId="164" fontId="3" fillId="0" borderId="0" xfId="0" applyNumberFormat="1" applyFont="1" applyAlignment="1">
      <alignment horizontal="left"/>
    </xf>
    <xf numFmtId="169" fontId="1" fillId="0" borderId="0" xfId="0" applyNumberFormat="1" applyFont="1" applyAlignment="1">
      <alignment horizontal="right"/>
    </xf>
    <xf numFmtId="1" fontId="1" fillId="0" borderId="0" xfId="0" applyNumberFormat="1" applyFont="1" applyAlignment="1">
      <alignment horizontal="right"/>
    </xf>
    <xf numFmtId="165" fontId="1" fillId="0" borderId="0" xfId="0" applyNumberFormat="1" applyFont="1"/>
    <xf numFmtId="165" fontId="4" fillId="0" borderId="0" xfId="0" applyNumberFormat="1" applyFont="1"/>
    <xf numFmtId="165" fontId="1" fillId="0" borderId="0" xfId="0" applyNumberFormat="1" applyFont="1" applyAlignment="1">
      <alignment horizontal="right"/>
    </xf>
    <xf numFmtId="165" fontId="1" fillId="0" borderId="1" xfId="0" applyNumberFormat="1" applyFont="1" applyBorder="1" applyAlignment="1">
      <alignment horizontal="right"/>
    </xf>
    <xf numFmtId="165" fontId="1" fillId="0" borderId="1" xfId="0" applyNumberFormat="1" applyFont="1" applyBorder="1"/>
    <xf numFmtId="1" fontId="1" fillId="0" borderId="0" xfId="0" applyNumberFormat="1" applyFont="1"/>
    <xf numFmtId="167" fontId="1" fillId="0" borderId="0" xfId="0" applyNumberFormat="1" applyFont="1"/>
    <xf numFmtId="165" fontId="6" fillId="0" borderId="0" xfId="0" applyNumberFormat="1" applyFont="1"/>
    <xf numFmtId="165" fontId="2" fillId="0" borderId="0" xfId="0" applyNumberFormat="1" applyFont="1"/>
    <xf numFmtId="165" fontId="1" fillId="0" borderId="2" xfId="0" applyNumberFormat="1" applyFont="1" applyBorder="1"/>
    <xf numFmtId="165" fontId="8" fillId="0" borderId="0" xfId="0" applyNumberFormat="1" applyFont="1"/>
    <xf numFmtId="1"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xMode val="edge"/>
          <c:yMode val="edge"/>
          <c:x val="5.0347222222222224E-2"/>
          <c:y val="3.5833333333333335E-2"/>
          <c:w val="0.92720827865266842"/>
          <c:h val="0.96416666666666662"/>
        </c:manualLayout>
      </c:layout>
      <c:scatterChart>
        <c:scatterStyle val="lineMarker"/>
        <c:varyColors val="0"/>
        <c:ser>
          <c:idx val="0"/>
          <c:order val="0"/>
          <c:spPr>
            <a:ln w="9525" cap="rnd" cmpd="sng" algn="ctr">
              <a:solidFill>
                <a:srgbClr val="0000FF"/>
              </a:solidFill>
              <a:prstDash val="solid"/>
              <a:round/>
              <a:headEnd type="none" w="med" len="med"/>
              <a:tailEnd type="none" w="med" len="med"/>
            </a:ln>
            <a:effectLst/>
          </c:spPr>
          <c:marker>
            <c:symbol val="diamond"/>
            <c:size val="6"/>
            <c:spPr>
              <a:solidFill>
                <a:srgbClr val="9999FF"/>
              </a:solidFill>
              <a:ln w="9525" cap="rnd" cmpd="sng" algn="ctr">
                <a:solidFill>
                  <a:srgbClr val="0000FF"/>
                </a:solidFill>
                <a:prstDash val="solid"/>
                <a:round/>
                <a:headEnd type="none" w="med" len="med"/>
                <a:tailEnd type="none" w="med" len="med"/>
              </a:ln>
            </c:spPr>
          </c:marker>
          <c:xVal>
            <c:numLit>
              <c:formatCode>General</c:formatCode>
              <c:ptCount val="71"/>
              <c:pt idx="0">
                <c:v>7</c:v>
              </c:pt>
              <c:pt idx="1">
                <c:v>8</c:v>
              </c:pt>
              <c:pt idx="2">
                <c:v>9</c:v>
              </c:pt>
              <c:pt idx="3">
                <c:v>10</c:v>
              </c:pt>
              <c:pt idx="4">
                <c:v>11</c:v>
              </c:pt>
              <c:pt idx="5">
                <c:v>12</c:v>
              </c:pt>
              <c:pt idx="6">
                <c:v>13</c:v>
              </c:pt>
              <c:pt idx="7">
                <c:v>14</c:v>
              </c:pt>
              <c:pt idx="8">
                <c:v>15</c:v>
              </c:pt>
              <c:pt idx="9">
                <c:v>16</c:v>
              </c:pt>
              <c:pt idx="10">
                <c:v>17</c:v>
              </c:pt>
              <c:pt idx="11">
                <c:v>18</c:v>
              </c:pt>
              <c:pt idx="12">
                <c:v>19</c:v>
              </c:pt>
              <c:pt idx="13">
                <c:v>20</c:v>
              </c:pt>
              <c:pt idx="14">
                <c:v>21</c:v>
              </c:pt>
              <c:pt idx="15">
                <c:v>22</c:v>
              </c:pt>
              <c:pt idx="16">
                <c:v>23</c:v>
              </c:pt>
              <c:pt idx="17">
                <c:v>24</c:v>
              </c:pt>
              <c:pt idx="18">
                <c:v>25</c:v>
              </c:pt>
              <c:pt idx="19">
                <c:v>26</c:v>
              </c:pt>
              <c:pt idx="20">
                <c:v>27</c:v>
              </c:pt>
              <c:pt idx="21">
                <c:v>28</c:v>
              </c:pt>
              <c:pt idx="22">
                <c:v>29</c:v>
              </c:pt>
              <c:pt idx="23">
                <c:v>30</c:v>
              </c:pt>
              <c:pt idx="24">
                <c:v>31</c:v>
              </c:pt>
              <c:pt idx="25">
                <c:v>32</c:v>
              </c:pt>
              <c:pt idx="26">
                <c:v>33</c:v>
              </c:pt>
              <c:pt idx="27">
                <c:v>34</c:v>
              </c:pt>
              <c:pt idx="28">
                <c:v>35</c:v>
              </c:pt>
              <c:pt idx="29">
                <c:v>36</c:v>
              </c:pt>
              <c:pt idx="30">
                <c:v>37</c:v>
              </c:pt>
              <c:pt idx="31">
                <c:v>38</c:v>
              </c:pt>
              <c:pt idx="32">
                <c:v>39</c:v>
              </c:pt>
              <c:pt idx="33">
                <c:v>40</c:v>
              </c:pt>
              <c:pt idx="34">
                <c:v>41</c:v>
              </c:pt>
              <c:pt idx="35">
                <c:v>42</c:v>
              </c:pt>
              <c:pt idx="36">
                <c:v>43</c:v>
              </c:pt>
              <c:pt idx="37">
                <c:v>44</c:v>
              </c:pt>
              <c:pt idx="38">
                <c:v>45</c:v>
              </c:pt>
              <c:pt idx="39">
                <c:v>46</c:v>
              </c:pt>
              <c:pt idx="40">
                <c:v>47</c:v>
              </c:pt>
              <c:pt idx="41">
                <c:v>48</c:v>
              </c:pt>
              <c:pt idx="42">
                <c:v>49</c:v>
              </c:pt>
              <c:pt idx="43">
                <c:v>50</c:v>
              </c:pt>
              <c:pt idx="44">
                <c:v>51</c:v>
              </c:pt>
              <c:pt idx="45">
                <c:v>52</c:v>
              </c:pt>
              <c:pt idx="46">
                <c:v>53</c:v>
              </c:pt>
              <c:pt idx="47">
                <c:v>54</c:v>
              </c:pt>
              <c:pt idx="48">
                <c:v>55</c:v>
              </c:pt>
              <c:pt idx="49">
                <c:v>56</c:v>
              </c:pt>
              <c:pt idx="50">
                <c:v>57</c:v>
              </c:pt>
              <c:pt idx="51">
                <c:v>58</c:v>
              </c:pt>
              <c:pt idx="52">
                <c:v>59</c:v>
              </c:pt>
              <c:pt idx="53">
                <c:v>60</c:v>
              </c:pt>
              <c:pt idx="54">
                <c:v>61</c:v>
              </c:pt>
              <c:pt idx="55">
                <c:v>62</c:v>
              </c:pt>
              <c:pt idx="56">
                <c:v>63</c:v>
              </c:pt>
              <c:pt idx="57">
                <c:v>64</c:v>
              </c:pt>
              <c:pt idx="58">
                <c:v>65</c:v>
              </c:pt>
              <c:pt idx="59">
                <c:v>66</c:v>
              </c:pt>
              <c:pt idx="60">
                <c:v>67</c:v>
              </c:pt>
              <c:pt idx="61">
                <c:v>68</c:v>
              </c:pt>
              <c:pt idx="62">
                <c:v>69</c:v>
              </c:pt>
              <c:pt idx="63">
                <c:v>70</c:v>
              </c:pt>
              <c:pt idx="64">
                <c:v>71</c:v>
              </c:pt>
              <c:pt idx="65">
                <c:v>72</c:v>
              </c:pt>
              <c:pt idx="66">
                <c:v>73</c:v>
              </c:pt>
              <c:pt idx="67">
                <c:v>74</c:v>
              </c:pt>
              <c:pt idx="68">
                <c:v>75</c:v>
              </c:pt>
              <c:pt idx="69">
                <c:v>76</c:v>
              </c:pt>
              <c:pt idx="70">
                <c:v>77</c:v>
              </c:pt>
            </c:numLit>
          </c:xVal>
          <c:yVal>
            <c:numLit>
              <c:formatCode>General</c:formatCode>
              <c:ptCount val="71"/>
              <c:pt idx="0">
                <c:v>1240</c:v>
              </c:pt>
              <c:pt idx="1">
                <c:v>1611</c:v>
              </c:pt>
              <c:pt idx="2">
                <c:v>2518</c:v>
              </c:pt>
              <c:pt idx="3">
                <c:v>2621</c:v>
              </c:pt>
              <c:pt idx="4">
                <c:v>2656</c:v>
              </c:pt>
              <c:pt idx="5">
                <c:v>2457</c:v>
              </c:pt>
              <c:pt idx="6">
                <c:v>1928</c:v>
              </c:pt>
              <c:pt idx="7">
                <c:v>1237</c:v>
              </c:pt>
              <c:pt idx="8">
                <c:v>1762</c:v>
              </c:pt>
              <c:pt idx="9">
                <c:v>2665</c:v>
              </c:pt>
              <c:pt idx="10">
                <c:v>2852</c:v>
              </c:pt>
              <c:pt idx="11">
                <c:v>2916</c:v>
              </c:pt>
              <c:pt idx="12">
                <c:v>2702</c:v>
              </c:pt>
              <c:pt idx="13">
                <c:v>2181</c:v>
              </c:pt>
              <c:pt idx="14">
                <c:v>1414</c:v>
              </c:pt>
              <c:pt idx="15">
                <c:v>2010</c:v>
              </c:pt>
              <c:pt idx="16">
                <c:v>2841</c:v>
              </c:pt>
              <c:pt idx="17">
                <c:v>3003</c:v>
              </c:pt>
              <c:pt idx="18">
                <c:v>3280</c:v>
              </c:pt>
              <c:pt idx="19">
                <c:v>3143</c:v>
              </c:pt>
              <c:pt idx="20">
                <c:v>2514</c:v>
              </c:pt>
              <c:pt idx="21">
                <c:v>1657</c:v>
              </c:pt>
              <c:pt idx="22">
                <c:v>2122</c:v>
              </c:pt>
              <c:pt idx="23">
                <c:v>3366</c:v>
              </c:pt>
              <c:pt idx="24">
                <c:v>3423</c:v>
              </c:pt>
              <c:pt idx="25">
                <c:v>3500</c:v>
              </c:pt>
              <c:pt idx="26">
                <c:v>3170</c:v>
              </c:pt>
              <c:pt idx="27">
                <c:v>2468</c:v>
              </c:pt>
              <c:pt idx="28">
                <c:v>1679</c:v>
              </c:pt>
              <c:pt idx="29">
                <c:v>2435</c:v>
              </c:pt>
              <c:pt idx="30">
                <c:v>3619</c:v>
              </c:pt>
              <c:pt idx="31">
                <c:v>3793</c:v>
              </c:pt>
              <c:pt idx="32">
                <c:v>3689</c:v>
              </c:pt>
              <c:pt idx="33">
                <c:v>3319</c:v>
              </c:pt>
              <c:pt idx="34">
                <c:v>2664</c:v>
              </c:pt>
              <c:pt idx="35">
                <c:v>1565</c:v>
              </c:pt>
              <c:pt idx="36">
                <c:v>2277</c:v>
              </c:pt>
              <c:pt idx="37">
                <c:v>3297</c:v>
              </c:pt>
              <c:pt idx="38">
                <c:v>3452</c:v>
              </c:pt>
              <c:pt idx="39">
                <c:v>3526</c:v>
              </c:pt>
              <c:pt idx="40">
                <c:v>3307</c:v>
              </c:pt>
              <c:pt idx="41">
                <c:v>2621</c:v>
              </c:pt>
              <c:pt idx="42">
                <c:v>1823</c:v>
              </c:pt>
              <c:pt idx="43">
                <c:v>2690</c:v>
              </c:pt>
              <c:pt idx="44">
                <c:v>3975</c:v>
              </c:pt>
              <c:pt idx="45">
                <c:v>4112</c:v>
              </c:pt>
              <c:pt idx="46">
                <c:v>4019</c:v>
              </c:pt>
              <c:pt idx="47">
                <c:v>3747</c:v>
              </c:pt>
              <c:pt idx="48">
                <c:v>2969</c:v>
              </c:pt>
              <c:pt idx="49">
                <c:v>1977</c:v>
              </c:pt>
              <c:pt idx="50">
                <c:v>2906</c:v>
              </c:pt>
              <c:pt idx="51">
                <c:v>3778</c:v>
              </c:pt>
              <c:pt idx="52">
                <c:v>4025</c:v>
              </c:pt>
              <c:pt idx="53">
                <c:v>4060</c:v>
              </c:pt>
              <c:pt idx="54">
                <c:v>3582</c:v>
              </c:pt>
              <c:pt idx="55">
                <c:v>2707</c:v>
              </c:pt>
              <c:pt idx="56">
                <c:v>2048</c:v>
              </c:pt>
              <c:pt idx="57">
                <c:v>2468</c:v>
              </c:pt>
              <c:pt idx="58">
                <c:v>3824</c:v>
              </c:pt>
              <c:pt idx="59">
                <c:v>3926</c:v>
              </c:pt>
              <c:pt idx="60">
                <c:v>3859</c:v>
              </c:pt>
              <c:pt idx="61">
                <c:v>3784</c:v>
              </c:pt>
              <c:pt idx="62">
                <c:v>3045</c:v>
              </c:pt>
              <c:pt idx="63">
                <c:v>1988</c:v>
              </c:pt>
              <c:pt idx="64">
                <c:v>2620</c:v>
              </c:pt>
              <c:pt idx="65">
                <c:v>3771</c:v>
              </c:pt>
              <c:pt idx="66">
                <c:v>3968</c:v>
              </c:pt>
              <c:pt idx="67">
                <c:v>4043</c:v>
              </c:pt>
              <c:pt idx="68">
                <c:v>3813</c:v>
              </c:pt>
              <c:pt idx="69">
                <c:v>2916</c:v>
              </c:pt>
              <c:pt idx="70">
                <c:v>1975</c:v>
              </c:pt>
            </c:numLit>
          </c:yVal>
          <c:smooth val="0"/>
          <c:extLst>
            <c:ext xmlns:c16="http://schemas.microsoft.com/office/drawing/2014/chart" uri="{C3380CC4-5D6E-409C-BE32-E72D297353CC}">
              <c16:uniqueId val="{00000000-28F7-4803-A8EC-37288403A34C}"/>
            </c:ext>
          </c:extLst>
        </c:ser>
        <c:dLbls>
          <c:showLegendKey val="0"/>
          <c:showVal val="0"/>
          <c:showCatName val="0"/>
          <c:showSerName val="0"/>
          <c:showPercent val="0"/>
          <c:showBubbleSize val="0"/>
        </c:dLbls>
        <c:axId val="188824576"/>
        <c:axId val="188872576"/>
      </c:scatterChart>
      <c:valAx>
        <c:axId val="188824576"/>
        <c:scaling>
          <c:orientation val="minMax"/>
          <c:min val="0"/>
        </c:scaling>
        <c:delete val="0"/>
        <c:axPos val="b"/>
        <c:numFmt formatCode="General" sourceLinked="1"/>
        <c:majorTickMark val="out"/>
        <c:minorTickMark val="none"/>
        <c:tickLblPos val="nextTo"/>
        <c:spPr>
          <a:ln w="9525" cap="flat" cmpd="sng" algn="ctr">
            <a:solidFill>
              <a:sysClr val="window" lastClr="FFFFFF">
                <a:lumMod val="50000"/>
              </a:sysClr>
            </a:solidFill>
            <a:prstDash val="solid"/>
            <a:round/>
            <a:headEnd type="none" w="med" len="med"/>
            <a:tailEnd type="none" w="med" len="med"/>
          </a:ln>
        </c:spPr>
        <c:crossAx val="188872576"/>
        <c:crossesAt val="1000"/>
        <c:crossBetween val="midCat"/>
      </c:valAx>
      <c:valAx>
        <c:axId val="188872576"/>
        <c:scaling>
          <c:orientation val="minMax"/>
          <c:min val="1000"/>
        </c:scaling>
        <c:delete val="0"/>
        <c:axPos val="l"/>
        <c:majorGridlines>
          <c:spPr>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majorGridlines>
        <c:title>
          <c:tx>
            <c:rich>
              <a:bodyPr/>
              <a:lstStyle/>
              <a:p>
                <a:pPr>
                  <a:defRPr/>
                </a:pPr>
                <a:r>
                  <a:rPr lang="en-US"/>
                  <a:t>Unique_Visits</a:t>
                </a:r>
              </a:p>
            </c:rich>
          </c:tx>
          <c:layout/>
          <c:overlay val="0"/>
        </c:title>
        <c:numFmt formatCode="General" sourceLinked="1"/>
        <c:majorTickMark val="out"/>
        <c:minorTickMark val="none"/>
        <c:tickLblPos val="nextTo"/>
        <c:spPr>
          <a:ln w="9525" cap="flat" cmpd="sng" algn="ctr">
            <a:solidFill>
              <a:sysClr val="window" lastClr="FFFFFF">
                <a:lumMod val="50000"/>
              </a:sysClr>
            </a:solidFill>
            <a:prstDash val="solid"/>
            <a:round/>
            <a:headEnd type="none" w="med" len="med"/>
            <a:tailEnd type="none" w="med" len="med"/>
          </a:ln>
        </c:spPr>
        <c:crossAx val="188824576"/>
        <c:crossesAt val="0"/>
        <c:crossBetween val="midCat"/>
      </c:valAx>
      <c:spPr>
        <a:ln w="3175" cap="flat" cmpd="sng" algn="ctr">
          <a:solidFill>
            <a:sysClr val="window" lastClr="FFFFFF">
              <a:lumMod val="50000"/>
            </a:sysClr>
          </a:solidFill>
          <a:prstDash val="solid"/>
          <a:round/>
          <a:headEnd type="none" w="med" len="med"/>
          <a:tailEnd type="none" w="med" len="med"/>
        </a:ln>
      </c:spPr>
    </c:plotArea>
    <c:plotVisOnly val="1"/>
    <c:dispBlanksAs val="gap"/>
    <c:showDLblsOverMax val="0"/>
  </c:chart>
  <c:spPr>
    <a:solidFill>
      <a:srgbClr val="F3F3F3"/>
    </a:solidFill>
    <a:ln w="6350" cap="flat" cmpd="sng" algn="ctr">
      <a:noFill/>
      <a:prstDash val="solid"/>
      <a:round/>
    </a:ln>
    <a:effectLst/>
    <a:extLst>
      <a:ext uri="{91240B29-F687-4F45-9708-019B960494DF}">
        <a14:hiddenLine xmlns:a14="http://schemas.microsoft.com/office/drawing/2010/main" w="6350" cap="flat" cmpd="sng" algn="ctr">
          <a:solidFill>
            <a:srgbClr val="808080"/>
          </a:solidFill>
          <a:prstDash val="solid"/>
          <a:round/>
        </a14:hiddenLine>
      </a:ext>
    </a:extLst>
  </c:spPr>
  <c:txPr>
    <a:bodyPr/>
    <a:lstStyle/>
    <a:p>
      <a:pPr>
        <a:defRPr sz="800" b="0" i="0">
          <a:latin typeface="Arial"/>
          <a:ea typeface="Arial"/>
          <a:cs typeface="Arial"/>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xMode val="edge"/>
          <c:yMode val="edge"/>
          <c:x val="5.0347222222222224E-2"/>
          <c:y val="3.5833333333333335E-2"/>
          <c:w val="0.92720827865266842"/>
          <c:h val="0.96416666666666662"/>
        </c:manualLayout>
      </c:layout>
      <c:scatterChart>
        <c:scatterStyle val="lineMarker"/>
        <c:varyColors val="0"/>
        <c:ser>
          <c:idx val="0"/>
          <c:order val="0"/>
          <c:spPr>
            <a:ln w="9525" cap="rnd" cmpd="sng" algn="ctr">
              <a:solidFill>
                <a:srgbClr val="0000FF"/>
              </a:solidFill>
              <a:prstDash val="solid"/>
              <a:round/>
              <a:headEnd type="none" w="med" len="med"/>
              <a:tailEnd type="none" w="med" len="med"/>
            </a:ln>
            <a:effectLst/>
          </c:spPr>
          <c:marker>
            <c:symbol val="diamond"/>
            <c:size val="6"/>
            <c:spPr>
              <a:solidFill>
                <a:srgbClr val="9999FF"/>
              </a:solidFill>
              <a:ln w="9525" cap="rnd" cmpd="sng" algn="ctr">
                <a:solidFill>
                  <a:srgbClr val="0000FF"/>
                </a:solidFill>
                <a:prstDash val="solid"/>
                <a:round/>
                <a:headEnd type="none" w="med" len="med"/>
                <a:tailEnd type="none" w="med" len="med"/>
              </a:ln>
            </c:spPr>
          </c:marker>
          <c:xVal>
            <c:numLit>
              <c:formatCode>General</c:formatCode>
              <c:ptCount val="71"/>
              <c:pt idx="0">
                <c:v>7</c:v>
              </c:pt>
              <c:pt idx="1">
                <c:v>8</c:v>
              </c:pt>
              <c:pt idx="2">
                <c:v>9</c:v>
              </c:pt>
              <c:pt idx="3">
                <c:v>10</c:v>
              </c:pt>
              <c:pt idx="4">
                <c:v>11</c:v>
              </c:pt>
              <c:pt idx="5">
                <c:v>12</c:v>
              </c:pt>
              <c:pt idx="6">
                <c:v>13</c:v>
              </c:pt>
              <c:pt idx="7">
                <c:v>14</c:v>
              </c:pt>
              <c:pt idx="8">
                <c:v>15</c:v>
              </c:pt>
              <c:pt idx="9">
                <c:v>16</c:v>
              </c:pt>
              <c:pt idx="10">
                <c:v>17</c:v>
              </c:pt>
              <c:pt idx="11">
                <c:v>18</c:v>
              </c:pt>
              <c:pt idx="12">
                <c:v>19</c:v>
              </c:pt>
              <c:pt idx="13">
                <c:v>20</c:v>
              </c:pt>
              <c:pt idx="14">
                <c:v>21</c:v>
              </c:pt>
              <c:pt idx="15">
                <c:v>22</c:v>
              </c:pt>
              <c:pt idx="16">
                <c:v>23</c:v>
              </c:pt>
              <c:pt idx="17">
                <c:v>24</c:v>
              </c:pt>
              <c:pt idx="18">
                <c:v>25</c:v>
              </c:pt>
              <c:pt idx="19">
                <c:v>26</c:v>
              </c:pt>
              <c:pt idx="20">
                <c:v>27</c:v>
              </c:pt>
              <c:pt idx="21">
                <c:v>28</c:v>
              </c:pt>
              <c:pt idx="22">
                <c:v>29</c:v>
              </c:pt>
              <c:pt idx="23">
                <c:v>30</c:v>
              </c:pt>
              <c:pt idx="24">
                <c:v>31</c:v>
              </c:pt>
              <c:pt idx="25">
                <c:v>32</c:v>
              </c:pt>
              <c:pt idx="26">
                <c:v>33</c:v>
              </c:pt>
              <c:pt idx="27">
                <c:v>34</c:v>
              </c:pt>
              <c:pt idx="28">
                <c:v>35</c:v>
              </c:pt>
              <c:pt idx="29">
                <c:v>36</c:v>
              </c:pt>
              <c:pt idx="30">
                <c:v>37</c:v>
              </c:pt>
              <c:pt idx="31">
                <c:v>38</c:v>
              </c:pt>
              <c:pt idx="32">
                <c:v>39</c:v>
              </c:pt>
              <c:pt idx="33">
                <c:v>40</c:v>
              </c:pt>
              <c:pt idx="34">
                <c:v>41</c:v>
              </c:pt>
              <c:pt idx="35">
                <c:v>42</c:v>
              </c:pt>
              <c:pt idx="36">
                <c:v>43</c:v>
              </c:pt>
              <c:pt idx="37">
                <c:v>44</c:v>
              </c:pt>
              <c:pt idx="38">
                <c:v>45</c:v>
              </c:pt>
              <c:pt idx="39">
                <c:v>46</c:v>
              </c:pt>
              <c:pt idx="40">
                <c:v>47</c:v>
              </c:pt>
              <c:pt idx="41">
                <c:v>48</c:v>
              </c:pt>
              <c:pt idx="42">
                <c:v>49</c:v>
              </c:pt>
              <c:pt idx="43">
                <c:v>50</c:v>
              </c:pt>
              <c:pt idx="44">
                <c:v>51</c:v>
              </c:pt>
              <c:pt idx="45">
                <c:v>52</c:v>
              </c:pt>
              <c:pt idx="46">
                <c:v>53</c:v>
              </c:pt>
              <c:pt idx="47">
                <c:v>54</c:v>
              </c:pt>
              <c:pt idx="48">
                <c:v>55</c:v>
              </c:pt>
              <c:pt idx="49">
                <c:v>56</c:v>
              </c:pt>
              <c:pt idx="50">
                <c:v>57</c:v>
              </c:pt>
              <c:pt idx="51">
                <c:v>58</c:v>
              </c:pt>
              <c:pt idx="52">
                <c:v>59</c:v>
              </c:pt>
              <c:pt idx="53">
                <c:v>60</c:v>
              </c:pt>
              <c:pt idx="54">
                <c:v>61</c:v>
              </c:pt>
              <c:pt idx="55">
                <c:v>62</c:v>
              </c:pt>
              <c:pt idx="56">
                <c:v>63</c:v>
              </c:pt>
              <c:pt idx="57">
                <c:v>64</c:v>
              </c:pt>
              <c:pt idx="58">
                <c:v>65</c:v>
              </c:pt>
              <c:pt idx="59">
                <c:v>66</c:v>
              </c:pt>
              <c:pt idx="60">
                <c:v>67</c:v>
              </c:pt>
              <c:pt idx="61">
                <c:v>68</c:v>
              </c:pt>
              <c:pt idx="62">
                <c:v>69</c:v>
              </c:pt>
              <c:pt idx="63">
                <c:v>70</c:v>
              </c:pt>
              <c:pt idx="64">
                <c:v>71</c:v>
              </c:pt>
              <c:pt idx="65">
                <c:v>72</c:v>
              </c:pt>
              <c:pt idx="66">
                <c:v>73</c:v>
              </c:pt>
              <c:pt idx="67">
                <c:v>74</c:v>
              </c:pt>
              <c:pt idx="68">
                <c:v>75</c:v>
              </c:pt>
              <c:pt idx="69">
                <c:v>76</c:v>
              </c:pt>
              <c:pt idx="70">
                <c:v>77</c:v>
              </c:pt>
            </c:numLit>
          </c:xVal>
          <c:yVal>
            <c:numLit>
              <c:formatCode>General</c:formatCode>
              <c:ptCount val="71"/>
              <c:pt idx="0">
                <c:v>1947.8571428571429</c:v>
              </c:pt>
              <c:pt idx="1">
                <c:v>1976.7142857142858</c:v>
              </c:pt>
              <c:pt idx="2">
                <c:v>2041.8571428571429</c:v>
              </c:pt>
              <c:pt idx="3">
                <c:v>2083.8571428571427</c:v>
              </c:pt>
              <c:pt idx="4">
                <c:v>2122.7142857142858</c:v>
              </c:pt>
              <c:pt idx="5">
                <c:v>2149.1428571428573</c:v>
              </c:pt>
              <c:pt idx="6">
                <c:v>2147.2857142857142</c:v>
              </c:pt>
              <c:pt idx="7">
                <c:v>2146.8571428571427</c:v>
              </c:pt>
              <c:pt idx="8">
                <c:v>2168.4285714285716</c:v>
              </c:pt>
              <c:pt idx="9">
                <c:v>2189.4285714285716</c:v>
              </c:pt>
              <c:pt idx="10">
                <c:v>2222.4285714285716</c:v>
              </c:pt>
              <c:pt idx="11">
                <c:v>2259.5714285714284</c:v>
              </c:pt>
              <c:pt idx="12">
                <c:v>2294.5714285714284</c:v>
              </c:pt>
              <c:pt idx="13">
                <c:v>2330.7142857142858</c:v>
              </c:pt>
              <c:pt idx="14">
                <c:v>2356</c:v>
              </c:pt>
              <c:pt idx="15">
                <c:v>2391.4285714285716</c:v>
              </c:pt>
              <c:pt idx="16">
                <c:v>2416.5714285714284</c:v>
              </c:pt>
              <c:pt idx="17">
                <c:v>2438.1428571428573</c:v>
              </c:pt>
              <c:pt idx="18">
                <c:v>2490.1428571428573</c:v>
              </c:pt>
              <c:pt idx="19">
                <c:v>2553.1428571428573</c:v>
              </c:pt>
              <c:pt idx="20">
                <c:v>2600.7142857142858</c:v>
              </c:pt>
              <c:pt idx="21">
                <c:v>2635.4285714285716</c:v>
              </c:pt>
              <c:pt idx="22">
                <c:v>2651.4285714285716</c:v>
              </c:pt>
              <c:pt idx="23">
                <c:v>2726.4285714285716</c:v>
              </c:pt>
              <c:pt idx="24">
                <c:v>2786.4285714285716</c:v>
              </c:pt>
              <c:pt idx="25">
                <c:v>2817.8571428571427</c:v>
              </c:pt>
              <c:pt idx="26">
                <c:v>2821.7142857142858</c:v>
              </c:pt>
              <c:pt idx="27">
                <c:v>2815.1428571428573</c:v>
              </c:pt>
              <c:pt idx="28">
                <c:v>2818.2857142857142</c:v>
              </c:pt>
              <c:pt idx="29">
                <c:v>2863</c:v>
              </c:pt>
              <c:pt idx="30">
                <c:v>2899.1428571428573</c:v>
              </c:pt>
              <c:pt idx="31">
                <c:v>2952</c:v>
              </c:pt>
              <c:pt idx="32">
                <c:v>2979</c:v>
              </c:pt>
              <c:pt idx="33">
                <c:v>3000.2857142857142</c:v>
              </c:pt>
              <c:pt idx="34">
                <c:v>3028.2857142857142</c:v>
              </c:pt>
              <c:pt idx="35">
                <c:v>3012</c:v>
              </c:pt>
              <c:pt idx="36">
                <c:v>2989.4285714285716</c:v>
              </c:pt>
              <c:pt idx="37">
                <c:v>2943.4285714285716</c:v>
              </c:pt>
              <c:pt idx="38">
                <c:v>2894.7142857142858</c:v>
              </c:pt>
              <c:pt idx="39">
                <c:v>2871.4285714285716</c:v>
              </c:pt>
              <c:pt idx="40">
                <c:v>2869.7142857142858</c:v>
              </c:pt>
              <c:pt idx="41">
                <c:v>2863.5714285714284</c:v>
              </c:pt>
              <c:pt idx="42">
                <c:v>2900.4285714285716</c:v>
              </c:pt>
              <c:pt idx="43">
                <c:v>2959.4285714285716</c:v>
              </c:pt>
              <c:pt idx="44">
                <c:v>3056.2857142857142</c:v>
              </c:pt>
              <c:pt idx="45">
                <c:v>3150.5714285714284</c:v>
              </c:pt>
              <c:pt idx="46">
                <c:v>3221</c:v>
              </c:pt>
              <c:pt idx="47">
                <c:v>3283.8571428571427</c:v>
              </c:pt>
              <c:pt idx="48">
                <c:v>3333.5714285714284</c:v>
              </c:pt>
              <c:pt idx="49">
                <c:v>3355.5714285714284</c:v>
              </c:pt>
              <c:pt idx="50">
                <c:v>3386.4285714285716</c:v>
              </c:pt>
              <c:pt idx="51">
                <c:v>3358.2857142857142</c:v>
              </c:pt>
              <c:pt idx="52">
                <c:v>3345.8571428571427</c:v>
              </c:pt>
              <c:pt idx="53">
                <c:v>3351.7142857142858</c:v>
              </c:pt>
              <c:pt idx="54">
                <c:v>3328.1428571428573</c:v>
              </c:pt>
              <c:pt idx="55">
                <c:v>3290.7142857142858</c:v>
              </c:pt>
              <c:pt idx="56">
                <c:v>3300.8571428571427</c:v>
              </c:pt>
              <c:pt idx="57">
                <c:v>3238.2857142857142</c:v>
              </c:pt>
              <c:pt idx="58">
                <c:v>3244.8571428571427</c:v>
              </c:pt>
              <c:pt idx="59">
                <c:v>3230.7142857142858</c:v>
              </c:pt>
              <c:pt idx="60">
                <c:v>3202</c:v>
              </c:pt>
              <c:pt idx="61">
                <c:v>3230.8571428571427</c:v>
              </c:pt>
              <c:pt idx="62">
                <c:v>3279.1428571428573</c:v>
              </c:pt>
              <c:pt idx="63">
                <c:v>3270.5714285714284</c:v>
              </c:pt>
              <c:pt idx="64">
                <c:v>3292.2857142857142</c:v>
              </c:pt>
              <c:pt idx="65">
                <c:v>3284.7142857142858</c:v>
              </c:pt>
              <c:pt idx="66">
                <c:v>3290.7142857142858</c:v>
              </c:pt>
              <c:pt idx="67">
                <c:v>3317</c:v>
              </c:pt>
              <c:pt idx="68">
                <c:v>3321.1428571428573</c:v>
              </c:pt>
              <c:pt idx="69">
                <c:v>3302.7142857142858</c:v>
              </c:pt>
              <c:pt idx="70">
                <c:v>3300.8571428571427</c:v>
              </c:pt>
            </c:numLit>
          </c:yVal>
          <c:smooth val="0"/>
          <c:extLst>
            <c:ext xmlns:c16="http://schemas.microsoft.com/office/drawing/2014/chart" uri="{C3380CC4-5D6E-409C-BE32-E72D297353CC}">
              <c16:uniqueId val="{00000000-74F4-4092-8D18-E99AD0FED794}"/>
            </c:ext>
          </c:extLst>
        </c:ser>
        <c:dLbls>
          <c:showLegendKey val="0"/>
          <c:showVal val="0"/>
          <c:showCatName val="0"/>
          <c:showSerName val="0"/>
          <c:showPercent val="0"/>
          <c:showBubbleSize val="0"/>
        </c:dLbls>
        <c:axId val="192030592"/>
        <c:axId val="192063360"/>
      </c:scatterChart>
      <c:valAx>
        <c:axId val="192030592"/>
        <c:scaling>
          <c:orientation val="minMax"/>
          <c:min val="0"/>
        </c:scaling>
        <c:delete val="0"/>
        <c:axPos val="b"/>
        <c:numFmt formatCode="General" sourceLinked="1"/>
        <c:majorTickMark val="out"/>
        <c:minorTickMark val="none"/>
        <c:tickLblPos val="nextTo"/>
        <c:spPr>
          <a:ln w="9525" cap="flat" cmpd="sng" algn="ctr">
            <a:solidFill>
              <a:sysClr val="window" lastClr="FFFFFF">
                <a:lumMod val="50000"/>
              </a:sysClr>
            </a:solidFill>
            <a:prstDash val="solid"/>
            <a:round/>
            <a:headEnd type="none" w="med" len="med"/>
            <a:tailEnd type="none" w="med" len="med"/>
          </a:ln>
        </c:spPr>
        <c:crossAx val="192063360"/>
        <c:crossesAt val="1800"/>
        <c:crossBetween val="midCat"/>
      </c:valAx>
      <c:valAx>
        <c:axId val="192063360"/>
        <c:scaling>
          <c:orientation val="minMax"/>
          <c:min val="1800"/>
        </c:scaling>
        <c:delete val="0"/>
        <c:axPos val="l"/>
        <c:majorGridlines>
          <c:spPr>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majorGridlines>
        <c:title>
          <c:tx>
            <c:rich>
              <a:bodyPr/>
              <a:lstStyle/>
              <a:p>
                <a:pPr>
                  <a:defRPr/>
                </a:pPr>
                <a:r>
                  <a:rPr lang="en-US"/>
                  <a:t>Unique_Visits_MA7</a:t>
                </a:r>
              </a:p>
            </c:rich>
          </c:tx>
          <c:layout/>
          <c:overlay val="0"/>
        </c:title>
        <c:numFmt formatCode="General" sourceLinked="1"/>
        <c:majorTickMark val="out"/>
        <c:minorTickMark val="none"/>
        <c:tickLblPos val="nextTo"/>
        <c:spPr>
          <a:ln w="9525" cap="flat" cmpd="sng" algn="ctr">
            <a:solidFill>
              <a:sysClr val="window" lastClr="FFFFFF">
                <a:lumMod val="50000"/>
              </a:sysClr>
            </a:solidFill>
            <a:prstDash val="solid"/>
            <a:round/>
            <a:headEnd type="none" w="med" len="med"/>
            <a:tailEnd type="none" w="med" len="med"/>
          </a:ln>
        </c:spPr>
        <c:crossAx val="192030592"/>
        <c:crossesAt val="0"/>
        <c:crossBetween val="midCat"/>
      </c:valAx>
      <c:spPr>
        <a:ln w="3175" cap="flat" cmpd="sng" algn="ctr">
          <a:solidFill>
            <a:sysClr val="window" lastClr="FFFFFF">
              <a:lumMod val="50000"/>
            </a:sysClr>
          </a:solidFill>
          <a:prstDash val="solid"/>
          <a:round/>
          <a:headEnd type="none" w="med" len="med"/>
          <a:tailEnd type="none" w="med" len="med"/>
        </a:ln>
      </c:spPr>
    </c:plotArea>
    <c:plotVisOnly val="1"/>
    <c:dispBlanksAs val="gap"/>
    <c:showDLblsOverMax val="0"/>
  </c:chart>
  <c:spPr>
    <a:solidFill>
      <a:srgbClr val="F3F3F3"/>
    </a:solidFill>
    <a:ln w="6350" cap="flat" cmpd="sng" algn="ctr">
      <a:noFill/>
      <a:prstDash val="solid"/>
      <a:round/>
    </a:ln>
    <a:effectLst/>
    <a:extLst>
      <a:ext uri="{91240B29-F687-4F45-9708-019B960494DF}">
        <a14:hiddenLine xmlns:a14="http://schemas.microsoft.com/office/drawing/2010/main" w="6350" cap="flat" cmpd="sng" algn="ctr">
          <a:solidFill>
            <a:srgbClr val="808080"/>
          </a:solidFill>
          <a:prstDash val="solid"/>
          <a:round/>
        </a14:hiddenLine>
      </a:ext>
    </a:extLst>
  </c:spPr>
  <c:txPr>
    <a:bodyPr/>
    <a:lstStyle/>
    <a:p>
      <a:pPr>
        <a:defRPr sz="800" b="0" i="0">
          <a:latin typeface="Arial"/>
          <a:ea typeface="Arial"/>
          <a:cs typeface="Arial"/>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'Moving average + dummy model'!$AA$2</c:f>
          <c:strCache>
            <c:ptCount val="1"/>
            <c:pt idx="0">
              <c:v>Forecasts and 95.0% confidence limits for means and forecasts
Moving average + dummy model for Unique_Visits    (7 variables, n=64)</c:v>
            </c:pt>
          </c:strCache>
        </c:strRef>
      </c:tx>
      <c:layout/>
      <c:overlay val="0"/>
      <c:txPr>
        <a:bodyPr/>
        <a:lstStyle/>
        <a:p>
          <a:pPr>
            <a:defRPr sz="1000"/>
          </a:pPr>
          <a:endParaRPr lang="en-US"/>
        </a:p>
      </c:txPr>
    </c:title>
    <c:autoTitleDeleted val="0"/>
    <c:plotArea>
      <c:layout/>
      <c:lineChart>
        <c:grouping val="standard"/>
        <c:varyColors val="0"/>
        <c:ser>
          <c:idx val="0"/>
          <c:order val="0"/>
          <c:tx>
            <c:v>Forecast</c:v>
          </c:tx>
          <c:spPr>
            <a:ln w="25400">
              <a:noFill/>
            </a:ln>
          </c:spPr>
          <c:marker>
            <c:symbol val="circle"/>
            <c:size val="7"/>
            <c:spPr>
              <a:solidFill>
                <a:srgbClr val="FF9999"/>
              </a:solidFill>
              <a:ln w="12700">
                <a:solidFill>
                  <a:srgbClr val="FF0000"/>
                </a:solidFill>
                <a:prstDash val="solid"/>
              </a:ln>
            </c:spPr>
          </c:marker>
          <c:errBars>
            <c:errDir val="y"/>
            <c:errBarType val="both"/>
            <c:errValType val="cust"/>
            <c:noEndCap val="0"/>
            <c:plus>
              <c:numRef>
                <c:f>'Moving average + dummy model'!$CG$42:$CG$48</c:f>
                <c:numCache>
                  <c:formatCode>General</c:formatCode>
                  <c:ptCount val="7"/>
                  <c:pt idx="0">
                    <c:v>423.21654865439814</c:v>
                  </c:pt>
                  <c:pt idx="1">
                    <c:v>422.61338481217479</c:v>
                  </c:pt>
                  <c:pt idx="2">
                    <c:v>422.30089625242175</c:v>
                  </c:pt>
                  <c:pt idx="3">
                    <c:v>422.34648544330497</c:v>
                  </c:pt>
                  <c:pt idx="4">
                    <c:v>422.03661659245</c:v>
                  </c:pt>
                  <c:pt idx="5">
                    <c:v>421.50673161584695</c:v>
                  </c:pt>
                  <c:pt idx="6">
                    <c:v>420.63403945907106</c:v>
                  </c:pt>
                </c:numCache>
              </c:numRef>
            </c:plus>
            <c:minus>
              <c:numRef>
                <c:f>'Moving average + dummy model'!$CG$42:$CG$48</c:f>
                <c:numCache>
                  <c:formatCode>General</c:formatCode>
                  <c:ptCount val="7"/>
                  <c:pt idx="0">
                    <c:v>423.21654865439814</c:v>
                  </c:pt>
                  <c:pt idx="1">
                    <c:v>422.61338481217479</c:v>
                  </c:pt>
                  <c:pt idx="2">
                    <c:v>422.30089625242175</c:v>
                  </c:pt>
                  <c:pt idx="3">
                    <c:v>422.34648544330497</c:v>
                  </c:pt>
                  <c:pt idx="4">
                    <c:v>422.03661659245</c:v>
                  </c:pt>
                  <c:pt idx="5">
                    <c:v>421.50673161584695</c:v>
                  </c:pt>
                  <c:pt idx="6">
                    <c:v>420.63403945907106</c:v>
                  </c:pt>
                </c:numCache>
              </c:numRef>
            </c:minus>
          </c:errBars>
          <c:cat>
            <c:numRef>
              <c:f>'Moving average + dummy model'!$A$42:$A$48</c:f>
              <c:numCache>
                <c:formatCode>0</c:formatCode>
                <c:ptCount val="7"/>
                <c:pt idx="0">
                  <c:v>78</c:v>
                </c:pt>
                <c:pt idx="1">
                  <c:v>79</c:v>
                </c:pt>
                <c:pt idx="2">
                  <c:v>80</c:v>
                </c:pt>
                <c:pt idx="3">
                  <c:v>81</c:v>
                </c:pt>
                <c:pt idx="4">
                  <c:v>82</c:v>
                </c:pt>
                <c:pt idx="5">
                  <c:v>83</c:v>
                </c:pt>
                <c:pt idx="6">
                  <c:v>84</c:v>
                </c:pt>
              </c:numCache>
            </c:numRef>
          </c:cat>
          <c:val>
            <c:numRef>
              <c:f>'Moving average + dummy model'!$B$42:$B$48</c:f>
              <c:numCache>
                <c:formatCode>#,###</c:formatCode>
                <c:ptCount val="7"/>
                <c:pt idx="0">
                  <c:v>2754.6199213560803</c:v>
                </c:pt>
                <c:pt idx="1">
                  <c:v>3823.7607490763303</c:v>
                </c:pt>
                <c:pt idx="2">
                  <c:v>3967.7597841523884</c:v>
                </c:pt>
                <c:pt idx="3">
                  <c:v>4007.3249467569053</c:v>
                </c:pt>
                <c:pt idx="4">
                  <c:v>3735.1020089028152</c:v>
                </c:pt>
                <c:pt idx="5">
                  <c:v>2989.73194156507</c:v>
                </c:pt>
                <c:pt idx="6">
                  <c:v>2104.5543851824127</c:v>
                </c:pt>
              </c:numCache>
            </c:numRef>
          </c:val>
          <c:smooth val="0"/>
          <c:extLst>
            <c:ext xmlns:c16="http://schemas.microsoft.com/office/drawing/2014/chart" uri="{C3380CC4-5D6E-409C-BE32-E72D297353CC}">
              <c16:uniqueId val="{00000000-35B4-4241-9DEC-16EDE0ECA1C7}"/>
            </c:ext>
          </c:extLst>
        </c:ser>
        <c:ser>
          <c:idx val="1"/>
          <c:order val="1"/>
          <c:tx>
            <c:strRef>
              <c:f>'Moving average + dummy model'!$H$41</c:f>
              <c:strCache>
                <c:ptCount val="1"/>
                <c:pt idx="0">
                  <c:v>Upper95%M</c:v>
                </c:pt>
              </c:strCache>
            </c:strRef>
          </c:tx>
          <c:spPr>
            <a:ln w="25400">
              <a:noFill/>
            </a:ln>
          </c:spPr>
          <c:marker>
            <c:symbol val="dash"/>
            <c:size val="7"/>
            <c:spPr>
              <a:noFill/>
              <a:ln w="12700">
                <a:solidFill>
                  <a:srgbClr val="000000"/>
                </a:solidFill>
              </a:ln>
              <a:extLst>
                <a:ext uri="{909E8E84-426E-40DD-AFC4-6F175D3DCCD1}">
                  <a14:hiddenFill xmlns:a14="http://schemas.microsoft.com/office/drawing/2010/main">
                    <a:solidFill>
                      <a:srgbClr val="C0504D"/>
                    </a:solidFill>
                  </a14:hiddenFill>
                </a:ext>
              </a:extLst>
            </c:spPr>
          </c:marker>
          <c:cat>
            <c:numRef>
              <c:f>'Moving average + dummy model'!$A$42:$A$48</c:f>
              <c:numCache>
                <c:formatCode>0</c:formatCode>
                <c:ptCount val="7"/>
                <c:pt idx="0">
                  <c:v>78</c:v>
                </c:pt>
                <c:pt idx="1">
                  <c:v>79</c:v>
                </c:pt>
                <c:pt idx="2">
                  <c:v>80</c:v>
                </c:pt>
                <c:pt idx="3">
                  <c:v>81</c:v>
                </c:pt>
                <c:pt idx="4">
                  <c:v>82</c:v>
                </c:pt>
                <c:pt idx="5">
                  <c:v>83</c:v>
                </c:pt>
                <c:pt idx="6">
                  <c:v>84</c:v>
                </c:pt>
              </c:numCache>
            </c:numRef>
          </c:cat>
          <c:val>
            <c:numRef>
              <c:f>'Moving average + dummy model'!$H$42:$H$48</c:f>
              <c:numCache>
                <c:formatCode>#,###</c:formatCode>
                <c:ptCount val="7"/>
                <c:pt idx="0">
                  <c:v>2901.6670971476547</c:v>
                </c:pt>
                <c:pt idx="1">
                  <c:v>3969.0628408566654</c:v>
                </c:pt>
                <c:pt idx="2">
                  <c:v>4112.1504757808179</c:v>
                </c:pt>
                <c:pt idx="3">
                  <c:v>4151.8489192308498</c:v>
                </c:pt>
                <c:pt idx="4">
                  <c:v>3878.7179223599956</c:v>
                </c:pt>
                <c:pt idx="5">
                  <c:v>3131.7831634915683</c:v>
                </c:pt>
                <c:pt idx="6">
                  <c:v>2243.9947667258989</c:v>
                </c:pt>
              </c:numCache>
            </c:numRef>
          </c:val>
          <c:smooth val="0"/>
          <c:extLst>
            <c:ext xmlns:c16="http://schemas.microsoft.com/office/drawing/2014/chart" uri="{C3380CC4-5D6E-409C-BE32-E72D297353CC}">
              <c16:uniqueId val="{00000001-35B4-4241-9DEC-16EDE0ECA1C7}"/>
            </c:ext>
          </c:extLst>
        </c:ser>
        <c:ser>
          <c:idx val="2"/>
          <c:order val="2"/>
          <c:tx>
            <c:strRef>
              <c:f>'Moving average + dummy model'!$G$41</c:f>
              <c:strCache>
                <c:ptCount val="1"/>
                <c:pt idx="0">
                  <c:v>Lower95%M</c:v>
                </c:pt>
              </c:strCache>
            </c:strRef>
          </c:tx>
          <c:spPr>
            <a:ln w="25400">
              <a:noFill/>
            </a:ln>
          </c:spPr>
          <c:marker>
            <c:symbol val="dash"/>
            <c:size val="7"/>
            <c:spPr>
              <a:noFill/>
              <a:ln w="12700">
                <a:solidFill>
                  <a:srgbClr val="000000"/>
                </a:solidFill>
              </a:ln>
              <a:extLst>
                <a:ext uri="{909E8E84-426E-40DD-AFC4-6F175D3DCCD1}">
                  <a14:hiddenFill xmlns:a14="http://schemas.microsoft.com/office/drawing/2010/main">
                    <a:solidFill>
                      <a:srgbClr val="9BBB59"/>
                    </a:solidFill>
                  </a14:hiddenFill>
                </a:ext>
              </a:extLst>
            </c:spPr>
          </c:marker>
          <c:cat>
            <c:numRef>
              <c:f>'Moving average + dummy model'!$A$42:$A$48</c:f>
              <c:numCache>
                <c:formatCode>0</c:formatCode>
                <c:ptCount val="7"/>
                <c:pt idx="0">
                  <c:v>78</c:v>
                </c:pt>
                <c:pt idx="1">
                  <c:v>79</c:v>
                </c:pt>
                <c:pt idx="2">
                  <c:v>80</c:v>
                </c:pt>
                <c:pt idx="3">
                  <c:v>81</c:v>
                </c:pt>
                <c:pt idx="4">
                  <c:v>82</c:v>
                </c:pt>
                <c:pt idx="5">
                  <c:v>83</c:v>
                </c:pt>
                <c:pt idx="6">
                  <c:v>84</c:v>
                </c:pt>
              </c:numCache>
            </c:numRef>
          </c:cat>
          <c:val>
            <c:numRef>
              <c:f>'Moving average + dummy model'!$G$42:$G$48</c:f>
              <c:numCache>
                <c:formatCode>#,###</c:formatCode>
                <c:ptCount val="7"/>
                <c:pt idx="0">
                  <c:v>2607.572745564506</c:v>
                </c:pt>
                <c:pt idx="1">
                  <c:v>3678.4586572959952</c:v>
                </c:pt>
                <c:pt idx="2">
                  <c:v>3823.3690925239584</c:v>
                </c:pt>
                <c:pt idx="3">
                  <c:v>3862.8009742829609</c:v>
                </c:pt>
                <c:pt idx="4">
                  <c:v>3591.4860954456349</c:v>
                </c:pt>
                <c:pt idx="5">
                  <c:v>2847.6807196385716</c:v>
                </c:pt>
                <c:pt idx="6">
                  <c:v>1965.1140036389268</c:v>
                </c:pt>
              </c:numCache>
            </c:numRef>
          </c:val>
          <c:smooth val="0"/>
          <c:extLst>
            <c:ext xmlns:c16="http://schemas.microsoft.com/office/drawing/2014/chart" uri="{C3380CC4-5D6E-409C-BE32-E72D297353CC}">
              <c16:uniqueId val="{00000002-35B4-4241-9DEC-16EDE0ECA1C7}"/>
            </c:ext>
          </c:extLst>
        </c:ser>
        <c:dLbls>
          <c:showLegendKey val="0"/>
          <c:showVal val="0"/>
          <c:showCatName val="0"/>
          <c:showSerName val="0"/>
          <c:showPercent val="0"/>
          <c:showBubbleSize val="0"/>
        </c:dLbls>
        <c:marker val="1"/>
        <c:smooth val="0"/>
        <c:axId val="193161088"/>
        <c:axId val="193954560"/>
      </c:lineChart>
      <c:catAx>
        <c:axId val="193161088"/>
        <c:scaling>
          <c:orientation val="minMax"/>
        </c:scaling>
        <c:delete val="0"/>
        <c:axPos val="b"/>
        <c:title>
          <c:tx>
            <c:rich>
              <a:bodyPr/>
              <a:lstStyle/>
              <a:p>
                <a:pPr>
                  <a:defRPr/>
                </a:pPr>
                <a:r>
                  <a:rPr lang="en-US"/>
                  <a:t>Observation #</a:t>
                </a:r>
              </a:p>
            </c:rich>
          </c:tx>
          <c:layout/>
          <c:overlay val="0"/>
        </c:title>
        <c:numFmt formatCode="0" sourceLinked="1"/>
        <c:majorTickMark val="out"/>
        <c:minorTickMark val="none"/>
        <c:tickLblPos val="nextTo"/>
        <c:crossAx val="193954560"/>
        <c:crossesAt val="1500"/>
        <c:auto val="1"/>
        <c:lblAlgn val="ctr"/>
        <c:lblOffset val="100"/>
        <c:noMultiLvlLbl val="0"/>
      </c:catAx>
      <c:valAx>
        <c:axId val="193954560"/>
        <c:scaling>
          <c:orientation val="minMax"/>
          <c:min val="1500"/>
        </c:scaling>
        <c:delete val="0"/>
        <c:axPos val="l"/>
        <c:majorGridlines>
          <c:spPr>
            <a:ln w="3175">
              <a:solidFill>
                <a:srgbClr val="C0C0C0"/>
              </a:solidFill>
              <a:prstDash val="solid"/>
            </a:ln>
          </c:spPr>
        </c:majorGridlines>
        <c:title>
          <c:tx>
            <c:rich>
              <a:bodyPr/>
              <a:lstStyle/>
              <a:p>
                <a:pPr>
                  <a:defRPr/>
                </a:pPr>
                <a:r>
                  <a:rPr lang="en-US"/>
                  <a:t>Unique_Visits</a:t>
                </a:r>
              </a:p>
            </c:rich>
          </c:tx>
          <c:layout>
            <c:manualLayout>
              <c:xMode val="edge"/>
              <c:yMode val="edge"/>
              <c:x val="2.5730994152046785E-2"/>
              <c:y val="0.3509507144940216"/>
            </c:manualLayout>
          </c:layout>
          <c:overlay val="0"/>
        </c:title>
        <c:numFmt formatCode="General" sourceLinked="0"/>
        <c:majorTickMark val="out"/>
        <c:minorTickMark val="none"/>
        <c:tickLblPos val="nextTo"/>
        <c:crossAx val="193161088"/>
        <c:crosses val="autoZero"/>
        <c:crossBetween val="between"/>
      </c:valAx>
      <c:spPr>
        <a:ln w="6350">
          <a:solidFill>
            <a:srgbClr val="808080"/>
          </a:solidFill>
          <a:prstDash val="solid"/>
        </a:ln>
      </c:spPr>
    </c:plotArea>
    <c:plotVisOnly val="1"/>
    <c:dispBlanksAs val="gap"/>
    <c:showDLblsOverMax val="0"/>
  </c:chart>
  <c:spPr>
    <a:solidFill>
      <a:srgbClr val="F3F3F3"/>
    </a:solidFill>
    <a:ln w="6350">
      <a:solidFill>
        <a:srgbClr val="808080"/>
      </a:solidFill>
      <a:prstDash val="solid"/>
    </a:ln>
  </c:spPr>
  <c:txPr>
    <a:bodyPr/>
    <a:lstStyle/>
    <a:p>
      <a:pPr>
        <a:defRPr sz="1000">
          <a:latin typeface="Calibri"/>
          <a:ea typeface="Calibri"/>
          <a:cs typeface="Calibri"/>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'Moving average + dummy model'!$AA$3</c:f>
          <c:strCache>
            <c:ptCount val="1"/>
            <c:pt idx="0">
              <c:v>Actual and predicted -vs- Observation # with 95.0% confidence limits
Moving average + dummy model for Unique_Visits    (7 variables, n=64)</c:v>
            </c:pt>
          </c:strCache>
        </c:strRef>
      </c:tx>
      <c:layout/>
      <c:overlay val="0"/>
      <c:txPr>
        <a:bodyPr/>
        <a:lstStyle/>
        <a:p>
          <a:pPr>
            <a:defRPr sz="1000">
              <a:latin typeface="Calibri"/>
              <a:ea typeface="Calibri"/>
              <a:cs typeface="Calibri"/>
            </a:defRPr>
          </a:pPr>
          <a:endParaRPr lang="en-US"/>
        </a:p>
      </c:txPr>
    </c:title>
    <c:autoTitleDeleted val="0"/>
    <c:plotArea>
      <c:layout/>
      <c:scatterChart>
        <c:scatterStyle val="lineMarker"/>
        <c:varyColors val="0"/>
        <c:ser>
          <c:idx val="0"/>
          <c:order val="0"/>
          <c:tx>
            <c:v>Actual</c:v>
          </c:tx>
          <c:spPr>
            <a:ln w="9525" cap="rnd" cmpd="sng" algn="ctr">
              <a:solidFill>
                <a:srgbClr val="0000FF"/>
              </a:solidFill>
              <a:prstDash val="solid"/>
              <a:round/>
              <a:headEnd type="none" w="med" len="med"/>
              <a:tailEnd type="none" w="med" len="med"/>
            </a:ln>
          </c:spPr>
          <c:marker>
            <c:symbol val="diamond"/>
            <c:size val="6"/>
            <c:spPr>
              <a:solidFill>
                <a:srgbClr val="9999FF"/>
              </a:solidFill>
              <a:ln w="9525" cap="rnd" cmpd="sng" algn="ctr">
                <a:solidFill>
                  <a:srgbClr val="0000FF"/>
                </a:solidFill>
                <a:prstDash val="solid"/>
                <a:round/>
                <a:headEnd type="none" w="med" len="med"/>
                <a:tailEnd type="none" w="med" len="med"/>
              </a:ln>
            </c:spPr>
          </c:marker>
          <c:xVal>
            <c:numLit>
              <c:formatCode>General</c:formatCode>
              <c:ptCount val="64"/>
              <c:pt idx="0">
                <c:v>14</c:v>
              </c:pt>
              <c:pt idx="1">
                <c:v>15</c:v>
              </c:pt>
              <c:pt idx="2">
                <c:v>16</c:v>
              </c:pt>
              <c:pt idx="3">
                <c:v>17</c:v>
              </c:pt>
              <c:pt idx="4">
                <c:v>18</c:v>
              </c:pt>
              <c:pt idx="5">
                <c:v>19</c:v>
              </c:pt>
              <c:pt idx="6">
                <c:v>20</c:v>
              </c:pt>
              <c:pt idx="7">
                <c:v>21</c:v>
              </c:pt>
              <c:pt idx="8">
                <c:v>22</c:v>
              </c:pt>
              <c:pt idx="9">
                <c:v>23</c:v>
              </c:pt>
              <c:pt idx="10">
                <c:v>24</c:v>
              </c:pt>
              <c:pt idx="11">
                <c:v>25</c:v>
              </c:pt>
              <c:pt idx="12">
                <c:v>26</c:v>
              </c:pt>
              <c:pt idx="13">
                <c:v>27</c:v>
              </c:pt>
              <c:pt idx="14">
                <c:v>28</c:v>
              </c:pt>
              <c:pt idx="15">
                <c:v>29</c:v>
              </c:pt>
              <c:pt idx="16">
                <c:v>30</c:v>
              </c:pt>
              <c:pt idx="17">
                <c:v>31</c:v>
              </c:pt>
              <c:pt idx="18">
                <c:v>32</c:v>
              </c:pt>
              <c:pt idx="19">
                <c:v>33</c:v>
              </c:pt>
              <c:pt idx="20">
                <c:v>34</c:v>
              </c:pt>
              <c:pt idx="21">
                <c:v>35</c:v>
              </c:pt>
              <c:pt idx="22">
                <c:v>36</c:v>
              </c:pt>
              <c:pt idx="23">
                <c:v>37</c:v>
              </c:pt>
              <c:pt idx="24">
                <c:v>38</c:v>
              </c:pt>
              <c:pt idx="25">
                <c:v>39</c:v>
              </c:pt>
              <c:pt idx="26">
                <c:v>40</c:v>
              </c:pt>
              <c:pt idx="27">
                <c:v>41</c:v>
              </c:pt>
              <c:pt idx="28">
                <c:v>42</c:v>
              </c:pt>
              <c:pt idx="29">
                <c:v>43</c:v>
              </c:pt>
              <c:pt idx="30">
                <c:v>44</c:v>
              </c:pt>
              <c:pt idx="31">
                <c:v>45</c:v>
              </c:pt>
              <c:pt idx="32">
                <c:v>46</c:v>
              </c:pt>
              <c:pt idx="33">
                <c:v>47</c:v>
              </c:pt>
              <c:pt idx="34">
                <c:v>48</c:v>
              </c:pt>
              <c:pt idx="35">
                <c:v>49</c:v>
              </c:pt>
              <c:pt idx="36">
                <c:v>50</c:v>
              </c:pt>
              <c:pt idx="37">
                <c:v>51</c:v>
              </c:pt>
              <c:pt idx="38">
                <c:v>52</c:v>
              </c:pt>
              <c:pt idx="39">
                <c:v>53</c:v>
              </c:pt>
              <c:pt idx="40">
                <c:v>54</c:v>
              </c:pt>
              <c:pt idx="41">
                <c:v>55</c:v>
              </c:pt>
              <c:pt idx="42">
                <c:v>56</c:v>
              </c:pt>
              <c:pt idx="43">
                <c:v>57</c:v>
              </c:pt>
              <c:pt idx="44">
                <c:v>58</c:v>
              </c:pt>
              <c:pt idx="45">
                <c:v>59</c:v>
              </c:pt>
              <c:pt idx="46">
                <c:v>60</c:v>
              </c:pt>
              <c:pt idx="47">
                <c:v>61</c:v>
              </c:pt>
              <c:pt idx="48">
                <c:v>62</c:v>
              </c:pt>
              <c:pt idx="49">
                <c:v>63</c:v>
              </c:pt>
              <c:pt idx="50">
                <c:v>64</c:v>
              </c:pt>
              <c:pt idx="51">
                <c:v>65</c:v>
              </c:pt>
              <c:pt idx="52">
                <c:v>66</c:v>
              </c:pt>
              <c:pt idx="53">
                <c:v>67</c:v>
              </c:pt>
              <c:pt idx="54">
                <c:v>68</c:v>
              </c:pt>
              <c:pt idx="55">
                <c:v>69</c:v>
              </c:pt>
              <c:pt idx="56">
                <c:v>70</c:v>
              </c:pt>
              <c:pt idx="57">
                <c:v>71</c:v>
              </c:pt>
              <c:pt idx="58">
                <c:v>72</c:v>
              </c:pt>
              <c:pt idx="59">
                <c:v>73</c:v>
              </c:pt>
              <c:pt idx="60">
                <c:v>74</c:v>
              </c:pt>
              <c:pt idx="61">
                <c:v>75</c:v>
              </c:pt>
              <c:pt idx="62">
                <c:v>76</c:v>
              </c:pt>
              <c:pt idx="63">
                <c:v>77</c:v>
              </c:pt>
            </c:numLit>
          </c:xVal>
          <c:yVal>
            <c:numLit>
              <c:formatCode>General</c:formatCode>
              <c:ptCount val="64"/>
              <c:pt idx="0">
                <c:v>1237</c:v>
              </c:pt>
              <c:pt idx="1">
                <c:v>1762</c:v>
              </c:pt>
              <c:pt idx="2">
                <c:v>2665</c:v>
              </c:pt>
              <c:pt idx="3">
                <c:v>2852</c:v>
              </c:pt>
              <c:pt idx="4">
                <c:v>2916</c:v>
              </c:pt>
              <c:pt idx="5">
                <c:v>2702</c:v>
              </c:pt>
              <c:pt idx="6">
                <c:v>2181</c:v>
              </c:pt>
              <c:pt idx="7">
                <c:v>1414</c:v>
              </c:pt>
              <c:pt idx="8">
                <c:v>2010</c:v>
              </c:pt>
              <c:pt idx="9">
                <c:v>2841</c:v>
              </c:pt>
              <c:pt idx="10">
                <c:v>3003</c:v>
              </c:pt>
              <c:pt idx="11">
                <c:v>3280</c:v>
              </c:pt>
              <c:pt idx="12">
                <c:v>3143</c:v>
              </c:pt>
              <c:pt idx="13">
                <c:v>2514</c:v>
              </c:pt>
              <c:pt idx="14">
                <c:v>1657</c:v>
              </c:pt>
              <c:pt idx="15">
                <c:v>2122</c:v>
              </c:pt>
              <c:pt idx="16">
                <c:v>3366</c:v>
              </c:pt>
              <c:pt idx="17">
                <c:v>3423</c:v>
              </c:pt>
              <c:pt idx="18">
                <c:v>3500</c:v>
              </c:pt>
              <c:pt idx="19">
                <c:v>3170</c:v>
              </c:pt>
              <c:pt idx="20">
                <c:v>2468</c:v>
              </c:pt>
              <c:pt idx="21">
                <c:v>1679</c:v>
              </c:pt>
              <c:pt idx="22">
                <c:v>2435</c:v>
              </c:pt>
              <c:pt idx="23">
                <c:v>3619</c:v>
              </c:pt>
              <c:pt idx="24">
                <c:v>3793</c:v>
              </c:pt>
              <c:pt idx="25">
                <c:v>3689</c:v>
              </c:pt>
              <c:pt idx="26">
                <c:v>3319</c:v>
              </c:pt>
              <c:pt idx="27">
                <c:v>2664</c:v>
              </c:pt>
              <c:pt idx="28">
                <c:v>1565</c:v>
              </c:pt>
              <c:pt idx="29">
                <c:v>2277</c:v>
              </c:pt>
              <c:pt idx="30">
                <c:v>3297</c:v>
              </c:pt>
              <c:pt idx="31">
                <c:v>3452</c:v>
              </c:pt>
              <c:pt idx="32">
                <c:v>3526</c:v>
              </c:pt>
              <c:pt idx="33">
                <c:v>3307</c:v>
              </c:pt>
              <c:pt idx="34">
                <c:v>2621</c:v>
              </c:pt>
              <c:pt idx="35">
                <c:v>1823</c:v>
              </c:pt>
              <c:pt idx="36">
                <c:v>2690</c:v>
              </c:pt>
              <c:pt idx="37">
                <c:v>3975</c:v>
              </c:pt>
              <c:pt idx="38">
                <c:v>4112</c:v>
              </c:pt>
              <c:pt idx="39">
                <c:v>4019</c:v>
              </c:pt>
              <c:pt idx="40">
                <c:v>3747</c:v>
              </c:pt>
              <c:pt idx="41">
                <c:v>2969</c:v>
              </c:pt>
              <c:pt idx="42">
                <c:v>1977</c:v>
              </c:pt>
              <c:pt idx="43">
                <c:v>2906</c:v>
              </c:pt>
              <c:pt idx="44">
                <c:v>3778</c:v>
              </c:pt>
              <c:pt idx="45">
                <c:v>4025</c:v>
              </c:pt>
              <c:pt idx="46">
                <c:v>4060</c:v>
              </c:pt>
              <c:pt idx="47">
                <c:v>3582</c:v>
              </c:pt>
              <c:pt idx="48">
                <c:v>2707</c:v>
              </c:pt>
              <c:pt idx="49">
                <c:v>2048</c:v>
              </c:pt>
              <c:pt idx="50">
                <c:v>2468</c:v>
              </c:pt>
              <c:pt idx="51">
                <c:v>3824</c:v>
              </c:pt>
              <c:pt idx="52">
                <c:v>3926</c:v>
              </c:pt>
              <c:pt idx="53">
                <c:v>3859</c:v>
              </c:pt>
              <c:pt idx="54">
                <c:v>3784</c:v>
              </c:pt>
              <c:pt idx="55">
                <c:v>3045</c:v>
              </c:pt>
              <c:pt idx="56">
                <c:v>1988</c:v>
              </c:pt>
              <c:pt idx="57">
                <c:v>2620</c:v>
              </c:pt>
              <c:pt idx="58">
                <c:v>3771</c:v>
              </c:pt>
              <c:pt idx="59">
                <c:v>3968</c:v>
              </c:pt>
              <c:pt idx="60">
                <c:v>4043</c:v>
              </c:pt>
              <c:pt idx="61">
                <c:v>3813</c:v>
              </c:pt>
              <c:pt idx="62">
                <c:v>2916</c:v>
              </c:pt>
              <c:pt idx="63">
                <c:v>1975</c:v>
              </c:pt>
            </c:numLit>
          </c:yVal>
          <c:smooth val="0"/>
          <c:extLst>
            <c:ext xmlns:c16="http://schemas.microsoft.com/office/drawing/2014/chart" uri="{C3380CC4-5D6E-409C-BE32-E72D297353CC}">
              <c16:uniqueId val="{00000000-A1A3-4614-90E4-FF2201581894}"/>
            </c:ext>
          </c:extLst>
        </c:ser>
        <c:ser>
          <c:idx val="1"/>
          <c:order val="1"/>
          <c:tx>
            <c:v>Predicted</c:v>
          </c:tx>
          <c:spPr>
            <a:ln w="9525">
              <a:solidFill>
                <a:srgbClr val="FF0000"/>
              </a:solidFill>
              <a:prstDash val="sysDash"/>
            </a:ln>
          </c:spPr>
          <c:marker>
            <c:symbol val="circle"/>
            <c:size val="6"/>
            <c:spPr>
              <a:noFill/>
              <a:ln w="9525">
                <a:solidFill>
                  <a:srgbClr val="FF0000"/>
                </a:solidFill>
                <a:prstDash val="solid"/>
              </a:ln>
            </c:spPr>
          </c:marker>
          <c:xVal>
            <c:numLit>
              <c:formatCode>General</c:formatCode>
              <c:ptCount val="64"/>
              <c:pt idx="0">
                <c:v>14</c:v>
              </c:pt>
              <c:pt idx="1">
                <c:v>15</c:v>
              </c:pt>
              <c:pt idx="2">
                <c:v>16</c:v>
              </c:pt>
              <c:pt idx="3">
                <c:v>17</c:v>
              </c:pt>
              <c:pt idx="4">
                <c:v>18</c:v>
              </c:pt>
              <c:pt idx="5">
                <c:v>19</c:v>
              </c:pt>
              <c:pt idx="6">
                <c:v>20</c:v>
              </c:pt>
              <c:pt idx="7">
                <c:v>21</c:v>
              </c:pt>
              <c:pt idx="8">
                <c:v>22</c:v>
              </c:pt>
              <c:pt idx="9">
                <c:v>23</c:v>
              </c:pt>
              <c:pt idx="10">
                <c:v>24</c:v>
              </c:pt>
              <c:pt idx="11">
                <c:v>25</c:v>
              </c:pt>
              <c:pt idx="12">
                <c:v>26</c:v>
              </c:pt>
              <c:pt idx="13">
                <c:v>27</c:v>
              </c:pt>
              <c:pt idx="14">
                <c:v>28</c:v>
              </c:pt>
              <c:pt idx="15">
                <c:v>29</c:v>
              </c:pt>
              <c:pt idx="16">
                <c:v>30</c:v>
              </c:pt>
              <c:pt idx="17">
                <c:v>31</c:v>
              </c:pt>
              <c:pt idx="18">
                <c:v>32</c:v>
              </c:pt>
              <c:pt idx="19">
                <c:v>33</c:v>
              </c:pt>
              <c:pt idx="20">
                <c:v>34</c:v>
              </c:pt>
              <c:pt idx="21">
                <c:v>35</c:v>
              </c:pt>
              <c:pt idx="22">
                <c:v>36</c:v>
              </c:pt>
              <c:pt idx="23">
                <c:v>37</c:v>
              </c:pt>
              <c:pt idx="24">
                <c:v>38</c:v>
              </c:pt>
              <c:pt idx="25">
                <c:v>39</c:v>
              </c:pt>
              <c:pt idx="26">
                <c:v>40</c:v>
              </c:pt>
              <c:pt idx="27">
                <c:v>41</c:v>
              </c:pt>
              <c:pt idx="28">
                <c:v>42</c:v>
              </c:pt>
              <c:pt idx="29">
                <c:v>43</c:v>
              </c:pt>
              <c:pt idx="30">
                <c:v>44</c:v>
              </c:pt>
              <c:pt idx="31">
                <c:v>45</c:v>
              </c:pt>
              <c:pt idx="32">
                <c:v>46</c:v>
              </c:pt>
              <c:pt idx="33">
                <c:v>47</c:v>
              </c:pt>
              <c:pt idx="34">
                <c:v>48</c:v>
              </c:pt>
              <c:pt idx="35">
                <c:v>49</c:v>
              </c:pt>
              <c:pt idx="36">
                <c:v>50</c:v>
              </c:pt>
              <c:pt idx="37">
                <c:v>51</c:v>
              </c:pt>
              <c:pt idx="38">
                <c:v>52</c:v>
              </c:pt>
              <c:pt idx="39">
                <c:v>53</c:v>
              </c:pt>
              <c:pt idx="40">
                <c:v>54</c:v>
              </c:pt>
              <c:pt idx="41">
                <c:v>55</c:v>
              </c:pt>
              <c:pt idx="42">
                <c:v>56</c:v>
              </c:pt>
              <c:pt idx="43">
                <c:v>57</c:v>
              </c:pt>
              <c:pt idx="44">
                <c:v>58</c:v>
              </c:pt>
              <c:pt idx="45">
                <c:v>59</c:v>
              </c:pt>
              <c:pt idx="46">
                <c:v>60</c:v>
              </c:pt>
              <c:pt idx="47">
                <c:v>61</c:v>
              </c:pt>
              <c:pt idx="48">
                <c:v>62</c:v>
              </c:pt>
              <c:pt idx="49">
                <c:v>63</c:v>
              </c:pt>
              <c:pt idx="50">
                <c:v>64</c:v>
              </c:pt>
              <c:pt idx="51">
                <c:v>65</c:v>
              </c:pt>
              <c:pt idx="52">
                <c:v>66</c:v>
              </c:pt>
              <c:pt idx="53">
                <c:v>67</c:v>
              </c:pt>
              <c:pt idx="54">
                <c:v>68</c:v>
              </c:pt>
              <c:pt idx="55">
                <c:v>69</c:v>
              </c:pt>
              <c:pt idx="56">
                <c:v>70</c:v>
              </c:pt>
              <c:pt idx="57">
                <c:v>71</c:v>
              </c:pt>
              <c:pt idx="58">
                <c:v>72</c:v>
              </c:pt>
              <c:pt idx="59">
                <c:v>73</c:v>
              </c:pt>
              <c:pt idx="60">
                <c:v>74</c:v>
              </c:pt>
              <c:pt idx="61">
                <c:v>75</c:v>
              </c:pt>
              <c:pt idx="62">
                <c:v>76</c:v>
              </c:pt>
              <c:pt idx="63">
                <c:v>77</c:v>
              </c:pt>
            </c:numLit>
          </c:xVal>
          <c:yVal>
            <c:numLit>
              <c:formatCode>General</c:formatCode>
              <c:ptCount val="64"/>
              <c:pt idx="0">
                <c:v>1158.1626987355528</c:v>
              </c:pt>
              <c:pt idx="1">
                <c:v>1834.4086405526675</c:v>
              </c:pt>
              <c:pt idx="2">
                <c:v>2954.4114013741105</c:v>
              </c:pt>
              <c:pt idx="3">
                <c:v>3123.5915899698184</c:v>
              </c:pt>
              <c:pt idx="4">
                <c:v>3171.9501712637402</c:v>
              </c:pt>
              <c:pt idx="5">
                <c:v>2915.3155665408603</c:v>
              </c:pt>
              <c:pt idx="6">
                <c:v>2181.5368238391434</c:v>
              </c:pt>
              <c:pt idx="7">
                <c:v>1297.3585195802868</c:v>
              </c:pt>
              <c:pt idx="8">
                <c:v>1968.5082755660444</c:v>
              </c:pt>
              <c:pt idx="9">
                <c:v>3057.6341457622016</c:v>
              </c:pt>
              <c:pt idx="10">
                <c:v>3220.5190459779969</c:v>
              </c:pt>
              <c:pt idx="11">
                <c:v>3267.6785247233634</c:v>
              </c:pt>
              <c:pt idx="12">
                <c:v>3017.0394327432573</c:v>
              </c:pt>
              <c:pt idx="13">
                <c:v>2309.8407965345054</c:v>
              </c:pt>
              <c:pt idx="14">
                <c:v>1443.6490305039706</c:v>
              </c:pt>
              <c:pt idx="15">
                <c:v>2124.4915320905457</c:v>
              </c:pt>
              <c:pt idx="16">
                <c:v>3216.5152334457098</c:v>
              </c:pt>
              <c:pt idx="17">
                <c:v>3371.4061166711404</c:v>
              </c:pt>
              <c:pt idx="18">
                <c:v>3428.9578175039819</c:v>
              </c:pt>
              <c:pt idx="19">
                <c:v>3197.9040671502707</c:v>
              </c:pt>
              <c:pt idx="20">
                <c:v>2498.6994479318837</c:v>
              </c:pt>
              <c:pt idx="21">
                <c:v>1639.1027459184002</c:v>
              </c:pt>
              <c:pt idx="22">
                <c:v>2306.3554186213546</c:v>
              </c:pt>
              <c:pt idx="23">
                <c:v>3433.2530190969869</c:v>
              </c:pt>
              <c:pt idx="24">
                <c:v>3615.0237844525204</c:v>
              </c:pt>
              <c:pt idx="25">
                <c:v>3658.1862547027044</c:v>
              </c:pt>
              <c:pt idx="26">
                <c:v>3385.7634664238535</c:v>
              </c:pt>
              <c:pt idx="27">
                <c:v>2648.6871917136109</c:v>
              </c:pt>
              <c:pt idx="28">
                <c:v>1767.0070177642435</c:v>
              </c:pt>
              <c:pt idx="29">
                <c:v>2454.3446581554904</c:v>
              </c:pt>
              <c:pt idx="30">
                <c:v>3554.0626008638815</c:v>
              </c:pt>
              <c:pt idx="31">
                <c:v>3730.8371056004366</c:v>
              </c:pt>
              <c:pt idx="32">
                <c:v>3770.901894266854</c:v>
              </c:pt>
              <c:pt idx="33">
                <c:v>3510.6699818983097</c:v>
              </c:pt>
              <c:pt idx="34">
                <c:v>2797.7756085839223</c:v>
              </c:pt>
              <c:pt idx="35">
                <c:v>1902.5056057509339</c:v>
              </c:pt>
              <c:pt idx="36">
                <c:v>2542.7784711114059</c:v>
              </c:pt>
              <c:pt idx="37">
                <c:v>3585.0394167015465</c:v>
              </c:pt>
              <c:pt idx="38">
                <c:v>3690.7670954362306</c:v>
              </c:pt>
              <c:pt idx="39">
                <c:v>3695.6582093450415</c:v>
              </c:pt>
              <c:pt idx="40">
                <c:v>3419.3383377833875</c:v>
              </c:pt>
              <c:pt idx="41">
                <c:v>2682.5618387102836</c:v>
              </c:pt>
              <c:pt idx="42">
                <c:v>1824.4640148824938</c:v>
              </c:pt>
              <c:pt idx="43">
                <c:v>2521.7941765116971</c:v>
              </c:pt>
              <c:pt idx="44">
                <c:v>3663.9803344814027</c:v>
              </c:pt>
              <c:pt idx="45">
                <c:v>3869.733150808032</c:v>
              </c:pt>
              <c:pt idx="46">
                <c:v>3940.1752040378374</c:v>
              </c:pt>
              <c:pt idx="47">
                <c:v>3709.0215284717465</c:v>
              </c:pt>
              <c:pt idx="48">
                <c:v>3011.3157874390531</c:v>
              </c:pt>
              <c:pt idx="49">
                <c:v>2142.8257415237886</c:v>
              </c:pt>
              <c:pt idx="50">
                <c:v>2820.4706363142172</c:v>
              </c:pt>
              <c:pt idx="51">
                <c:v>3875.2222334518037</c:v>
              </c:pt>
              <c:pt idx="52">
                <c:v>4006.3309161308975</c:v>
              </c:pt>
              <c:pt idx="53">
                <c:v>4031.6067733651403</c:v>
              </c:pt>
              <c:pt idx="54">
                <c:v>3739.998344309412</c:v>
              </c:pt>
              <c:pt idx="55">
                <c:v>2981.3382237251835</c:v>
              </c:pt>
              <c:pt idx="56">
                <c:v>2104.554385182415</c:v>
              </c:pt>
              <c:pt idx="57">
                <c:v>2716.8481910766081</c:v>
              </c:pt>
              <c:pt idx="58">
                <c:v>3795.8816148224287</c:v>
              </c:pt>
              <c:pt idx="59">
                <c:v>3925.7911949529685</c:v>
              </c:pt>
              <c:pt idx="60">
                <c:v>3926.8851507913555</c:v>
              </c:pt>
              <c:pt idx="61">
                <c:v>3671.9492746789278</c:v>
              </c:pt>
              <c:pt idx="62">
                <c:v>2973.244281522439</c:v>
              </c:pt>
              <c:pt idx="63">
                <c:v>2083.3702401579471</c:v>
              </c:pt>
            </c:numLit>
          </c:yVal>
          <c:smooth val="0"/>
          <c:extLst>
            <c:ext xmlns:c16="http://schemas.microsoft.com/office/drawing/2014/chart" uri="{C3380CC4-5D6E-409C-BE32-E72D297353CC}">
              <c16:uniqueId val="{00000001-A1A3-4614-90E4-FF2201581894}"/>
            </c:ext>
          </c:extLst>
        </c:ser>
        <c:ser>
          <c:idx val="2"/>
          <c:order val="2"/>
          <c:tx>
            <c:v>Forecast</c:v>
          </c:tx>
          <c:spPr>
            <a:ln w="25400">
              <a:noFill/>
            </a:ln>
          </c:spPr>
          <c:marker>
            <c:symbol val="circle"/>
            <c:size val="7"/>
            <c:spPr>
              <a:solidFill>
                <a:srgbClr val="FF9999"/>
              </a:solidFill>
              <a:ln w="12700">
                <a:solidFill>
                  <a:srgbClr val="FF0000"/>
                </a:solidFill>
                <a:prstDash val="solid"/>
              </a:ln>
            </c:spPr>
          </c:marker>
          <c:errBars>
            <c:errDir val="y"/>
            <c:errBarType val="both"/>
            <c:errValType val="cust"/>
            <c:noEndCap val="0"/>
            <c:plus>
              <c:numRef>
                <c:f>'Moving average + dummy model'!$CG$42:$CG$48</c:f>
                <c:numCache>
                  <c:formatCode>General</c:formatCode>
                  <c:ptCount val="7"/>
                  <c:pt idx="0">
                    <c:v>423.21654865439814</c:v>
                  </c:pt>
                  <c:pt idx="1">
                    <c:v>422.61338481217479</c:v>
                  </c:pt>
                  <c:pt idx="2">
                    <c:v>422.30089625242175</c:v>
                  </c:pt>
                  <c:pt idx="3">
                    <c:v>422.34648544330497</c:v>
                  </c:pt>
                  <c:pt idx="4">
                    <c:v>422.03661659245</c:v>
                  </c:pt>
                  <c:pt idx="5">
                    <c:v>421.50673161584695</c:v>
                  </c:pt>
                  <c:pt idx="6">
                    <c:v>420.63403945907106</c:v>
                  </c:pt>
                </c:numCache>
              </c:numRef>
            </c:plus>
            <c:minus>
              <c:numRef>
                <c:f>'Moving average + dummy model'!$CG$42:$CG$48</c:f>
                <c:numCache>
                  <c:formatCode>General</c:formatCode>
                  <c:ptCount val="7"/>
                  <c:pt idx="0">
                    <c:v>423.21654865439814</c:v>
                  </c:pt>
                  <c:pt idx="1">
                    <c:v>422.61338481217479</c:v>
                  </c:pt>
                  <c:pt idx="2">
                    <c:v>422.30089625242175</c:v>
                  </c:pt>
                  <c:pt idx="3">
                    <c:v>422.34648544330497</c:v>
                  </c:pt>
                  <c:pt idx="4">
                    <c:v>422.03661659245</c:v>
                  </c:pt>
                  <c:pt idx="5">
                    <c:v>421.50673161584695</c:v>
                  </c:pt>
                  <c:pt idx="6">
                    <c:v>420.63403945907106</c:v>
                  </c:pt>
                </c:numCache>
              </c:numRef>
            </c:minus>
          </c:errBars>
          <c:xVal>
            <c:numRef>
              <c:f>'Moving average + dummy model'!$A$42:$A$48</c:f>
              <c:numCache>
                <c:formatCode>0</c:formatCode>
                <c:ptCount val="7"/>
                <c:pt idx="0">
                  <c:v>78</c:v>
                </c:pt>
                <c:pt idx="1">
                  <c:v>79</c:v>
                </c:pt>
                <c:pt idx="2">
                  <c:v>80</c:v>
                </c:pt>
                <c:pt idx="3">
                  <c:v>81</c:v>
                </c:pt>
                <c:pt idx="4">
                  <c:v>82</c:v>
                </c:pt>
                <c:pt idx="5">
                  <c:v>83</c:v>
                </c:pt>
                <c:pt idx="6">
                  <c:v>84</c:v>
                </c:pt>
              </c:numCache>
            </c:numRef>
          </c:xVal>
          <c:yVal>
            <c:numRef>
              <c:f>'Moving average + dummy model'!$B$42:$B$48</c:f>
              <c:numCache>
                <c:formatCode>#,###</c:formatCode>
                <c:ptCount val="7"/>
                <c:pt idx="0">
                  <c:v>2754.6199213560803</c:v>
                </c:pt>
                <c:pt idx="1">
                  <c:v>3823.7607490763303</c:v>
                </c:pt>
                <c:pt idx="2">
                  <c:v>3967.7597841523884</c:v>
                </c:pt>
                <c:pt idx="3">
                  <c:v>4007.3249467569053</c:v>
                </c:pt>
                <c:pt idx="4">
                  <c:v>3735.1020089028152</c:v>
                </c:pt>
                <c:pt idx="5">
                  <c:v>2989.73194156507</c:v>
                </c:pt>
                <c:pt idx="6">
                  <c:v>2104.5543851824127</c:v>
                </c:pt>
              </c:numCache>
            </c:numRef>
          </c:yVal>
          <c:smooth val="0"/>
          <c:extLst>
            <c:ext xmlns:c16="http://schemas.microsoft.com/office/drawing/2014/chart" uri="{C3380CC4-5D6E-409C-BE32-E72D297353CC}">
              <c16:uniqueId val="{00000002-A1A3-4614-90E4-FF2201581894}"/>
            </c:ext>
          </c:extLst>
        </c:ser>
        <c:dLbls>
          <c:showLegendKey val="0"/>
          <c:showVal val="0"/>
          <c:showCatName val="0"/>
          <c:showSerName val="0"/>
          <c:showPercent val="0"/>
          <c:showBubbleSize val="0"/>
        </c:dLbls>
        <c:axId val="194050688"/>
        <c:axId val="194611072"/>
      </c:scatterChart>
      <c:valAx>
        <c:axId val="194050688"/>
        <c:scaling>
          <c:orientation val="minMax"/>
        </c:scaling>
        <c:delete val="0"/>
        <c:axPos val="b"/>
        <c:title>
          <c:tx>
            <c:rich>
              <a:bodyPr/>
              <a:lstStyle/>
              <a:p>
                <a:pPr>
                  <a:defRPr/>
                </a:pPr>
                <a:r>
                  <a:rPr lang="en-US"/>
                  <a:t>Observation #</a:t>
                </a:r>
              </a:p>
            </c:rich>
          </c:tx>
          <c:layout/>
          <c:overlay val="0"/>
        </c:title>
        <c:numFmt formatCode="0" sourceLinked="0"/>
        <c:majorTickMark val="out"/>
        <c:minorTickMark val="none"/>
        <c:tickLblPos val="nextTo"/>
        <c:crossAx val="194611072"/>
        <c:crossesAt val="1000"/>
        <c:crossBetween val="midCat"/>
      </c:valAx>
      <c:valAx>
        <c:axId val="194611072"/>
        <c:scaling>
          <c:orientation val="minMax"/>
          <c:min val="1000"/>
        </c:scaling>
        <c:delete val="0"/>
        <c:axPos val="l"/>
        <c:majorGridlines>
          <c:spPr>
            <a:ln w="3175">
              <a:solidFill>
                <a:srgbClr val="C0C0C0"/>
              </a:solidFill>
              <a:prstDash val="solid"/>
            </a:ln>
          </c:spPr>
        </c:majorGridlines>
        <c:title>
          <c:tx>
            <c:rich>
              <a:bodyPr/>
              <a:lstStyle/>
              <a:p>
                <a:pPr>
                  <a:defRPr/>
                </a:pPr>
                <a:r>
                  <a:rPr lang="en-US"/>
                  <a:t>Unique_Visits</a:t>
                </a:r>
              </a:p>
            </c:rich>
          </c:tx>
          <c:layout>
            <c:manualLayout>
              <c:xMode val="edge"/>
              <c:yMode val="edge"/>
              <c:x val="2.5730994152046785E-2"/>
              <c:y val="0.3509507144940216"/>
            </c:manualLayout>
          </c:layout>
          <c:overlay val="0"/>
        </c:title>
        <c:numFmt formatCode="General" sourceLinked="1"/>
        <c:majorTickMark val="out"/>
        <c:minorTickMark val="none"/>
        <c:tickLblPos val="nextTo"/>
        <c:crossAx val="194050688"/>
        <c:crossesAt val="0"/>
        <c:crossBetween val="midCat"/>
      </c:valAx>
      <c:spPr>
        <a:ln w="6350">
          <a:solidFill>
            <a:srgbClr val="808080"/>
          </a:solidFill>
          <a:prstDash val="solid"/>
        </a:ln>
      </c:spPr>
    </c:plotArea>
    <c:legend>
      <c:legendPos val="r"/>
      <c:layout/>
      <c:overlay val="0"/>
    </c:legend>
    <c:plotVisOnly val="1"/>
    <c:dispBlanksAs val="gap"/>
    <c:showDLblsOverMax val="0"/>
  </c:chart>
  <c:spPr>
    <a:solidFill>
      <a:srgbClr val="F3F3F3"/>
    </a:solidFill>
    <a:ln w="6350">
      <a:solidFill>
        <a:srgbClr val="808080"/>
      </a:solidFill>
      <a:prstDash val="solid"/>
    </a:ln>
  </c:spPr>
  <c:txPr>
    <a:bodyPr/>
    <a:lstStyle/>
    <a:p>
      <a:pPr>
        <a:defRPr sz="1000">
          <a:latin typeface="+mn-lt"/>
          <a:ea typeface="+mn-lt"/>
          <a:cs typeface="+mn-lt"/>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a:pPr>
            <a:r>
              <a:rPr lang="en-US" sz="1100"/>
              <a:t>Residual -vs- Observation #
</a:t>
            </a:r>
            <a:r>
              <a:rPr lang="en-US" sz="1000"/>
              <a:t>Moving average + dummy model for Unique_Visits    (7 variables, n=64)</a:t>
            </a:r>
          </a:p>
        </c:rich>
      </c:tx>
      <c:overlay val="0"/>
    </c:title>
    <c:autoTitleDeleted val="0"/>
    <c:plotArea>
      <c:layout/>
      <c:barChart>
        <c:barDir val="col"/>
        <c:grouping val="clustered"/>
        <c:varyColors val="0"/>
        <c:ser>
          <c:idx val="0"/>
          <c:order val="0"/>
          <c:tx>
            <c:v>Actual</c:v>
          </c:tx>
          <c:spPr>
            <a:solidFill>
              <a:srgbClr val="9999FF"/>
            </a:solidFill>
            <a:ln w="9525" cap="flat" cmpd="sng" algn="ctr">
              <a:solidFill>
                <a:srgbClr val="0000FF"/>
              </a:solidFill>
              <a:prstDash val="solid"/>
              <a:round/>
              <a:headEnd type="none" w="med" len="med"/>
              <a:tailEnd type="none" w="med" len="med"/>
            </a:ln>
            <a:effectLst/>
          </c:spPr>
          <c:invertIfNegative val="0"/>
          <c:cat>
            <c:numLit>
              <c:formatCode>General</c:formatCode>
              <c:ptCount val="64"/>
              <c:pt idx="0">
                <c:v>14</c:v>
              </c:pt>
              <c:pt idx="1">
                <c:v>15</c:v>
              </c:pt>
              <c:pt idx="2">
                <c:v>16</c:v>
              </c:pt>
              <c:pt idx="3">
                <c:v>17</c:v>
              </c:pt>
              <c:pt idx="4">
                <c:v>18</c:v>
              </c:pt>
              <c:pt idx="5">
                <c:v>19</c:v>
              </c:pt>
              <c:pt idx="6">
                <c:v>20</c:v>
              </c:pt>
              <c:pt idx="7">
                <c:v>21</c:v>
              </c:pt>
              <c:pt idx="8">
                <c:v>22</c:v>
              </c:pt>
              <c:pt idx="9">
                <c:v>23</c:v>
              </c:pt>
              <c:pt idx="10">
                <c:v>24</c:v>
              </c:pt>
              <c:pt idx="11">
                <c:v>25</c:v>
              </c:pt>
              <c:pt idx="12">
                <c:v>26</c:v>
              </c:pt>
              <c:pt idx="13">
                <c:v>27</c:v>
              </c:pt>
              <c:pt idx="14">
                <c:v>28</c:v>
              </c:pt>
              <c:pt idx="15">
                <c:v>29</c:v>
              </c:pt>
              <c:pt idx="16">
                <c:v>30</c:v>
              </c:pt>
              <c:pt idx="17">
                <c:v>31</c:v>
              </c:pt>
              <c:pt idx="18">
                <c:v>32</c:v>
              </c:pt>
              <c:pt idx="19">
                <c:v>33</c:v>
              </c:pt>
              <c:pt idx="20">
                <c:v>34</c:v>
              </c:pt>
              <c:pt idx="21">
                <c:v>35</c:v>
              </c:pt>
              <c:pt idx="22">
                <c:v>36</c:v>
              </c:pt>
              <c:pt idx="23">
                <c:v>37</c:v>
              </c:pt>
              <c:pt idx="24">
                <c:v>38</c:v>
              </c:pt>
              <c:pt idx="25">
                <c:v>39</c:v>
              </c:pt>
              <c:pt idx="26">
                <c:v>40</c:v>
              </c:pt>
              <c:pt idx="27">
                <c:v>41</c:v>
              </c:pt>
              <c:pt idx="28">
                <c:v>42</c:v>
              </c:pt>
              <c:pt idx="29">
                <c:v>43</c:v>
              </c:pt>
              <c:pt idx="30">
                <c:v>44</c:v>
              </c:pt>
              <c:pt idx="31">
                <c:v>45</c:v>
              </c:pt>
              <c:pt idx="32">
                <c:v>46</c:v>
              </c:pt>
              <c:pt idx="33">
                <c:v>47</c:v>
              </c:pt>
              <c:pt idx="34">
                <c:v>48</c:v>
              </c:pt>
              <c:pt idx="35">
                <c:v>49</c:v>
              </c:pt>
              <c:pt idx="36">
                <c:v>50</c:v>
              </c:pt>
              <c:pt idx="37">
                <c:v>51</c:v>
              </c:pt>
              <c:pt idx="38">
                <c:v>52</c:v>
              </c:pt>
              <c:pt idx="39">
                <c:v>53</c:v>
              </c:pt>
              <c:pt idx="40">
                <c:v>54</c:v>
              </c:pt>
              <c:pt idx="41">
                <c:v>55</c:v>
              </c:pt>
              <c:pt idx="42">
                <c:v>56</c:v>
              </c:pt>
              <c:pt idx="43">
                <c:v>57</c:v>
              </c:pt>
              <c:pt idx="44">
                <c:v>58</c:v>
              </c:pt>
              <c:pt idx="45">
                <c:v>59</c:v>
              </c:pt>
              <c:pt idx="46">
                <c:v>60</c:v>
              </c:pt>
              <c:pt idx="47">
                <c:v>61</c:v>
              </c:pt>
              <c:pt idx="48">
                <c:v>62</c:v>
              </c:pt>
              <c:pt idx="49">
                <c:v>63</c:v>
              </c:pt>
              <c:pt idx="50">
                <c:v>64</c:v>
              </c:pt>
              <c:pt idx="51">
                <c:v>65</c:v>
              </c:pt>
              <c:pt idx="52">
                <c:v>66</c:v>
              </c:pt>
              <c:pt idx="53">
                <c:v>67</c:v>
              </c:pt>
              <c:pt idx="54">
                <c:v>68</c:v>
              </c:pt>
              <c:pt idx="55">
                <c:v>69</c:v>
              </c:pt>
              <c:pt idx="56">
                <c:v>70</c:v>
              </c:pt>
              <c:pt idx="57">
                <c:v>71</c:v>
              </c:pt>
              <c:pt idx="58">
                <c:v>72</c:v>
              </c:pt>
              <c:pt idx="59">
                <c:v>73</c:v>
              </c:pt>
              <c:pt idx="60">
                <c:v>74</c:v>
              </c:pt>
              <c:pt idx="61">
                <c:v>75</c:v>
              </c:pt>
              <c:pt idx="62">
                <c:v>76</c:v>
              </c:pt>
              <c:pt idx="63">
                <c:v>77</c:v>
              </c:pt>
            </c:numLit>
          </c:cat>
          <c:val>
            <c:numLit>
              <c:formatCode>General</c:formatCode>
              <c:ptCount val="64"/>
              <c:pt idx="0">
                <c:v>78.837301264447206</c:v>
              </c:pt>
              <c:pt idx="1">
                <c:v>-72.408640552667521</c:v>
              </c:pt>
              <c:pt idx="2">
                <c:v>-289.41140137411048</c:v>
              </c:pt>
              <c:pt idx="3">
                <c:v>-271.59158996981841</c:v>
              </c:pt>
              <c:pt idx="4">
                <c:v>-255.95017126374023</c:v>
              </c:pt>
              <c:pt idx="5">
                <c:v>-213.31556654086035</c:v>
              </c:pt>
              <c:pt idx="6">
                <c:v>-0.53682383914338061</c:v>
              </c:pt>
              <c:pt idx="7">
                <c:v>116.64148041971316</c:v>
              </c:pt>
              <c:pt idx="8">
                <c:v>41.491724433955596</c:v>
              </c:pt>
              <c:pt idx="9">
                <c:v>-216.63414576220157</c:v>
              </c:pt>
              <c:pt idx="10">
                <c:v>-217.51904597799694</c:v>
              </c:pt>
              <c:pt idx="11">
                <c:v>12.321475276636647</c:v>
              </c:pt>
              <c:pt idx="12">
                <c:v>125.96056725674271</c:v>
              </c:pt>
              <c:pt idx="13">
                <c:v>204.15920346549456</c:v>
              </c:pt>
              <c:pt idx="14">
                <c:v>213.35096949602939</c:v>
              </c:pt>
              <c:pt idx="15">
                <c:v>-2.491532090545661</c:v>
              </c:pt>
              <c:pt idx="16">
                <c:v>149.48476655429022</c:v>
              </c:pt>
              <c:pt idx="17">
                <c:v>51.593883328859647</c:v>
              </c:pt>
              <c:pt idx="18">
                <c:v>71.042182496018086</c:v>
              </c:pt>
              <c:pt idx="19">
                <c:v>-27.904067150270748</c:v>
              </c:pt>
              <c:pt idx="20">
                <c:v>-30.699447931883697</c:v>
              </c:pt>
              <c:pt idx="21">
                <c:v>39.89725408159984</c:v>
              </c:pt>
              <c:pt idx="22">
                <c:v>128.6445813786454</c:v>
              </c:pt>
              <c:pt idx="23">
                <c:v>185.74698090301308</c:v>
              </c:pt>
              <c:pt idx="24">
                <c:v>177.97621554747957</c:v>
              </c:pt>
              <c:pt idx="25">
                <c:v>30.813745297295554</c:v>
              </c:pt>
              <c:pt idx="26">
                <c:v>-66.763466423853515</c:v>
              </c:pt>
              <c:pt idx="27">
                <c:v>15.3128082863891</c:v>
              </c:pt>
              <c:pt idx="28">
                <c:v>-202.00701776424353</c:v>
              </c:pt>
              <c:pt idx="29">
                <c:v>-177.34465815549038</c:v>
              </c:pt>
              <c:pt idx="30">
                <c:v>-257.06260086388147</c:v>
              </c:pt>
              <c:pt idx="31">
                <c:v>-278.83710560043664</c:v>
              </c:pt>
              <c:pt idx="32">
                <c:v>-244.90189426685401</c:v>
              </c:pt>
              <c:pt idx="33">
                <c:v>-203.66998189830974</c:v>
              </c:pt>
              <c:pt idx="34">
                <c:v>-176.77560858392235</c:v>
              </c:pt>
              <c:pt idx="35">
                <c:v>-79.50560575093391</c:v>
              </c:pt>
              <c:pt idx="36">
                <c:v>147.22152888859409</c:v>
              </c:pt>
              <c:pt idx="37">
                <c:v>389.96058329845346</c:v>
              </c:pt>
              <c:pt idx="38">
                <c:v>421.23290456376935</c:v>
              </c:pt>
              <c:pt idx="39">
                <c:v>323.34179065495846</c:v>
              </c:pt>
              <c:pt idx="40">
                <c:v>327.66166221661251</c:v>
              </c:pt>
              <c:pt idx="41">
                <c:v>286.43816128971639</c:v>
              </c:pt>
              <c:pt idx="42">
                <c:v>152.53598511750624</c:v>
              </c:pt>
              <c:pt idx="43">
                <c:v>384.20582348830294</c:v>
              </c:pt>
              <c:pt idx="44">
                <c:v>114.01966551859732</c:v>
              </c:pt>
              <c:pt idx="45">
                <c:v>155.26684919196805</c:v>
              </c:pt>
              <c:pt idx="46">
                <c:v>119.82479596216263</c:v>
              </c:pt>
              <c:pt idx="47">
                <c:v>-127.02152847174648</c:v>
              </c:pt>
              <c:pt idx="48">
                <c:v>-304.31578743905311</c:v>
              </c:pt>
              <c:pt idx="49">
                <c:v>-94.825741523788565</c:v>
              </c:pt>
              <c:pt idx="50">
                <c:v>-352.47063631421724</c:v>
              </c:pt>
              <c:pt idx="51">
                <c:v>-51.222233451803731</c:v>
              </c:pt>
              <c:pt idx="52">
                <c:v>-80.330916130897549</c:v>
              </c:pt>
              <c:pt idx="53">
                <c:v>-172.60677336514027</c:v>
              </c:pt>
              <c:pt idx="54">
                <c:v>44.001655690587995</c:v>
              </c:pt>
              <c:pt idx="55">
                <c:v>63.661776274816475</c:v>
              </c:pt>
              <c:pt idx="56">
                <c:v>-116.55438518241499</c:v>
              </c:pt>
              <c:pt idx="57">
                <c:v>-96.848191076608146</c:v>
              </c:pt>
              <c:pt idx="58">
                <c:v>-24.881614822428674</c:v>
              </c:pt>
              <c:pt idx="59">
                <c:v>42.208805047031547</c:v>
              </c:pt>
              <c:pt idx="60">
                <c:v>116.1148492086445</c:v>
              </c:pt>
              <c:pt idx="61">
                <c:v>141.05072532107215</c:v>
              </c:pt>
              <c:pt idx="62">
                <c:v>-57.244281522438996</c:v>
              </c:pt>
              <c:pt idx="63">
                <c:v>-108.37024015794714</c:v>
              </c:pt>
            </c:numLit>
          </c:val>
          <c:extLst>
            <c:ext xmlns:c16="http://schemas.microsoft.com/office/drawing/2014/chart" uri="{C3380CC4-5D6E-409C-BE32-E72D297353CC}">
              <c16:uniqueId val="{00000000-57A8-4AC0-9D6E-5C501D56CF09}"/>
            </c:ext>
          </c:extLst>
        </c:ser>
        <c:dLbls>
          <c:showLegendKey val="0"/>
          <c:showVal val="0"/>
          <c:showCatName val="0"/>
          <c:showSerName val="0"/>
          <c:showPercent val="0"/>
          <c:showBubbleSize val="0"/>
        </c:dLbls>
        <c:gapWidth val="25"/>
        <c:axId val="195048960"/>
        <c:axId val="195050880"/>
      </c:barChart>
      <c:catAx>
        <c:axId val="195048960"/>
        <c:scaling>
          <c:orientation val="minMax"/>
        </c:scaling>
        <c:delete val="0"/>
        <c:axPos val="b"/>
        <c:title>
          <c:tx>
            <c:rich>
              <a:bodyPr/>
              <a:lstStyle/>
              <a:p>
                <a:pPr>
                  <a:defRPr/>
                </a:pPr>
                <a:r>
                  <a:rPr lang="en-US"/>
                  <a:t>Observation #
</a:t>
                </a:r>
                <a:r>
                  <a:rPr lang="en-US" sz="750"/>
                  <a:t>Lag 1 autocorrelation = 0.72,   Durbin-Watson statistic = 0.54</a:t>
                </a:r>
              </a:p>
            </c:rich>
          </c:tx>
          <c:overlay val="0"/>
        </c:title>
        <c:numFmt formatCode="General" sourceLinked="1"/>
        <c:majorTickMark val="none"/>
        <c:minorTickMark val="none"/>
        <c:tickLblPos val="low"/>
        <c:txPr>
          <a:bodyPr rot="-5400000" vert="horz"/>
          <a:lstStyle/>
          <a:p>
            <a:pPr>
              <a:defRPr/>
            </a:pPr>
            <a:endParaRPr lang="en-US"/>
          </a:p>
        </c:txPr>
        <c:crossAx val="195050880"/>
        <c:crossesAt val="0"/>
        <c:auto val="1"/>
        <c:lblAlgn val="ctr"/>
        <c:lblOffset val="100"/>
        <c:noMultiLvlLbl val="0"/>
      </c:catAx>
      <c:valAx>
        <c:axId val="195050880"/>
        <c:scaling>
          <c:orientation val="minMax"/>
        </c:scaling>
        <c:delete val="0"/>
        <c:axPos val="l"/>
        <c:majorGridlines>
          <c:spPr>
            <a:ln w="3175">
              <a:solidFill>
                <a:srgbClr val="C0C0C0"/>
              </a:solidFill>
              <a:prstDash val="solid"/>
            </a:ln>
          </c:spPr>
        </c:majorGridlines>
        <c:title>
          <c:tx>
            <c:rich>
              <a:bodyPr/>
              <a:lstStyle/>
              <a:p>
                <a:pPr>
                  <a:defRPr/>
                </a:pPr>
                <a:r>
                  <a:rPr lang="en-US"/>
                  <a:t>Residual</a:t>
                </a:r>
              </a:p>
            </c:rich>
          </c:tx>
          <c:overlay val="0"/>
        </c:title>
        <c:numFmt formatCode="General" sourceLinked="1"/>
        <c:majorTickMark val="out"/>
        <c:minorTickMark val="none"/>
        <c:tickLblPos val="nextTo"/>
        <c:crossAx val="195048960"/>
        <c:crosses val="autoZero"/>
        <c:crossBetween val="between"/>
      </c:valAx>
      <c:spPr>
        <a:ln w="6350">
          <a:solidFill>
            <a:srgbClr val="808080"/>
          </a:solidFill>
          <a:prstDash val="solid"/>
        </a:ln>
      </c:spPr>
    </c:plotArea>
    <c:plotVisOnly val="1"/>
    <c:dispBlanksAs val="gap"/>
    <c:showDLblsOverMax val="0"/>
  </c:chart>
  <c:spPr>
    <a:solidFill>
      <a:srgbClr val="F3F3F3"/>
    </a:solidFill>
    <a:ln w="6350">
      <a:solidFill>
        <a:srgbClr val="808080"/>
      </a:solidFill>
      <a:prstDash val="solid"/>
    </a:ln>
  </c:sp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a:pPr>
            <a:r>
              <a:rPr lang="en-US" sz="1100"/>
              <a:t>Residual -vs- Predicted
</a:t>
            </a:r>
            <a:r>
              <a:rPr lang="en-US" sz="1000"/>
              <a:t>Moving average + dummy model for Unique_Visits    (7 variables, n=64)</a:t>
            </a:r>
          </a:p>
        </c:rich>
      </c:tx>
      <c:overlay val="0"/>
    </c:title>
    <c:autoTitleDeleted val="0"/>
    <c:plotArea>
      <c:layout/>
      <c:scatterChart>
        <c:scatterStyle val="lineMarker"/>
        <c:varyColors val="0"/>
        <c:ser>
          <c:idx val="0"/>
          <c:order val="0"/>
          <c:tx>
            <c:v>Actual</c:v>
          </c:tx>
          <c:spPr>
            <a:ln w="25400">
              <a:noFill/>
            </a:ln>
            <a:effectLst/>
          </c:spPr>
          <c:marker>
            <c:symbol val="diamond"/>
            <c:size val="6"/>
            <c:spPr>
              <a:solidFill>
                <a:srgbClr val="9999FF"/>
              </a:solidFill>
              <a:ln w="9525" cap="rnd" cmpd="sng" algn="ctr">
                <a:solidFill>
                  <a:srgbClr val="0000FF"/>
                </a:solidFill>
                <a:prstDash val="solid"/>
                <a:round/>
                <a:headEnd type="none" w="med" len="med"/>
                <a:tailEnd type="none" w="med" len="med"/>
              </a:ln>
            </c:spPr>
          </c:marker>
          <c:xVal>
            <c:numLit>
              <c:formatCode>General</c:formatCode>
              <c:ptCount val="64"/>
              <c:pt idx="0">
                <c:v>1158.1626987355528</c:v>
              </c:pt>
              <c:pt idx="1">
                <c:v>1834.4086405526675</c:v>
              </c:pt>
              <c:pt idx="2">
                <c:v>2954.4114013741105</c:v>
              </c:pt>
              <c:pt idx="3">
                <c:v>3123.5915899698184</c:v>
              </c:pt>
              <c:pt idx="4">
                <c:v>3171.9501712637402</c:v>
              </c:pt>
              <c:pt idx="5">
                <c:v>2915.3155665408603</c:v>
              </c:pt>
              <c:pt idx="6">
                <c:v>2181.5368238391434</c:v>
              </c:pt>
              <c:pt idx="7">
                <c:v>1297.3585195802868</c:v>
              </c:pt>
              <c:pt idx="8">
                <c:v>1968.5082755660444</c:v>
              </c:pt>
              <c:pt idx="9">
                <c:v>3057.6341457622016</c:v>
              </c:pt>
              <c:pt idx="10">
                <c:v>3220.5190459779969</c:v>
              </c:pt>
              <c:pt idx="11">
                <c:v>3267.6785247233634</c:v>
              </c:pt>
              <c:pt idx="12">
                <c:v>3017.0394327432573</c:v>
              </c:pt>
              <c:pt idx="13">
                <c:v>2309.8407965345054</c:v>
              </c:pt>
              <c:pt idx="14">
                <c:v>1443.6490305039706</c:v>
              </c:pt>
              <c:pt idx="15">
                <c:v>2124.4915320905457</c:v>
              </c:pt>
              <c:pt idx="16">
                <c:v>3216.5152334457098</c:v>
              </c:pt>
              <c:pt idx="17">
                <c:v>3371.4061166711404</c:v>
              </c:pt>
              <c:pt idx="18">
                <c:v>3428.9578175039819</c:v>
              </c:pt>
              <c:pt idx="19">
                <c:v>3197.9040671502707</c:v>
              </c:pt>
              <c:pt idx="20">
                <c:v>2498.6994479318837</c:v>
              </c:pt>
              <c:pt idx="21">
                <c:v>1639.1027459184002</c:v>
              </c:pt>
              <c:pt idx="22">
                <c:v>2306.3554186213546</c:v>
              </c:pt>
              <c:pt idx="23">
                <c:v>3433.2530190969869</c:v>
              </c:pt>
              <c:pt idx="24">
                <c:v>3615.0237844525204</c:v>
              </c:pt>
              <c:pt idx="25">
                <c:v>3658.1862547027044</c:v>
              </c:pt>
              <c:pt idx="26">
                <c:v>3385.7634664238535</c:v>
              </c:pt>
              <c:pt idx="27">
                <c:v>2648.6871917136109</c:v>
              </c:pt>
              <c:pt idx="28">
                <c:v>1767.0070177642435</c:v>
              </c:pt>
              <c:pt idx="29">
                <c:v>2454.3446581554904</c:v>
              </c:pt>
              <c:pt idx="30">
                <c:v>3554.0626008638815</c:v>
              </c:pt>
              <c:pt idx="31">
                <c:v>3730.8371056004366</c:v>
              </c:pt>
              <c:pt idx="32">
                <c:v>3770.901894266854</c:v>
              </c:pt>
              <c:pt idx="33">
                <c:v>3510.6699818983097</c:v>
              </c:pt>
              <c:pt idx="34">
                <c:v>2797.7756085839223</c:v>
              </c:pt>
              <c:pt idx="35">
                <c:v>1902.5056057509339</c:v>
              </c:pt>
              <c:pt idx="36">
                <c:v>2542.7784711114059</c:v>
              </c:pt>
              <c:pt idx="37">
                <c:v>3585.0394167015465</c:v>
              </c:pt>
              <c:pt idx="38">
                <c:v>3690.7670954362306</c:v>
              </c:pt>
              <c:pt idx="39">
                <c:v>3695.6582093450415</c:v>
              </c:pt>
              <c:pt idx="40">
                <c:v>3419.3383377833875</c:v>
              </c:pt>
              <c:pt idx="41">
                <c:v>2682.5618387102836</c:v>
              </c:pt>
              <c:pt idx="42">
                <c:v>1824.4640148824938</c:v>
              </c:pt>
              <c:pt idx="43">
                <c:v>2521.7941765116971</c:v>
              </c:pt>
              <c:pt idx="44">
                <c:v>3663.9803344814027</c:v>
              </c:pt>
              <c:pt idx="45">
                <c:v>3869.733150808032</c:v>
              </c:pt>
              <c:pt idx="46">
                <c:v>3940.1752040378374</c:v>
              </c:pt>
              <c:pt idx="47">
                <c:v>3709.0215284717465</c:v>
              </c:pt>
              <c:pt idx="48">
                <c:v>3011.3157874390531</c:v>
              </c:pt>
              <c:pt idx="49">
                <c:v>2142.8257415237886</c:v>
              </c:pt>
              <c:pt idx="50">
                <c:v>2820.4706363142172</c:v>
              </c:pt>
              <c:pt idx="51">
                <c:v>3875.2222334518037</c:v>
              </c:pt>
              <c:pt idx="52">
                <c:v>4006.3309161308975</c:v>
              </c:pt>
              <c:pt idx="53">
                <c:v>4031.6067733651403</c:v>
              </c:pt>
              <c:pt idx="54">
                <c:v>3739.998344309412</c:v>
              </c:pt>
              <c:pt idx="55">
                <c:v>2981.3382237251835</c:v>
              </c:pt>
              <c:pt idx="56">
                <c:v>2104.554385182415</c:v>
              </c:pt>
              <c:pt idx="57">
                <c:v>2716.8481910766081</c:v>
              </c:pt>
              <c:pt idx="58">
                <c:v>3795.8816148224287</c:v>
              </c:pt>
              <c:pt idx="59">
                <c:v>3925.7911949529685</c:v>
              </c:pt>
              <c:pt idx="60">
                <c:v>3926.8851507913555</c:v>
              </c:pt>
              <c:pt idx="61">
                <c:v>3671.9492746789278</c:v>
              </c:pt>
              <c:pt idx="62">
                <c:v>2973.244281522439</c:v>
              </c:pt>
              <c:pt idx="63">
                <c:v>2083.3702401579471</c:v>
              </c:pt>
            </c:numLit>
          </c:xVal>
          <c:yVal>
            <c:numLit>
              <c:formatCode>General</c:formatCode>
              <c:ptCount val="64"/>
              <c:pt idx="0">
                <c:v>78.837301264447206</c:v>
              </c:pt>
              <c:pt idx="1">
                <c:v>-72.408640552667521</c:v>
              </c:pt>
              <c:pt idx="2">
                <c:v>-289.41140137411048</c:v>
              </c:pt>
              <c:pt idx="3">
                <c:v>-271.59158996981841</c:v>
              </c:pt>
              <c:pt idx="4">
                <c:v>-255.95017126374023</c:v>
              </c:pt>
              <c:pt idx="5">
                <c:v>-213.31556654086035</c:v>
              </c:pt>
              <c:pt idx="6">
                <c:v>-0.53682383914338061</c:v>
              </c:pt>
              <c:pt idx="7">
                <c:v>116.64148041971316</c:v>
              </c:pt>
              <c:pt idx="8">
                <c:v>41.491724433955596</c:v>
              </c:pt>
              <c:pt idx="9">
                <c:v>-216.63414576220157</c:v>
              </c:pt>
              <c:pt idx="10">
                <c:v>-217.51904597799694</c:v>
              </c:pt>
              <c:pt idx="11">
                <c:v>12.321475276636647</c:v>
              </c:pt>
              <c:pt idx="12">
                <c:v>125.96056725674271</c:v>
              </c:pt>
              <c:pt idx="13">
                <c:v>204.15920346549456</c:v>
              </c:pt>
              <c:pt idx="14">
                <c:v>213.35096949602939</c:v>
              </c:pt>
              <c:pt idx="15">
                <c:v>-2.491532090545661</c:v>
              </c:pt>
              <c:pt idx="16">
                <c:v>149.48476655429022</c:v>
              </c:pt>
              <c:pt idx="17">
                <c:v>51.593883328859647</c:v>
              </c:pt>
              <c:pt idx="18">
                <c:v>71.042182496018086</c:v>
              </c:pt>
              <c:pt idx="19">
                <c:v>-27.904067150270748</c:v>
              </c:pt>
              <c:pt idx="20">
                <c:v>-30.699447931883697</c:v>
              </c:pt>
              <c:pt idx="21">
                <c:v>39.89725408159984</c:v>
              </c:pt>
              <c:pt idx="22">
                <c:v>128.6445813786454</c:v>
              </c:pt>
              <c:pt idx="23">
                <c:v>185.74698090301308</c:v>
              </c:pt>
              <c:pt idx="24">
                <c:v>177.97621554747957</c:v>
              </c:pt>
              <c:pt idx="25">
                <c:v>30.813745297295554</c:v>
              </c:pt>
              <c:pt idx="26">
                <c:v>-66.763466423853515</c:v>
              </c:pt>
              <c:pt idx="27">
                <c:v>15.3128082863891</c:v>
              </c:pt>
              <c:pt idx="28">
                <c:v>-202.00701776424353</c:v>
              </c:pt>
              <c:pt idx="29">
                <c:v>-177.34465815549038</c:v>
              </c:pt>
              <c:pt idx="30">
                <c:v>-257.06260086388147</c:v>
              </c:pt>
              <c:pt idx="31">
                <c:v>-278.83710560043664</c:v>
              </c:pt>
              <c:pt idx="32">
                <c:v>-244.90189426685401</c:v>
              </c:pt>
              <c:pt idx="33">
                <c:v>-203.66998189830974</c:v>
              </c:pt>
              <c:pt idx="34">
                <c:v>-176.77560858392235</c:v>
              </c:pt>
              <c:pt idx="35">
                <c:v>-79.50560575093391</c:v>
              </c:pt>
              <c:pt idx="36">
                <c:v>147.22152888859409</c:v>
              </c:pt>
              <c:pt idx="37">
                <c:v>389.96058329845346</c:v>
              </c:pt>
              <c:pt idx="38">
                <c:v>421.23290456376935</c:v>
              </c:pt>
              <c:pt idx="39">
                <c:v>323.34179065495846</c:v>
              </c:pt>
              <c:pt idx="40">
                <c:v>327.66166221661251</c:v>
              </c:pt>
              <c:pt idx="41">
                <c:v>286.43816128971639</c:v>
              </c:pt>
              <c:pt idx="42">
                <c:v>152.53598511750624</c:v>
              </c:pt>
              <c:pt idx="43">
                <c:v>384.20582348830294</c:v>
              </c:pt>
              <c:pt idx="44">
                <c:v>114.01966551859732</c:v>
              </c:pt>
              <c:pt idx="45">
                <c:v>155.26684919196805</c:v>
              </c:pt>
              <c:pt idx="46">
                <c:v>119.82479596216263</c:v>
              </c:pt>
              <c:pt idx="47">
                <c:v>-127.02152847174648</c:v>
              </c:pt>
              <c:pt idx="48">
                <c:v>-304.31578743905311</c:v>
              </c:pt>
              <c:pt idx="49">
                <c:v>-94.825741523788565</c:v>
              </c:pt>
              <c:pt idx="50">
                <c:v>-352.47063631421724</c:v>
              </c:pt>
              <c:pt idx="51">
                <c:v>-51.222233451803731</c:v>
              </c:pt>
              <c:pt idx="52">
                <c:v>-80.330916130897549</c:v>
              </c:pt>
              <c:pt idx="53">
                <c:v>-172.60677336514027</c:v>
              </c:pt>
              <c:pt idx="54">
                <c:v>44.001655690587995</c:v>
              </c:pt>
              <c:pt idx="55">
                <c:v>63.661776274816475</c:v>
              </c:pt>
              <c:pt idx="56">
                <c:v>-116.55438518241499</c:v>
              </c:pt>
              <c:pt idx="57">
                <c:v>-96.848191076608146</c:v>
              </c:pt>
              <c:pt idx="58">
                <c:v>-24.881614822428674</c:v>
              </c:pt>
              <c:pt idx="59">
                <c:v>42.208805047031547</c:v>
              </c:pt>
              <c:pt idx="60">
                <c:v>116.1148492086445</c:v>
              </c:pt>
              <c:pt idx="61">
                <c:v>141.05072532107215</c:v>
              </c:pt>
              <c:pt idx="62">
                <c:v>-57.244281522438996</c:v>
              </c:pt>
              <c:pt idx="63">
                <c:v>-108.37024015794714</c:v>
              </c:pt>
            </c:numLit>
          </c:yVal>
          <c:smooth val="0"/>
          <c:extLst>
            <c:ext xmlns:c16="http://schemas.microsoft.com/office/drawing/2014/chart" uri="{C3380CC4-5D6E-409C-BE32-E72D297353CC}">
              <c16:uniqueId val="{00000000-0332-464E-955A-060B05B713EE}"/>
            </c:ext>
          </c:extLst>
        </c:ser>
        <c:dLbls>
          <c:showLegendKey val="0"/>
          <c:showVal val="0"/>
          <c:showCatName val="0"/>
          <c:showSerName val="0"/>
          <c:showPercent val="0"/>
          <c:showBubbleSize val="0"/>
        </c:dLbls>
        <c:axId val="199010944"/>
        <c:axId val="199030272"/>
      </c:scatterChart>
      <c:valAx>
        <c:axId val="199010944"/>
        <c:scaling>
          <c:orientation val="minMax"/>
          <c:min val="1000"/>
        </c:scaling>
        <c:delete val="0"/>
        <c:axPos val="b"/>
        <c:title>
          <c:tx>
            <c:rich>
              <a:bodyPr/>
              <a:lstStyle/>
              <a:p>
                <a:pPr>
                  <a:defRPr/>
                </a:pPr>
                <a:r>
                  <a:rPr lang="en-US"/>
                  <a:t>Predicted</a:t>
                </a:r>
              </a:p>
            </c:rich>
          </c:tx>
          <c:overlay val="0"/>
        </c:title>
        <c:numFmt formatCode="General" sourceLinked="1"/>
        <c:majorTickMark val="out"/>
        <c:minorTickMark val="none"/>
        <c:tickLblPos val="nextTo"/>
        <c:crossAx val="199030272"/>
        <c:crossesAt val="-400"/>
        <c:crossBetween val="midCat"/>
      </c:valAx>
      <c:valAx>
        <c:axId val="199030272"/>
        <c:scaling>
          <c:orientation val="minMax"/>
        </c:scaling>
        <c:delete val="0"/>
        <c:axPos val="l"/>
        <c:majorGridlines>
          <c:spPr>
            <a:ln w="3175">
              <a:solidFill>
                <a:srgbClr val="C0C0C0"/>
              </a:solidFill>
              <a:prstDash val="solid"/>
            </a:ln>
          </c:spPr>
        </c:majorGridlines>
        <c:title>
          <c:tx>
            <c:rich>
              <a:bodyPr/>
              <a:lstStyle/>
              <a:p>
                <a:pPr>
                  <a:defRPr/>
                </a:pPr>
                <a:r>
                  <a:rPr lang="en-US"/>
                  <a:t>Residual</a:t>
                </a:r>
              </a:p>
            </c:rich>
          </c:tx>
          <c:overlay val="0"/>
        </c:title>
        <c:numFmt formatCode="General" sourceLinked="1"/>
        <c:majorTickMark val="out"/>
        <c:minorTickMark val="none"/>
        <c:tickLblPos val="nextTo"/>
        <c:crossAx val="199010944"/>
        <c:crossesAt val="0"/>
        <c:crossBetween val="midCat"/>
      </c:valAx>
      <c:spPr>
        <a:ln w="6350">
          <a:solidFill>
            <a:srgbClr val="808080"/>
          </a:solidFill>
          <a:prstDash val="solid"/>
        </a:ln>
      </c:spPr>
    </c:plotArea>
    <c:plotVisOnly val="1"/>
    <c:dispBlanksAs val="gap"/>
    <c:showDLblsOverMax val="0"/>
  </c:chart>
  <c:spPr>
    <a:solidFill>
      <a:srgbClr val="F3F3F3"/>
    </a:solidFill>
    <a:ln w="6350">
      <a:solidFill>
        <a:srgbClr val="808080"/>
      </a:solidFill>
      <a:prstDash val="solid"/>
    </a:ln>
  </c:sp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a:pPr>
            <a:r>
              <a:rPr lang="en-US" sz="1100"/>
              <a:t>Histogram of Residuals
</a:t>
            </a:r>
            <a:r>
              <a:rPr lang="en-US" sz="1000"/>
              <a:t>Moving average + dummy model for Unique_Visits    (7 variables, n=64)</a:t>
            </a:r>
          </a:p>
        </c:rich>
      </c:tx>
      <c:overlay val="0"/>
    </c:title>
    <c:autoTitleDeleted val="0"/>
    <c:plotArea>
      <c:layout/>
      <c:barChart>
        <c:barDir val="col"/>
        <c:grouping val="clustered"/>
        <c:varyColors val="0"/>
        <c:ser>
          <c:idx val="0"/>
          <c:order val="0"/>
          <c:tx>
            <c:v>Actual</c:v>
          </c:tx>
          <c:spPr>
            <a:solidFill>
              <a:srgbClr val="9999FF"/>
            </a:solidFill>
            <a:ln w="9525" cap="flat" cmpd="sng" algn="ctr">
              <a:solidFill>
                <a:srgbClr val="0000FF"/>
              </a:solidFill>
              <a:prstDash val="solid"/>
              <a:round/>
              <a:headEnd type="none" w="med" len="med"/>
              <a:tailEnd type="none" w="med" len="med"/>
            </a:ln>
          </c:spPr>
          <c:invertIfNegative val="0"/>
          <c:cat>
            <c:strLit>
              <c:ptCount val="21"/>
              <c:pt idx="0">
                <c:v>-430</c:v>
              </c:pt>
              <c:pt idx="1">
                <c:v>-387</c:v>
              </c:pt>
              <c:pt idx="2">
                <c:v>-344</c:v>
              </c:pt>
              <c:pt idx="3">
                <c:v>-301</c:v>
              </c:pt>
              <c:pt idx="4">
                <c:v>-258</c:v>
              </c:pt>
              <c:pt idx="5">
                <c:v>-215</c:v>
              </c:pt>
              <c:pt idx="6">
                <c:v>-172</c:v>
              </c:pt>
              <c:pt idx="7">
                <c:v>-129</c:v>
              </c:pt>
              <c:pt idx="8">
                <c:v>-86</c:v>
              </c:pt>
              <c:pt idx="9">
                <c:v>-43</c:v>
              </c:pt>
              <c:pt idx="10">
                <c:v>0</c:v>
              </c:pt>
              <c:pt idx="11">
                <c:v>43</c:v>
              </c:pt>
              <c:pt idx="12">
                <c:v>86</c:v>
              </c:pt>
              <c:pt idx="13">
                <c:v>129</c:v>
              </c:pt>
              <c:pt idx="14">
                <c:v>172</c:v>
              </c:pt>
              <c:pt idx="15">
                <c:v>215</c:v>
              </c:pt>
              <c:pt idx="16">
                <c:v>258</c:v>
              </c:pt>
              <c:pt idx="17">
                <c:v>301</c:v>
              </c:pt>
              <c:pt idx="18">
                <c:v>344</c:v>
              </c:pt>
              <c:pt idx="19">
                <c:v>387</c:v>
              </c:pt>
              <c:pt idx="20">
                <c:v>430</c:v>
              </c:pt>
            </c:strLit>
          </c:cat>
          <c:val>
            <c:numLit>
              <c:formatCode>General</c:formatCode>
              <c:ptCount val="21"/>
              <c:pt idx="0">
                <c:v>0</c:v>
              </c:pt>
              <c:pt idx="1">
                <c:v>0</c:v>
              </c:pt>
              <c:pt idx="2">
                <c:v>1</c:v>
              </c:pt>
              <c:pt idx="3">
                <c:v>2</c:v>
              </c:pt>
              <c:pt idx="4">
                <c:v>5</c:v>
              </c:pt>
              <c:pt idx="5">
                <c:v>5</c:v>
              </c:pt>
              <c:pt idx="6">
                <c:v>3</c:v>
              </c:pt>
              <c:pt idx="7">
                <c:v>3</c:v>
              </c:pt>
              <c:pt idx="8">
                <c:v>6</c:v>
              </c:pt>
              <c:pt idx="9">
                <c:v>5</c:v>
              </c:pt>
              <c:pt idx="10">
                <c:v>4</c:v>
              </c:pt>
              <c:pt idx="11">
                <c:v>7</c:v>
              </c:pt>
              <c:pt idx="12">
                <c:v>2</c:v>
              </c:pt>
              <c:pt idx="13">
                <c:v>9</c:v>
              </c:pt>
              <c:pt idx="14">
                <c:v>4</c:v>
              </c:pt>
              <c:pt idx="15">
                <c:v>2</c:v>
              </c:pt>
              <c:pt idx="16">
                <c:v>0</c:v>
              </c:pt>
              <c:pt idx="17">
                <c:v>1</c:v>
              </c:pt>
              <c:pt idx="18">
                <c:v>2</c:v>
              </c:pt>
              <c:pt idx="19">
                <c:v>2</c:v>
              </c:pt>
              <c:pt idx="20">
                <c:v>1</c:v>
              </c:pt>
            </c:numLit>
          </c:val>
          <c:extLst>
            <c:ext xmlns:c16="http://schemas.microsoft.com/office/drawing/2014/chart" uri="{C3380CC4-5D6E-409C-BE32-E72D297353CC}">
              <c16:uniqueId val="{00000000-A94B-4908-8871-2D3DFF89318A}"/>
            </c:ext>
          </c:extLst>
        </c:ser>
        <c:ser>
          <c:idx val="1"/>
          <c:order val="1"/>
          <c:tx>
            <c:v>Theoretical</c:v>
          </c:tx>
          <c:spPr>
            <a:solidFill>
              <a:srgbClr val="FFD2D2"/>
            </a:solidFill>
            <a:ln w="9525">
              <a:solidFill>
                <a:srgbClr val="FF0000"/>
              </a:solidFill>
              <a:prstDash val="solid"/>
            </a:ln>
          </c:spPr>
          <c:invertIfNegative val="0"/>
          <c:cat>
            <c:strLit>
              <c:ptCount val="21"/>
              <c:pt idx="0">
                <c:v>-430</c:v>
              </c:pt>
              <c:pt idx="1">
                <c:v>-387</c:v>
              </c:pt>
              <c:pt idx="2">
                <c:v>-344</c:v>
              </c:pt>
              <c:pt idx="3">
                <c:v>-301</c:v>
              </c:pt>
              <c:pt idx="4">
                <c:v>-258</c:v>
              </c:pt>
              <c:pt idx="5">
                <c:v>-215</c:v>
              </c:pt>
              <c:pt idx="6">
                <c:v>-172</c:v>
              </c:pt>
              <c:pt idx="7">
                <c:v>-129</c:v>
              </c:pt>
              <c:pt idx="8">
                <c:v>-86</c:v>
              </c:pt>
              <c:pt idx="9">
                <c:v>-43</c:v>
              </c:pt>
              <c:pt idx="10">
                <c:v>0</c:v>
              </c:pt>
              <c:pt idx="11">
                <c:v>43</c:v>
              </c:pt>
              <c:pt idx="12">
                <c:v>86</c:v>
              </c:pt>
              <c:pt idx="13">
                <c:v>129</c:v>
              </c:pt>
              <c:pt idx="14">
                <c:v>172</c:v>
              </c:pt>
              <c:pt idx="15">
                <c:v>215</c:v>
              </c:pt>
              <c:pt idx="16">
                <c:v>258</c:v>
              </c:pt>
              <c:pt idx="17">
                <c:v>301</c:v>
              </c:pt>
              <c:pt idx="18">
                <c:v>344</c:v>
              </c:pt>
              <c:pt idx="19">
                <c:v>387</c:v>
              </c:pt>
              <c:pt idx="20">
                <c:v>430</c:v>
              </c:pt>
            </c:strLit>
          </c:cat>
          <c:val>
            <c:numLit>
              <c:formatCode>General</c:formatCode>
              <c:ptCount val="21"/>
              <c:pt idx="0">
                <c:v>0.41917060324655608</c:v>
              </c:pt>
              <c:pt idx="1">
                <c:v>0.6920099307814388</c:v>
              </c:pt>
              <c:pt idx="2">
                <c:v>1.0837149527622936</c:v>
              </c:pt>
              <c:pt idx="3">
                <c:v>1.6099013762107335</c:v>
              </c:pt>
              <c:pt idx="4">
                <c:v>2.2686377543397853</c:v>
              </c:pt>
              <c:pt idx="5">
                <c:v>3.0325844208150725</c:v>
              </c:pt>
              <c:pt idx="6">
                <c:v>3.8454100741868693</c:v>
              </c:pt>
              <c:pt idx="7">
                <c:v>4.6254560962429245</c:v>
              </c:pt>
              <c:pt idx="8">
                <c:v>5.2777487166372481</c:v>
              </c:pt>
              <c:pt idx="9">
                <c:v>5.7124862515447639</c:v>
              </c:pt>
              <c:pt idx="10">
                <c:v>5.8652156239354873</c:v>
              </c:pt>
              <c:pt idx="11">
                <c:v>5.7124862515447674</c:v>
              </c:pt>
              <c:pt idx="12">
                <c:v>5.2777487166372481</c:v>
              </c:pt>
              <c:pt idx="13">
                <c:v>4.625456096242921</c:v>
              </c:pt>
              <c:pt idx="14">
                <c:v>3.8454100741868729</c:v>
              </c:pt>
              <c:pt idx="15">
                <c:v>3.0325844208150698</c:v>
              </c:pt>
              <c:pt idx="16">
                <c:v>2.2686377543397853</c:v>
              </c:pt>
              <c:pt idx="17">
                <c:v>1.6099013762107361</c:v>
              </c:pt>
              <c:pt idx="18">
                <c:v>1.0837149527622927</c:v>
              </c:pt>
              <c:pt idx="19">
                <c:v>0.69200993078143824</c:v>
              </c:pt>
              <c:pt idx="20">
                <c:v>0.41917060324655608</c:v>
              </c:pt>
            </c:numLit>
          </c:val>
          <c:extLst>
            <c:ext xmlns:c16="http://schemas.microsoft.com/office/drawing/2014/chart" uri="{C3380CC4-5D6E-409C-BE32-E72D297353CC}">
              <c16:uniqueId val="{00000001-A94B-4908-8871-2D3DFF89318A}"/>
            </c:ext>
          </c:extLst>
        </c:ser>
        <c:dLbls>
          <c:showLegendKey val="0"/>
          <c:showVal val="0"/>
          <c:showCatName val="0"/>
          <c:showSerName val="0"/>
          <c:showPercent val="0"/>
          <c:showBubbleSize val="0"/>
        </c:dLbls>
        <c:gapWidth val="50"/>
        <c:axId val="199441792"/>
        <c:axId val="199457024"/>
      </c:barChart>
      <c:catAx>
        <c:axId val="199441792"/>
        <c:scaling>
          <c:orientation val="minMax"/>
        </c:scaling>
        <c:delete val="0"/>
        <c:axPos val="b"/>
        <c:title>
          <c:tx>
            <c:rich>
              <a:bodyPr/>
              <a:lstStyle/>
              <a:p>
                <a:pPr>
                  <a:defRPr/>
                </a:pPr>
                <a:r>
                  <a:rPr lang="en-US"/>
                  <a:t>Residual Range
</a:t>
                </a:r>
                <a:r>
                  <a:rPr lang="en-US" sz="750"/>
                  <a:t>Adjusted Anderson-Darling statistic is 0.326 (P=0.52)</a:t>
                </a:r>
              </a:p>
            </c:rich>
          </c:tx>
          <c:overlay val="0"/>
        </c:title>
        <c:numFmt formatCode="General" sourceLinked="0"/>
        <c:majorTickMark val="out"/>
        <c:minorTickMark val="none"/>
        <c:tickLblPos val="nextTo"/>
        <c:crossAx val="199457024"/>
        <c:crosses val="autoZero"/>
        <c:auto val="1"/>
        <c:lblAlgn val="ctr"/>
        <c:lblOffset val="100"/>
        <c:noMultiLvlLbl val="0"/>
      </c:catAx>
      <c:valAx>
        <c:axId val="199457024"/>
        <c:scaling>
          <c:orientation val="minMax"/>
        </c:scaling>
        <c:delete val="0"/>
        <c:axPos val="l"/>
        <c:majorGridlines>
          <c:spPr>
            <a:ln w="3175">
              <a:solidFill>
                <a:srgbClr val="C0C0C0"/>
              </a:solidFill>
              <a:prstDash val="solid"/>
            </a:ln>
          </c:spPr>
        </c:majorGridlines>
        <c:title>
          <c:tx>
            <c:rich>
              <a:bodyPr/>
              <a:lstStyle/>
              <a:p>
                <a:pPr>
                  <a:defRPr/>
                </a:pPr>
                <a:r>
                  <a:rPr lang="en-US"/>
                  <a:t>Frequency</a:t>
                </a:r>
              </a:p>
            </c:rich>
          </c:tx>
          <c:overlay val="0"/>
        </c:title>
        <c:numFmt formatCode="General" sourceLinked="1"/>
        <c:majorTickMark val="out"/>
        <c:minorTickMark val="none"/>
        <c:tickLblPos val="nextTo"/>
        <c:crossAx val="199441792"/>
        <c:crosses val="autoZero"/>
        <c:crossBetween val="between"/>
      </c:valAx>
      <c:spPr>
        <a:ln w="6350">
          <a:solidFill>
            <a:srgbClr val="808080"/>
          </a:solidFill>
          <a:prstDash val="solid"/>
        </a:ln>
      </c:spPr>
    </c:plotArea>
    <c:legend>
      <c:legendPos val="r"/>
      <c:overlay val="0"/>
    </c:legend>
    <c:plotVisOnly val="1"/>
    <c:dispBlanksAs val="gap"/>
    <c:showDLblsOverMax val="0"/>
  </c:chart>
  <c:spPr>
    <a:solidFill>
      <a:srgbClr val="F3F3F3"/>
    </a:solidFill>
    <a:ln w="6350">
      <a:solidFill>
        <a:srgbClr val="808080"/>
      </a:solidFill>
      <a:prstDash val="solid"/>
    </a:ln>
  </c:sp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a:pPr>
            <a:r>
              <a:rPr lang="en-US" sz="1100"/>
              <a:t>Normal Quantile Plot
</a:t>
            </a:r>
            <a:r>
              <a:rPr lang="en-US" sz="1000"/>
              <a:t>Moving average + dummy model for Unique_Visits    (7 variables, n=64)</a:t>
            </a:r>
          </a:p>
        </c:rich>
      </c:tx>
      <c:overlay val="0"/>
    </c:title>
    <c:autoTitleDeleted val="0"/>
    <c:plotArea>
      <c:layout/>
      <c:scatterChart>
        <c:scatterStyle val="lineMarker"/>
        <c:varyColors val="0"/>
        <c:ser>
          <c:idx val="0"/>
          <c:order val="0"/>
          <c:tx>
            <c:v>Actual</c:v>
          </c:tx>
          <c:spPr>
            <a:ln w="25400">
              <a:noFill/>
            </a:ln>
          </c:spPr>
          <c:marker>
            <c:symbol val="diamond"/>
            <c:size val="6"/>
            <c:spPr>
              <a:solidFill>
                <a:srgbClr val="9999FF"/>
              </a:solidFill>
              <a:ln w="9525" cap="rnd" cmpd="sng" algn="ctr">
                <a:solidFill>
                  <a:srgbClr val="0000FF"/>
                </a:solidFill>
                <a:prstDash val="solid"/>
                <a:round/>
                <a:headEnd type="none" w="med" len="med"/>
                <a:tailEnd type="none" w="med" len="med"/>
              </a:ln>
            </c:spPr>
          </c:marker>
          <c:xVal>
            <c:numLit>
              <c:formatCode>General</c:formatCode>
              <c:ptCount val="64"/>
              <c:pt idx="0">
                <c:v>-2.1600444231842824</c:v>
              </c:pt>
              <c:pt idx="1">
                <c:v>-1.8696066471189026</c:v>
              </c:pt>
              <c:pt idx="2">
                <c:v>-1.6833482640036073</c:v>
              </c:pt>
              <c:pt idx="3">
                <c:v>-1.5419862988544459</c:v>
              </c:pt>
              <c:pt idx="4">
                <c:v>-1.4260768722728474</c:v>
              </c:pt>
              <c:pt idx="5">
                <c:v>-1.3266775070350314</c:v>
              </c:pt>
              <c:pt idx="6">
                <c:v>-1.2388943795813607</c:v>
              </c:pt>
              <c:pt idx="7">
                <c:v>-1.1597420454353515</c:v>
              </c:pt>
              <c:pt idx="8">
                <c:v>-1.0872573835362349</c:v>
              </c:pt>
              <c:pt idx="9">
                <c:v>-1.020076232786199</c:v>
              </c:pt>
              <c:pt idx="10">
                <c:v>-0.95720946936442108</c:v>
              </c:pt>
              <c:pt idx="11">
                <c:v>-0.89791518354496824</c:v>
              </c:pt>
              <c:pt idx="12">
                <c:v>-0.84162123357291452</c:v>
              </c:pt>
              <c:pt idx="13">
                <c:v>-0.78787601702541543</c:v>
              </c:pt>
              <c:pt idx="14">
                <c:v>-0.73631591737612934</c:v>
              </c:pt>
              <c:pt idx="15">
                <c:v>-0.68664305092417188</c:v>
              </c:pt>
              <c:pt idx="16">
                <c:v>-0.63860961762065871</c:v>
              </c:pt>
              <c:pt idx="17">
                <c:v>-0.59200662235475532</c:v>
              </c:pt>
              <c:pt idx="18">
                <c:v>-0.54665556876623844</c:v>
              </c:pt>
              <c:pt idx="19">
                <c:v>-0.50240222337335538</c:v>
              </c:pt>
              <c:pt idx="20">
                <c:v>-0.45911185185086451</c:v>
              </c:pt>
              <c:pt idx="21">
                <c:v>-0.41666552128011664</c:v>
              </c:pt>
              <c:pt idx="22">
                <c:v>-0.37495718657255728</c:v>
              </c:pt>
              <c:pt idx="23">
                <c:v>-0.33389136170123912</c:v>
              </c:pt>
              <c:pt idx="24">
                <c:v>-0.29338123212119332</c:v>
              </c:pt>
              <c:pt idx="25">
                <c:v>-0.25334710313579978</c:v>
              </c:pt>
              <c:pt idx="26">
                <c:v>-0.21371510579760281</c:v>
              </c:pt>
              <c:pt idx="27">
                <c:v>-0.17441610093770257</c:v>
              </c:pt>
              <c:pt idx="28">
                <c:v>-0.1353847355175167</c:v>
              </c:pt>
              <c:pt idx="29">
                <c:v>-9.6558615289639077E-2</c:v>
              </c:pt>
              <c:pt idx="30">
                <c:v>-5.7877564811210154E-2</c:v>
              </c:pt>
              <c:pt idx="31">
                <c:v>-1.9282950895712157E-2</c:v>
              </c:pt>
              <c:pt idx="32">
                <c:v>1.9282950895712157E-2</c:v>
              </c:pt>
              <c:pt idx="33">
                <c:v>5.78775648112103E-2</c:v>
              </c:pt>
              <c:pt idx="34">
                <c:v>9.6558615289639077E-2</c:v>
              </c:pt>
              <c:pt idx="35">
                <c:v>0.13538473551751684</c:v>
              </c:pt>
              <c:pt idx="36">
                <c:v>0.17441610093770257</c:v>
              </c:pt>
              <c:pt idx="37">
                <c:v>0.21371510579760297</c:v>
              </c:pt>
              <c:pt idx="38">
                <c:v>0.25334710313579978</c:v>
              </c:pt>
              <c:pt idx="39">
                <c:v>0.29338123212119344</c:v>
              </c:pt>
              <c:pt idx="40">
                <c:v>0.33389136170123912</c:v>
              </c:pt>
              <c:pt idx="41">
                <c:v>0.37495718657255744</c:v>
              </c:pt>
              <c:pt idx="42">
                <c:v>0.41666552128011664</c:v>
              </c:pt>
              <c:pt idx="43">
                <c:v>0.45911185185086456</c:v>
              </c:pt>
              <c:pt idx="44">
                <c:v>0.50240222337335538</c:v>
              </c:pt>
              <c:pt idx="45">
                <c:v>0.54665556876623844</c:v>
              </c:pt>
              <c:pt idx="46">
                <c:v>0.59200662235475532</c:v>
              </c:pt>
              <c:pt idx="47">
                <c:v>0.63860961762065893</c:v>
              </c:pt>
              <c:pt idx="48">
                <c:v>0.68664305092417188</c:v>
              </c:pt>
              <c:pt idx="49">
                <c:v>0.73631591737612956</c:v>
              </c:pt>
              <c:pt idx="50">
                <c:v>0.78787601702541543</c:v>
              </c:pt>
              <c:pt idx="51">
                <c:v>0.84162123357291474</c:v>
              </c:pt>
              <c:pt idx="52">
                <c:v>0.89791518354496824</c:v>
              </c:pt>
              <c:pt idx="53">
                <c:v>0.95720946936442219</c:v>
              </c:pt>
              <c:pt idx="54">
                <c:v>1.020076232786199</c:v>
              </c:pt>
              <c:pt idx="55">
                <c:v>1.0872573835362354</c:v>
              </c:pt>
              <c:pt idx="56">
                <c:v>1.1597420454353515</c:v>
              </c:pt>
              <c:pt idx="57">
                <c:v>1.2388943795813614</c:v>
              </c:pt>
              <c:pt idx="58">
                <c:v>1.3266775070350314</c:v>
              </c:pt>
              <c:pt idx="59">
                <c:v>1.4260768722728485</c:v>
              </c:pt>
              <c:pt idx="60">
                <c:v>1.5419862988544459</c:v>
              </c:pt>
              <c:pt idx="61">
                <c:v>1.6833482640036077</c:v>
              </c:pt>
              <c:pt idx="62">
                <c:v>1.8696066471189026</c:v>
              </c:pt>
              <c:pt idx="63">
                <c:v>2.1600444231842837</c:v>
              </c:pt>
            </c:numLit>
          </c:xVal>
          <c:yVal>
            <c:numLit>
              <c:formatCode>General</c:formatCode>
              <c:ptCount val="64"/>
              <c:pt idx="0">
                <c:v>-1.8871512676298632</c:v>
              </c:pt>
              <c:pt idx="1">
                <c:v>-1.6293269987841665</c:v>
              </c:pt>
              <c:pt idx="2">
                <c:v>-1.5495279228956802</c:v>
              </c:pt>
              <c:pt idx="3">
                <c:v>-1.4929124388875539</c:v>
              </c:pt>
              <c:pt idx="4">
                <c:v>-1.4541194655212171</c:v>
              </c:pt>
              <c:pt idx="5">
                <c:v>-1.3763302899593508</c:v>
              </c:pt>
              <c:pt idx="6">
                <c:v>-1.3703742677726287</c:v>
              </c:pt>
              <c:pt idx="7">
                <c:v>-1.3112210567198568</c:v>
              </c:pt>
              <c:pt idx="8">
                <c:v>-1.1646114627973561</c:v>
              </c:pt>
              <c:pt idx="9">
                <c:v>-1.1598736480919192</c:v>
              </c:pt>
              <c:pt idx="10">
                <c:v>-1.1421057538645509</c:v>
              </c:pt>
              <c:pt idx="11">
                <c:v>-1.0904626511211117</c:v>
              </c:pt>
              <c:pt idx="12">
                <c:v>-1.0815590303643789</c:v>
              </c:pt>
              <c:pt idx="13">
                <c:v>-0.94951511406801103</c:v>
              </c:pt>
              <c:pt idx="14">
                <c:v>-0.94646838475302919</c:v>
              </c:pt>
              <c:pt idx="15">
                <c:v>-0.92414816327321425</c:v>
              </c:pt>
              <c:pt idx="16">
                <c:v>-0.68008172532717226</c:v>
              </c:pt>
              <c:pt idx="17">
                <c:v>-0.62403994285847308</c:v>
              </c:pt>
              <c:pt idx="18">
                <c:v>-0.58022148518807981</c:v>
              </c:pt>
              <c:pt idx="19">
                <c:v>-0.5185316668335137</c:v>
              </c:pt>
              <c:pt idx="20">
                <c:v>-0.50770333719666283</c:v>
              </c:pt>
              <c:pt idx="21">
                <c:v>-0.43009707643035439</c:v>
              </c:pt>
              <c:pt idx="22">
                <c:v>-0.42567830967570192</c:v>
              </c:pt>
              <c:pt idx="23">
                <c:v>-0.38768068522027371</c:v>
              </c:pt>
              <c:pt idx="24">
                <c:v>-0.35745604686575966</c:v>
              </c:pt>
              <c:pt idx="25">
                <c:v>-0.30648969675683041</c:v>
              </c:pt>
              <c:pt idx="26">
                <c:v>-0.2742472502113083</c:v>
              </c:pt>
              <c:pt idx="27">
                <c:v>-0.16436688935569768</c:v>
              </c:pt>
              <c:pt idx="28">
                <c:v>-0.1494002344289416</c:v>
              </c:pt>
              <c:pt idx="29">
                <c:v>-0.13321782331667745</c:v>
              </c:pt>
              <c:pt idx="30">
                <c:v>-1.3339828793063269E-2</c:v>
              </c:pt>
              <c:pt idx="31">
                <c:v>-2.8741905967742524E-3</c:v>
              </c:pt>
              <c:pt idx="32">
                <c:v>6.5969999460170514E-2</c:v>
              </c:pt>
              <c:pt idx="33">
                <c:v>8.198579567028362E-2</c:v>
              </c:pt>
              <c:pt idx="34">
                <c:v>0.16497884506434699</c:v>
              </c:pt>
              <c:pt idx="35">
                <c:v>0.21361255621850192</c:v>
              </c:pt>
              <c:pt idx="36">
                <c:v>0.22214945670505468</c:v>
              </c:pt>
              <c:pt idx="37">
                <c:v>0.22598875407776603</c:v>
              </c:pt>
              <c:pt idx="38">
                <c:v>0.23558779585905751</c:v>
              </c:pt>
              <c:pt idx="39">
                <c:v>0.27623708841154726</c:v>
              </c:pt>
              <c:pt idx="40">
                <c:v>0.34084939118017171</c:v>
              </c:pt>
              <c:pt idx="41">
                <c:v>0.38036457775460053</c:v>
              </c:pt>
              <c:pt idx="42">
                <c:v>0.42210016293410557</c:v>
              </c:pt>
              <c:pt idx="43">
                <c:v>0.61046888492105222</c:v>
              </c:pt>
              <c:pt idx="44">
                <c:v>0.62168663797400481</c:v>
              </c:pt>
              <c:pt idx="45">
                <c:v>0.62450625656105696</c:v>
              </c:pt>
              <c:pt idx="46">
                <c:v>0.64154994004067578</c:v>
              </c:pt>
              <c:pt idx="47">
                <c:v>0.6744012683031847</c:v>
              </c:pt>
              <c:pt idx="48">
                <c:v>0.6887716587148548</c:v>
              </c:pt>
              <c:pt idx="49">
                <c:v>0.75519497985210227</c:v>
              </c:pt>
              <c:pt idx="50">
                <c:v>0.78823387323771332</c:v>
              </c:pt>
              <c:pt idx="51">
                <c:v>0.80035139847166947</c:v>
              </c:pt>
              <c:pt idx="52">
                <c:v>0.81668782592446776</c:v>
              </c:pt>
              <c:pt idx="53">
                <c:v>0.83130905410317835</c:v>
              </c:pt>
              <c:pt idx="54">
                <c:v>0.95289651441765866</c:v>
              </c:pt>
              <c:pt idx="55">
                <c:v>0.9945017098021508</c:v>
              </c:pt>
              <c:pt idx="56">
                <c:v>1.0930819759826631</c:v>
              </c:pt>
              <c:pt idx="57">
                <c:v>1.1422953036449914</c:v>
              </c:pt>
              <c:pt idx="58">
                <c:v>1.5336089974132459</c:v>
              </c:pt>
              <c:pt idx="59">
                <c:v>1.7311934874718014</c:v>
              </c:pt>
              <c:pt idx="60">
                <c:v>1.7543223675930555</c:v>
              </c:pt>
              <c:pt idx="61">
                <c:v>2.0570635738869365</c:v>
              </c:pt>
              <c:pt idx="62">
                <c:v>2.0878749412796789</c:v>
              </c:pt>
              <c:pt idx="63">
                <c:v>2.2553090326261094</c:v>
              </c:pt>
            </c:numLit>
          </c:yVal>
          <c:smooth val="0"/>
          <c:extLst>
            <c:ext xmlns:c16="http://schemas.microsoft.com/office/drawing/2014/chart" uri="{C3380CC4-5D6E-409C-BE32-E72D297353CC}">
              <c16:uniqueId val="{00000000-6F35-445D-B15B-ADF926A6A6AB}"/>
            </c:ext>
          </c:extLst>
        </c:ser>
        <c:ser>
          <c:idx val="1"/>
          <c:order val="1"/>
          <c:tx>
            <c:v>Theoretical</c:v>
          </c:tx>
          <c:spPr>
            <a:ln w="12700">
              <a:solidFill>
                <a:srgbClr val="FF0000"/>
              </a:solidFill>
              <a:prstDash val="solid"/>
            </a:ln>
          </c:spPr>
          <c:marker>
            <c:symbol val="none"/>
          </c:marker>
          <c:xVal>
            <c:numLit>
              <c:formatCode>General</c:formatCode>
              <c:ptCount val="64"/>
              <c:pt idx="0">
                <c:v>-2.1600444231842824</c:v>
              </c:pt>
              <c:pt idx="1">
                <c:v>-1.8696066471189026</c:v>
              </c:pt>
              <c:pt idx="2">
                <c:v>-1.6833482640036073</c:v>
              </c:pt>
              <c:pt idx="3">
                <c:v>-1.5419862988544459</c:v>
              </c:pt>
              <c:pt idx="4">
                <c:v>-1.4260768722728474</c:v>
              </c:pt>
              <c:pt idx="5">
                <c:v>-1.3266775070350314</c:v>
              </c:pt>
              <c:pt idx="6">
                <c:v>-1.2388943795813607</c:v>
              </c:pt>
              <c:pt idx="7">
                <c:v>-1.1597420454353515</c:v>
              </c:pt>
              <c:pt idx="8">
                <c:v>-1.0872573835362349</c:v>
              </c:pt>
              <c:pt idx="9">
                <c:v>-1.020076232786199</c:v>
              </c:pt>
              <c:pt idx="10">
                <c:v>-0.95720946936442108</c:v>
              </c:pt>
              <c:pt idx="11">
                <c:v>-0.89791518354496824</c:v>
              </c:pt>
              <c:pt idx="12">
                <c:v>-0.84162123357291452</c:v>
              </c:pt>
              <c:pt idx="13">
                <c:v>-0.78787601702541543</c:v>
              </c:pt>
              <c:pt idx="14">
                <c:v>-0.73631591737612934</c:v>
              </c:pt>
              <c:pt idx="15">
                <c:v>-0.68664305092417188</c:v>
              </c:pt>
              <c:pt idx="16">
                <c:v>-0.63860961762065871</c:v>
              </c:pt>
              <c:pt idx="17">
                <c:v>-0.59200662235475532</c:v>
              </c:pt>
              <c:pt idx="18">
                <c:v>-0.54665556876623844</c:v>
              </c:pt>
              <c:pt idx="19">
                <c:v>-0.50240222337335538</c:v>
              </c:pt>
              <c:pt idx="20">
                <c:v>-0.45911185185086451</c:v>
              </c:pt>
              <c:pt idx="21">
                <c:v>-0.41666552128011664</c:v>
              </c:pt>
              <c:pt idx="22">
                <c:v>-0.37495718657255728</c:v>
              </c:pt>
              <c:pt idx="23">
                <c:v>-0.33389136170123912</c:v>
              </c:pt>
              <c:pt idx="24">
                <c:v>-0.29338123212119332</c:v>
              </c:pt>
              <c:pt idx="25">
                <c:v>-0.25334710313579978</c:v>
              </c:pt>
              <c:pt idx="26">
                <c:v>-0.21371510579760281</c:v>
              </c:pt>
              <c:pt idx="27">
                <c:v>-0.17441610093770257</c:v>
              </c:pt>
              <c:pt idx="28">
                <c:v>-0.1353847355175167</c:v>
              </c:pt>
              <c:pt idx="29">
                <c:v>-9.6558615289639077E-2</c:v>
              </c:pt>
              <c:pt idx="30">
                <c:v>-5.7877564811210154E-2</c:v>
              </c:pt>
              <c:pt idx="31">
                <c:v>-1.9282950895712157E-2</c:v>
              </c:pt>
              <c:pt idx="32">
                <c:v>1.9282950895712157E-2</c:v>
              </c:pt>
              <c:pt idx="33">
                <c:v>5.78775648112103E-2</c:v>
              </c:pt>
              <c:pt idx="34">
                <c:v>9.6558615289639077E-2</c:v>
              </c:pt>
              <c:pt idx="35">
                <c:v>0.13538473551751684</c:v>
              </c:pt>
              <c:pt idx="36">
                <c:v>0.17441610093770257</c:v>
              </c:pt>
              <c:pt idx="37">
                <c:v>0.21371510579760297</c:v>
              </c:pt>
              <c:pt idx="38">
                <c:v>0.25334710313579978</c:v>
              </c:pt>
              <c:pt idx="39">
                <c:v>0.29338123212119344</c:v>
              </c:pt>
              <c:pt idx="40">
                <c:v>0.33389136170123912</c:v>
              </c:pt>
              <c:pt idx="41">
                <c:v>0.37495718657255744</c:v>
              </c:pt>
              <c:pt idx="42">
                <c:v>0.41666552128011664</c:v>
              </c:pt>
              <c:pt idx="43">
                <c:v>0.45911185185086456</c:v>
              </c:pt>
              <c:pt idx="44">
                <c:v>0.50240222337335538</c:v>
              </c:pt>
              <c:pt idx="45">
                <c:v>0.54665556876623844</c:v>
              </c:pt>
              <c:pt idx="46">
                <c:v>0.59200662235475532</c:v>
              </c:pt>
              <c:pt idx="47">
                <c:v>0.63860961762065893</c:v>
              </c:pt>
              <c:pt idx="48">
                <c:v>0.68664305092417188</c:v>
              </c:pt>
              <c:pt idx="49">
                <c:v>0.73631591737612956</c:v>
              </c:pt>
              <c:pt idx="50">
                <c:v>0.78787601702541543</c:v>
              </c:pt>
              <c:pt idx="51">
                <c:v>0.84162123357291474</c:v>
              </c:pt>
              <c:pt idx="52">
                <c:v>0.89791518354496824</c:v>
              </c:pt>
              <c:pt idx="53">
                <c:v>0.95720946936442219</c:v>
              </c:pt>
              <c:pt idx="54">
                <c:v>1.020076232786199</c:v>
              </c:pt>
              <c:pt idx="55">
                <c:v>1.0872573835362354</c:v>
              </c:pt>
              <c:pt idx="56">
                <c:v>1.1597420454353515</c:v>
              </c:pt>
              <c:pt idx="57">
                <c:v>1.2388943795813614</c:v>
              </c:pt>
              <c:pt idx="58">
                <c:v>1.3266775070350314</c:v>
              </c:pt>
              <c:pt idx="59">
                <c:v>1.4260768722728485</c:v>
              </c:pt>
              <c:pt idx="60">
                <c:v>1.5419862988544459</c:v>
              </c:pt>
              <c:pt idx="61">
                <c:v>1.6833482640036077</c:v>
              </c:pt>
              <c:pt idx="62">
                <c:v>1.8696066471189026</c:v>
              </c:pt>
              <c:pt idx="63">
                <c:v>2.1600444231842837</c:v>
              </c:pt>
            </c:numLit>
          </c:xVal>
          <c:yVal>
            <c:numLit>
              <c:formatCode>General</c:formatCode>
              <c:ptCount val="64"/>
              <c:pt idx="0">
                <c:v>-2.1600444231842824</c:v>
              </c:pt>
              <c:pt idx="1">
                <c:v>-1.8696066471189026</c:v>
              </c:pt>
              <c:pt idx="2">
                <c:v>-1.6833482640036073</c:v>
              </c:pt>
              <c:pt idx="3">
                <c:v>-1.5419862988544459</c:v>
              </c:pt>
              <c:pt idx="4">
                <c:v>-1.4260768722728474</c:v>
              </c:pt>
              <c:pt idx="5">
                <c:v>-1.3266775070350314</c:v>
              </c:pt>
              <c:pt idx="6">
                <c:v>-1.2388943795813607</c:v>
              </c:pt>
              <c:pt idx="7">
                <c:v>-1.1597420454353515</c:v>
              </c:pt>
              <c:pt idx="8">
                <c:v>-1.0872573835362349</c:v>
              </c:pt>
              <c:pt idx="9">
                <c:v>-1.020076232786199</c:v>
              </c:pt>
              <c:pt idx="10">
                <c:v>-0.95720946936442108</c:v>
              </c:pt>
              <c:pt idx="11">
                <c:v>-0.89791518354496824</c:v>
              </c:pt>
              <c:pt idx="12">
                <c:v>-0.84162123357291452</c:v>
              </c:pt>
              <c:pt idx="13">
                <c:v>-0.78787601702541543</c:v>
              </c:pt>
              <c:pt idx="14">
                <c:v>-0.73631591737612934</c:v>
              </c:pt>
              <c:pt idx="15">
                <c:v>-0.68664305092417188</c:v>
              </c:pt>
              <c:pt idx="16">
                <c:v>-0.63860961762065871</c:v>
              </c:pt>
              <c:pt idx="17">
                <c:v>-0.59200662235475532</c:v>
              </c:pt>
              <c:pt idx="18">
                <c:v>-0.54665556876623844</c:v>
              </c:pt>
              <c:pt idx="19">
                <c:v>-0.50240222337335538</c:v>
              </c:pt>
              <c:pt idx="20">
                <c:v>-0.45911185185086451</c:v>
              </c:pt>
              <c:pt idx="21">
                <c:v>-0.41666552128011664</c:v>
              </c:pt>
              <c:pt idx="22">
                <c:v>-0.37495718657255728</c:v>
              </c:pt>
              <c:pt idx="23">
                <c:v>-0.33389136170123912</c:v>
              </c:pt>
              <c:pt idx="24">
                <c:v>-0.29338123212119332</c:v>
              </c:pt>
              <c:pt idx="25">
                <c:v>-0.25334710313579978</c:v>
              </c:pt>
              <c:pt idx="26">
                <c:v>-0.21371510579760281</c:v>
              </c:pt>
              <c:pt idx="27">
                <c:v>-0.17441610093770257</c:v>
              </c:pt>
              <c:pt idx="28">
                <c:v>-0.1353847355175167</c:v>
              </c:pt>
              <c:pt idx="29">
                <c:v>-9.6558615289639077E-2</c:v>
              </c:pt>
              <c:pt idx="30">
                <c:v>-5.7877564811210154E-2</c:v>
              </c:pt>
              <c:pt idx="31">
                <c:v>-1.9282950895712157E-2</c:v>
              </c:pt>
              <c:pt idx="32">
                <c:v>1.9282950895712157E-2</c:v>
              </c:pt>
              <c:pt idx="33">
                <c:v>5.78775648112103E-2</c:v>
              </c:pt>
              <c:pt idx="34">
                <c:v>9.6558615289639077E-2</c:v>
              </c:pt>
              <c:pt idx="35">
                <c:v>0.13538473551751684</c:v>
              </c:pt>
              <c:pt idx="36">
                <c:v>0.17441610093770257</c:v>
              </c:pt>
              <c:pt idx="37">
                <c:v>0.21371510579760297</c:v>
              </c:pt>
              <c:pt idx="38">
                <c:v>0.25334710313579978</c:v>
              </c:pt>
              <c:pt idx="39">
                <c:v>0.29338123212119344</c:v>
              </c:pt>
              <c:pt idx="40">
                <c:v>0.33389136170123912</c:v>
              </c:pt>
              <c:pt idx="41">
                <c:v>0.37495718657255744</c:v>
              </c:pt>
              <c:pt idx="42">
                <c:v>0.41666552128011664</c:v>
              </c:pt>
              <c:pt idx="43">
                <c:v>0.45911185185086456</c:v>
              </c:pt>
              <c:pt idx="44">
                <c:v>0.50240222337335538</c:v>
              </c:pt>
              <c:pt idx="45">
                <c:v>0.54665556876623844</c:v>
              </c:pt>
              <c:pt idx="46">
                <c:v>0.59200662235475532</c:v>
              </c:pt>
              <c:pt idx="47">
                <c:v>0.63860961762065893</c:v>
              </c:pt>
              <c:pt idx="48">
                <c:v>0.68664305092417188</c:v>
              </c:pt>
              <c:pt idx="49">
                <c:v>0.73631591737612956</c:v>
              </c:pt>
              <c:pt idx="50">
                <c:v>0.78787601702541543</c:v>
              </c:pt>
              <c:pt idx="51">
                <c:v>0.84162123357291474</c:v>
              </c:pt>
              <c:pt idx="52">
                <c:v>0.89791518354496824</c:v>
              </c:pt>
              <c:pt idx="53">
                <c:v>0.95720946936442219</c:v>
              </c:pt>
              <c:pt idx="54">
                <c:v>1.020076232786199</c:v>
              </c:pt>
              <c:pt idx="55">
                <c:v>1.0872573835362354</c:v>
              </c:pt>
              <c:pt idx="56">
                <c:v>1.1597420454353515</c:v>
              </c:pt>
              <c:pt idx="57">
                <c:v>1.2388943795813614</c:v>
              </c:pt>
              <c:pt idx="58">
                <c:v>1.3266775070350314</c:v>
              </c:pt>
              <c:pt idx="59">
                <c:v>1.4260768722728485</c:v>
              </c:pt>
              <c:pt idx="60">
                <c:v>1.5419862988544459</c:v>
              </c:pt>
              <c:pt idx="61">
                <c:v>1.6833482640036077</c:v>
              </c:pt>
              <c:pt idx="62">
                <c:v>1.8696066471189026</c:v>
              </c:pt>
              <c:pt idx="63">
                <c:v>2.1600444231842837</c:v>
              </c:pt>
            </c:numLit>
          </c:yVal>
          <c:smooth val="0"/>
          <c:extLst>
            <c:ext xmlns:c16="http://schemas.microsoft.com/office/drawing/2014/chart" uri="{C3380CC4-5D6E-409C-BE32-E72D297353CC}">
              <c16:uniqueId val="{00000001-6F35-445D-B15B-ADF926A6A6AB}"/>
            </c:ext>
          </c:extLst>
        </c:ser>
        <c:dLbls>
          <c:showLegendKey val="0"/>
          <c:showVal val="0"/>
          <c:showCatName val="0"/>
          <c:showSerName val="0"/>
          <c:showPercent val="0"/>
          <c:showBubbleSize val="0"/>
        </c:dLbls>
        <c:axId val="211853312"/>
        <c:axId val="229834752"/>
      </c:scatterChart>
      <c:valAx>
        <c:axId val="211853312"/>
        <c:scaling>
          <c:orientation val="minMax"/>
        </c:scaling>
        <c:delete val="0"/>
        <c:axPos val="b"/>
        <c:title>
          <c:tx>
            <c:rich>
              <a:bodyPr/>
              <a:lstStyle/>
              <a:p>
                <a:pPr>
                  <a:defRPr/>
                </a:pPr>
                <a:r>
                  <a:rPr lang="en-US"/>
                  <a:t>Theoretical Standardized Residual
</a:t>
                </a:r>
                <a:r>
                  <a:rPr lang="en-US" sz="750"/>
                  <a:t>Adjusted Anderson-Darling statistic is 0.326 (P=0.52)</a:t>
                </a:r>
              </a:p>
            </c:rich>
          </c:tx>
          <c:overlay val="0"/>
        </c:title>
        <c:numFmt formatCode="General" sourceLinked="1"/>
        <c:majorTickMark val="out"/>
        <c:minorTickMark val="none"/>
        <c:tickLblPos val="nextTo"/>
        <c:crossAx val="229834752"/>
        <c:crosses val="autoZero"/>
        <c:crossBetween val="midCat"/>
      </c:valAx>
      <c:valAx>
        <c:axId val="229834752"/>
        <c:scaling>
          <c:orientation val="minMax"/>
        </c:scaling>
        <c:delete val="0"/>
        <c:axPos val="l"/>
        <c:title>
          <c:tx>
            <c:rich>
              <a:bodyPr/>
              <a:lstStyle/>
              <a:p>
                <a:pPr>
                  <a:defRPr/>
                </a:pPr>
                <a:r>
                  <a:rPr lang="en-US"/>
                  <a:t>Actual Standardized Residual</a:t>
                </a:r>
              </a:p>
            </c:rich>
          </c:tx>
          <c:overlay val="0"/>
        </c:title>
        <c:numFmt formatCode="General" sourceLinked="1"/>
        <c:majorTickMark val="out"/>
        <c:minorTickMark val="none"/>
        <c:tickLblPos val="nextTo"/>
        <c:crossAx val="211853312"/>
        <c:crossesAt val="-3"/>
        <c:crossBetween val="midCat"/>
      </c:valAx>
      <c:spPr>
        <a:ln w="6350">
          <a:solidFill>
            <a:srgbClr val="808080"/>
          </a:solidFill>
          <a:prstDash val="solid"/>
        </a:ln>
      </c:spPr>
    </c:plotArea>
    <c:legend>
      <c:legendPos val="r"/>
      <c:overlay val="0"/>
    </c:legend>
    <c:plotVisOnly val="1"/>
    <c:dispBlanksAs val="gap"/>
    <c:showDLblsOverMax val="0"/>
  </c:chart>
  <c:spPr>
    <a:solidFill>
      <a:srgbClr val="F3F3F3"/>
    </a:solidFill>
    <a:ln w="6350">
      <a:solidFill>
        <a:srgbClr val="808080"/>
      </a:solidFill>
      <a:prstDash val="solid"/>
    </a:ln>
  </c:spPr>
  <c:printSettings>
    <c:headerFooter/>
    <c:pageMargins b="0.75" l="0.7" r="0.7" t="0.75" header="0.3" footer="0.3"/>
    <c:pageSetup/>
  </c:printSettings>
</c:chartSpace>
</file>

<file path=xl/drawings/_rels/drawing2.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chart" Target="../charts/chart5.xml"/><Relationship Id="rId7" Type="http://schemas.openxmlformats.org/officeDocument/2006/relationships/image" Target="../media/image3.png"/><Relationship Id="rId2" Type="http://schemas.openxmlformats.org/officeDocument/2006/relationships/chart" Target="../charts/chart4.xml"/><Relationship Id="rId1" Type="http://schemas.openxmlformats.org/officeDocument/2006/relationships/chart" Target="../charts/chart3.xml"/><Relationship Id="rId6" Type="http://schemas.openxmlformats.org/officeDocument/2006/relationships/chart" Target="../charts/chart8.xml"/><Relationship Id="rId5" Type="http://schemas.openxmlformats.org/officeDocument/2006/relationships/chart" Target="../charts/chart7.xml"/><Relationship Id="rId4"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0</xdr:col>
      <xdr:colOff>428624</xdr:colOff>
      <xdr:row>4</xdr:row>
      <xdr:rowOff>161925</xdr:rowOff>
    </xdr:from>
    <xdr:to>
      <xdr:col>9</xdr:col>
      <xdr:colOff>895349</xdr:colOff>
      <xdr:row>25</xdr:row>
      <xdr:rowOff>66675</xdr:rowOff>
    </xdr:to>
    <xdr:sp macro="" textlink="">
      <xdr:nvSpPr>
        <xdr:cNvPr id="2" name="TextBox 1"/>
        <xdr:cNvSpPr txBox="1"/>
      </xdr:nvSpPr>
      <xdr:spPr>
        <a:xfrm>
          <a:off x="428624" y="923925"/>
          <a:ext cx="5953125" cy="3905250"/>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100">
              <a:solidFill>
                <a:schemeClr val="dk1"/>
              </a:solidFill>
              <a:effectLst/>
              <a:latin typeface="+mn-lt"/>
              <a:ea typeface="+mn-ea"/>
              <a:cs typeface="+mn-cs"/>
            </a:rPr>
            <a:t>This file and the free</a:t>
          </a:r>
          <a:r>
            <a:rPr lang="en-US" sz="1100" baseline="0">
              <a:solidFill>
                <a:schemeClr val="dk1"/>
              </a:solidFill>
              <a:effectLst/>
              <a:latin typeface="+mn-lt"/>
              <a:ea typeface="+mn-ea"/>
              <a:cs typeface="+mn-cs"/>
            </a:rPr>
            <a:t> Excel add-in which produced the analysis (RegressIt) can be downloaded from https://regressit.com.  See  http://regressit.com/forecasting.html for a more complete discussion of the analysis.</a:t>
          </a:r>
          <a:endParaRPr lang="en-US">
            <a:effectLst/>
          </a:endParaRPr>
        </a:p>
        <a:p>
          <a:endParaRPr lang="en-US" sz="1100"/>
        </a:p>
        <a:p>
          <a:r>
            <a:rPr lang="en-US" sz="1100"/>
            <a:t>The data for this exercise consists of daily visitor counts on an</a:t>
          </a:r>
          <a:r>
            <a:rPr lang="en-US" sz="1100" baseline="0"/>
            <a:t> educational web site.  </a:t>
          </a:r>
          <a:r>
            <a:rPr lang="en-US" sz="1100"/>
            <a:t>The objective </a:t>
          </a:r>
          <a:r>
            <a:rPr lang="en-US" sz="1100" baseline="0"/>
            <a:t>is to build a regression model for making forecasts 7 days into the future for the Unique Visits series.  </a:t>
          </a:r>
        </a:p>
        <a:p>
          <a:endParaRPr lang="en-US" sz="1100" baseline="0"/>
        </a:p>
        <a:p>
          <a:r>
            <a:rPr lang="en-US" sz="1100" baseline="0"/>
            <a:t>There is a very strong day-of-week effect which needs to be captured by the model.    (See the series plot on the data analysis sheet.)  This pattern is highly consistent, so it is worthwhile  to consider the use of dummy variables to estimate an average day-of-week pattern .  A  7-day moving average (whose graph is also shown on the data analysis sheet) can be used to capture changes in the local level of the series over time, but it must be lagged by 7 days in order to be usable for forecasting 7 periods into the future.    This is only one of many ways in which a time pattern of this kind could be fitted, but it illustrates how a  regression model can be used to make predictions more than 1 period into the future.</a:t>
          </a:r>
          <a:endParaRPr lang="en-US" sz="1100"/>
        </a:p>
        <a:p>
          <a:endParaRPr lang="en-US" sz="1100"/>
        </a:p>
        <a:p>
          <a:r>
            <a:rPr lang="en-US" sz="1100"/>
            <a:t>In this file, the </a:t>
          </a:r>
          <a:r>
            <a:rPr lang="en-US" sz="1100" baseline="0"/>
            <a:t>variable transformation tool in RegressIt was used to create dummy variables for days of the week, then to apply a 7-day trailing moving average transformation to Unique Visits,  and finally to lag the moving average series by  7 days.  Then a regression model was fitted with the lagged  moving average and 6 of the 7 dummies as independent variables.</a:t>
          </a:r>
          <a:endParaRPr lang="en-US" sz="1100" baseline="0">
            <a:solidFill>
              <a:schemeClr val="dk1"/>
            </a:solidFill>
            <a:effectLst/>
            <a:latin typeface="+mn-lt"/>
            <a:ea typeface="+mn-ea"/>
            <a:cs typeface="+mn-cs"/>
          </a:endParaRPr>
        </a:p>
        <a:p>
          <a:endParaRPr lang="en-US" sz="1100" baseline="0">
            <a:solidFill>
              <a:schemeClr val="dk1"/>
            </a:solidFill>
            <a:effectLst/>
            <a:latin typeface="+mn-lt"/>
            <a:ea typeface="+mn-ea"/>
            <a:cs typeface="+mn-cs"/>
          </a:endParaRPr>
        </a:p>
        <a:p>
          <a:endParaRPr lang="en-US" sz="1100" baseline="0">
            <a:solidFill>
              <a:schemeClr val="dk1"/>
            </a:solidFill>
            <a:effectLst/>
            <a:latin typeface="+mn-lt"/>
            <a:ea typeface="+mn-ea"/>
            <a:cs typeface="+mn-cs"/>
          </a:endParaRPr>
        </a:p>
        <a:p>
          <a:endParaRPr lang="en-US" sz="1100" baseline="0">
            <a:solidFill>
              <a:schemeClr val="dk1"/>
            </a:solidFill>
            <a:effectLst/>
            <a:latin typeface="+mn-lt"/>
            <a:ea typeface="+mn-ea"/>
            <a:cs typeface="+mn-cs"/>
          </a:endParaRPr>
        </a:p>
        <a:p>
          <a:endParaRPr lang="en-US" sz="1100" baseline="0">
            <a:solidFill>
              <a:schemeClr val="dk1"/>
            </a:solidFill>
            <a:effectLst/>
            <a:latin typeface="+mn-lt"/>
            <a:ea typeface="+mn-ea"/>
            <a:cs typeface="+mn-cs"/>
          </a:endParaRPr>
        </a:p>
        <a:p>
          <a:endParaRPr lang="en-US" sz="1100" baseline="0">
            <a:solidFill>
              <a:schemeClr val="dk1"/>
            </a:solidFill>
            <a:effectLst/>
            <a:latin typeface="+mn-lt"/>
            <a:ea typeface="+mn-ea"/>
            <a:cs typeface="+mn-cs"/>
          </a:endParaRPr>
        </a:p>
        <a:p>
          <a:endParaRPr lang="en-US" sz="1100" baseline="0">
            <a:solidFill>
              <a:schemeClr val="dk1"/>
            </a:solidFill>
            <a:effectLst/>
            <a:latin typeface="+mn-lt"/>
            <a:ea typeface="+mn-ea"/>
            <a:cs typeface="+mn-cs"/>
          </a:endParaRPr>
        </a:p>
        <a:p>
          <a:endParaRPr lang="en-US" sz="1100" baseline="0">
            <a:solidFill>
              <a:schemeClr val="dk1"/>
            </a:solidFill>
            <a:effectLst/>
            <a:latin typeface="+mn-lt"/>
            <a:ea typeface="+mn-ea"/>
            <a:cs typeface="+mn-cs"/>
          </a:endParaRPr>
        </a:p>
        <a:p>
          <a:endParaRPr lang="en-US" sz="1100" baseline="0">
            <a:solidFill>
              <a:schemeClr val="dk1"/>
            </a:solidFill>
            <a:effectLst/>
            <a:latin typeface="+mn-lt"/>
            <a:ea typeface="+mn-ea"/>
            <a:cs typeface="+mn-cs"/>
          </a:endParaRPr>
        </a:p>
        <a:p>
          <a:endParaRPr lang="en-US" sz="1100" baseline="0">
            <a:solidFill>
              <a:schemeClr val="dk1"/>
            </a:solidFill>
            <a:effectLst/>
            <a:latin typeface="+mn-lt"/>
            <a:ea typeface="+mn-ea"/>
            <a:cs typeface="+mn-cs"/>
          </a:endParaRPr>
        </a:p>
        <a:p>
          <a:endParaRPr lang="en-US" sz="1100" baseline="0">
            <a:solidFill>
              <a:schemeClr val="dk1"/>
            </a:solidFill>
            <a:effectLst/>
            <a:latin typeface="+mn-lt"/>
            <a:ea typeface="+mn-ea"/>
            <a:cs typeface="+mn-cs"/>
          </a:endParaRPr>
        </a:p>
        <a:p>
          <a:endParaRPr lang="en-US" sz="1100" baseline="0">
            <a:solidFill>
              <a:schemeClr val="dk1"/>
            </a:solidFill>
            <a:effectLst/>
            <a:latin typeface="+mn-lt"/>
            <a:ea typeface="+mn-ea"/>
            <a:cs typeface="+mn-cs"/>
          </a:endParaRPr>
        </a:p>
        <a:p>
          <a:endParaRPr lang="en-US" sz="1100" baseline="0">
            <a:solidFill>
              <a:schemeClr val="dk1"/>
            </a:solidFill>
            <a:effectLst/>
            <a:latin typeface="+mn-lt"/>
            <a:ea typeface="+mn-ea"/>
            <a:cs typeface="+mn-cs"/>
          </a:endParaRPr>
        </a:p>
        <a:p>
          <a:endParaRPr lang="en-US" sz="1100" baseline="0">
            <a:solidFill>
              <a:schemeClr val="dk1"/>
            </a:solidFill>
            <a:effectLst/>
            <a:latin typeface="+mn-lt"/>
            <a:ea typeface="+mn-ea"/>
            <a:cs typeface="+mn-cs"/>
          </a:endParaRPr>
        </a:p>
        <a:p>
          <a:endParaRPr lang="en-US" sz="1100" baseline="0">
            <a:solidFill>
              <a:schemeClr val="dk1"/>
            </a:solidFill>
            <a:effectLst/>
            <a:latin typeface="+mn-lt"/>
            <a:ea typeface="+mn-ea"/>
            <a:cs typeface="+mn-cs"/>
          </a:endParaRPr>
        </a:p>
        <a:p>
          <a:endParaRPr lang="en-US" sz="1100" baseline="0">
            <a:solidFill>
              <a:schemeClr val="dk1"/>
            </a:solidFill>
            <a:effectLst/>
            <a:latin typeface="+mn-lt"/>
            <a:ea typeface="+mn-ea"/>
            <a:cs typeface="+mn-cs"/>
          </a:endParaRPr>
        </a:p>
        <a:p>
          <a:endParaRPr lang="en-US" sz="1100" baseline="0">
            <a:solidFill>
              <a:schemeClr val="dk1"/>
            </a:solidFill>
            <a:effectLst/>
            <a:latin typeface="+mn-lt"/>
            <a:ea typeface="+mn-ea"/>
            <a:cs typeface="+mn-cs"/>
          </a:endParaRPr>
        </a:p>
        <a:p>
          <a:endParaRPr lang="en-US" sz="1100" baseline="0">
            <a:solidFill>
              <a:schemeClr val="dk1"/>
            </a:solidFill>
            <a:effectLst/>
            <a:latin typeface="+mn-lt"/>
            <a:ea typeface="+mn-ea"/>
            <a:cs typeface="+mn-cs"/>
          </a:endParaRPr>
        </a:p>
        <a:p>
          <a:endParaRPr lang="en-US" sz="1100" baseline="0">
            <a:solidFill>
              <a:schemeClr val="dk1"/>
            </a:solidFill>
            <a:effectLst/>
            <a:latin typeface="+mn-lt"/>
            <a:ea typeface="+mn-ea"/>
            <a:cs typeface="+mn-cs"/>
          </a:endParaRPr>
        </a:p>
        <a:p>
          <a:endParaRPr lang="en-US" sz="1100" baseline="0">
            <a:solidFill>
              <a:schemeClr val="dk1"/>
            </a:solidFill>
            <a:effectLst/>
            <a:latin typeface="+mn-lt"/>
            <a:ea typeface="+mn-ea"/>
            <a:cs typeface="+mn-cs"/>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9</xdr:row>
      <xdr:rowOff>0</xdr:rowOff>
    </xdr:from>
    <xdr:to>
      <xdr:col>13</xdr:col>
      <xdr:colOff>0</xdr:colOff>
      <xdr:row>19</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19</xdr:row>
      <xdr:rowOff>0</xdr:rowOff>
    </xdr:from>
    <xdr:to>
      <xdr:col>13</xdr:col>
      <xdr:colOff>0</xdr:colOff>
      <xdr:row>29</xdr:row>
      <xdr:rowOff>0</xdr:rowOff>
    </xdr:to>
    <xdr:graphicFrame macro="">
      <xdr:nvGraphicFramePr>
        <xdr:cNvPr id="3"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190500</xdr:colOff>
      <xdr:row>9</xdr:row>
      <xdr:rowOff>133350</xdr:rowOff>
    </xdr:from>
    <xdr:to>
      <xdr:col>22</xdr:col>
      <xdr:colOff>476249</xdr:colOff>
      <xdr:row>22</xdr:row>
      <xdr:rowOff>19050</xdr:rowOff>
    </xdr:to>
    <xdr:sp macro="" textlink="">
      <xdr:nvSpPr>
        <xdr:cNvPr id="5" name="TextBox 4"/>
        <xdr:cNvSpPr txBox="1"/>
      </xdr:nvSpPr>
      <xdr:spPr>
        <a:xfrm>
          <a:off x="8477250" y="1200150"/>
          <a:ext cx="5772149" cy="1866900"/>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Here the Data Analysis procedure in RegressIt has been used to plot the time series of Unique</a:t>
          </a:r>
          <a:r>
            <a:rPr lang="en-US" sz="1100" baseline="0"/>
            <a:t> Visits and its 7-day trailing moving aveage.</a:t>
          </a:r>
          <a:endParaRPr lang="en-US" sz="1100"/>
        </a:p>
        <a:p>
          <a:endParaRPr lang="en-US" sz="1100"/>
        </a:p>
        <a:p>
          <a:r>
            <a:rPr lang="en-US" sz="1100"/>
            <a:t>The</a:t>
          </a:r>
          <a:r>
            <a:rPr lang="en-US" sz="1100" baseline="0"/>
            <a:t>re is a dramatic and consistent day-of-week pattern in the original series, which is completely eliminated by the moving average.  The moving average reveals some variations in the trend over time, and  in particular it shows that a dip in the pattern occurred between  February 14 and February 20 (</a:t>
          </a:r>
          <a:r>
            <a:rPr lang="en-US" sz="1100" baseline="0">
              <a:solidFill>
                <a:schemeClr val="dk1"/>
              </a:solidFill>
              <a:effectLst/>
              <a:latin typeface="+mn-lt"/>
              <a:ea typeface="+mn-ea"/>
              <a:cs typeface="+mn-cs"/>
            </a:rPr>
            <a:t>day 42 to day 48 in the sample )</a:t>
          </a:r>
          <a:r>
            <a:rPr lang="en-US" sz="1100" baseline="0"/>
            <a:t>, which may have been due to the large winter storm that hit the Eastern U.S. over the period from February 11 to 17. </a:t>
          </a:r>
        </a:p>
        <a:p>
          <a:endParaRPr lang="en-US" sz="1100" baseline="0"/>
        </a:p>
        <a:p>
          <a:r>
            <a:rPr lang="en-US" sz="1100" baseline="0"/>
            <a:t>Screen shots of the variable transformation operations in RegressIt are shown below.</a:t>
          </a:r>
        </a:p>
        <a:p>
          <a:endParaRPr lang="en-US" sz="1100" baseline="0">
            <a:solidFill>
              <a:schemeClr val="dk1"/>
            </a:solidFill>
            <a:effectLst/>
            <a:latin typeface="+mn-lt"/>
            <a:ea typeface="+mn-ea"/>
            <a:cs typeface="+mn-cs"/>
          </a:endParaRPr>
        </a:p>
        <a:p>
          <a:endParaRPr lang="en-US" sz="1100" baseline="0">
            <a:solidFill>
              <a:schemeClr val="dk1"/>
            </a:solidFill>
            <a:effectLst/>
            <a:latin typeface="+mn-lt"/>
            <a:ea typeface="+mn-ea"/>
            <a:cs typeface="+mn-cs"/>
          </a:endParaRPr>
        </a:p>
        <a:p>
          <a:endParaRPr lang="en-US" sz="1100" baseline="0">
            <a:solidFill>
              <a:schemeClr val="dk1"/>
            </a:solidFill>
            <a:effectLst/>
            <a:latin typeface="+mn-lt"/>
            <a:ea typeface="+mn-ea"/>
            <a:cs typeface="+mn-cs"/>
          </a:endParaRPr>
        </a:p>
        <a:p>
          <a:endParaRPr lang="en-US" sz="1100" baseline="0">
            <a:solidFill>
              <a:schemeClr val="dk1"/>
            </a:solidFill>
            <a:effectLst/>
            <a:latin typeface="+mn-lt"/>
            <a:ea typeface="+mn-ea"/>
            <a:cs typeface="+mn-cs"/>
          </a:endParaRPr>
        </a:p>
        <a:p>
          <a:endParaRPr lang="en-US" sz="1100" baseline="0">
            <a:solidFill>
              <a:schemeClr val="dk1"/>
            </a:solidFill>
            <a:effectLst/>
            <a:latin typeface="+mn-lt"/>
            <a:ea typeface="+mn-ea"/>
            <a:cs typeface="+mn-cs"/>
          </a:endParaRPr>
        </a:p>
        <a:p>
          <a:endParaRPr lang="en-US" sz="1100" baseline="0">
            <a:solidFill>
              <a:schemeClr val="dk1"/>
            </a:solidFill>
            <a:effectLst/>
            <a:latin typeface="+mn-lt"/>
            <a:ea typeface="+mn-ea"/>
            <a:cs typeface="+mn-cs"/>
          </a:endParaRPr>
        </a:p>
        <a:p>
          <a:endParaRPr lang="en-US" sz="1100" baseline="0">
            <a:solidFill>
              <a:schemeClr val="dk1"/>
            </a:solidFill>
            <a:effectLst/>
            <a:latin typeface="+mn-lt"/>
            <a:ea typeface="+mn-ea"/>
            <a:cs typeface="+mn-cs"/>
          </a:endParaRPr>
        </a:p>
        <a:p>
          <a:endParaRPr lang="en-US" sz="1100" baseline="0">
            <a:solidFill>
              <a:schemeClr val="dk1"/>
            </a:solidFill>
            <a:effectLst/>
            <a:latin typeface="+mn-lt"/>
            <a:ea typeface="+mn-ea"/>
            <a:cs typeface="+mn-cs"/>
          </a:endParaRPr>
        </a:p>
        <a:p>
          <a:endParaRPr lang="en-US" sz="1100" baseline="0">
            <a:solidFill>
              <a:schemeClr val="dk1"/>
            </a:solidFill>
            <a:effectLst/>
            <a:latin typeface="+mn-lt"/>
            <a:ea typeface="+mn-ea"/>
            <a:cs typeface="+mn-cs"/>
          </a:endParaRPr>
        </a:p>
        <a:p>
          <a:endParaRPr lang="en-US" sz="1100" baseline="0">
            <a:solidFill>
              <a:schemeClr val="dk1"/>
            </a:solidFill>
            <a:effectLst/>
            <a:latin typeface="+mn-lt"/>
            <a:ea typeface="+mn-ea"/>
            <a:cs typeface="+mn-cs"/>
          </a:endParaRPr>
        </a:p>
        <a:p>
          <a:endParaRPr lang="en-US" sz="1100" baseline="0">
            <a:solidFill>
              <a:schemeClr val="dk1"/>
            </a:solidFill>
            <a:effectLst/>
            <a:latin typeface="+mn-lt"/>
            <a:ea typeface="+mn-ea"/>
            <a:cs typeface="+mn-cs"/>
          </a:endParaRPr>
        </a:p>
        <a:p>
          <a:endParaRPr lang="en-US" sz="1100" baseline="0">
            <a:solidFill>
              <a:schemeClr val="dk1"/>
            </a:solidFill>
            <a:effectLst/>
            <a:latin typeface="+mn-lt"/>
            <a:ea typeface="+mn-ea"/>
            <a:cs typeface="+mn-cs"/>
          </a:endParaRPr>
        </a:p>
        <a:p>
          <a:endParaRPr lang="en-US" sz="1100" baseline="0">
            <a:solidFill>
              <a:schemeClr val="dk1"/>
            </a:solidFill>
            <a:effectLst/>
            <a:latin typeface="+mn-lt"/>
            <a:ea typeface="+mn-ea"/>
            <a:cs typeface="+mn-cs"/>
          </a:endParaRPr>
        </a:p>
        <a:p>
          <a:endParaRPr lang="en-US" sz="1100" baseline="0">
            <a:solidFill>
              <a:schemeClr val="dk1"/>
            </a:solidFill>
            <a:effectLst/>
            <a:latin typeface="+mn-lt"/>
            <a:ea typeface="+mn-ea"/>
            <a:cs typeface="+mn-cs"/>
          </a:endParaRPr>
        </a:p>
        <a:p>
          <a:endParaRPr lang="en-US" sz="1100" baseline="0">
            <a:solidFill>
              <a:schemeClr val="dk1"/>
            </a:solidFill>
            <a:effectLst/>
            <a:latin typeface="+mn-lt"/>
            <a:ea typeface="+mn-ea"/>
            <a:cs typeface="+mn-cs"/>
          </a:endParaRPr>
        </a:p>
        <a:p>
          <a:endParaRPr lang="en-US" sz="1100" baseline="0">
            <a:solidFill>
              <a:schemeClr val="dk1"/>
            </a:solidFill>
            <a:effectLst/>
            <a:latin typeface="+mn-lt"/>
            <a:ea typeface="+mn-ea"/>
            <a:cs typeface="+mn-cs"/>
          </a:endParaRPr>
        </a:p>
        <a:p>
          <a:endParaRPr lang="en-US" sz="1100" baseline="0">
            <a:solidFill>
              <a:schemeClr val="dk1"/>
            </a:solidFill>
            <a:effectLst/>
            <a:latin typeface="+mn-lt"/>
            <a:ea typeface="+mn-ea"/>
            <a:cs typeface="+mn-cs"/>
          </a:endParaRPr>
        </a:p>
        <a:p>
          <a:endParaRPr lang="en-US" sz="1100" baseline="0">
            <a:solidFill>
              <a:schemeClr val="dk1"/>
            </a:solidFill>
            <a:effectLst/>
            <a:latin typeface="+mn-lt"/>
            <a:ea typeface="+mn-ea"/>
            <a:cs typeface="+mn-cs"/>
          </a:endParaRPr>
        </a:p>
        <a:p>
          <a:endParaRPr lang="en-US" sz="1100" baseline="0">
            <a:solidFill>
              <a:schemeClr val="dk1"/>
            </a:solidFill>
            <a:effectLst/>
            <a:latin typeface="+mn-lt"/>
            <a:ea typeface="+mn-ea"/>
            <a:cs typeface="+mn-cs"/>
          </a:endParaRPr>
        </a:p>
        <a:p>
          <a:endParaRPr lang="en-US" sz="1100" baseline="0">
            <a:solidFill>
              <a:schemeClr val="dk1"/>
            </a:solidFill>
            <a:effectLst/>
            <a:latin typeface="+mn-lt"/>
            <a:ea typeface="+mn-ea"/>
            <a:cs typeface="+mn-cs"/>
          </a:endParaRPr>
        </a:p>
      </xdr:txBody>
    </xdr:sp>
    <xdr:clientData/>
  </xdr:twoCellAnchor>
  <xdr:twoCellAnchor editAs="oneCell">
    <xdr:from>
      <xdr:col>2</xdr:col>
      <xdr:colOff>238125</xdr:colOff>
      <xdr:row>64</xdr:row>
      <xdr:rowOff>85725</xdr:rowOff>
    </xdr:from>
    <xdr:to>
      <xdr:col>15</xdr:col>
      <xdr:colOff>37135</xdr:colOff>
      <xdr:row>91</xdr:row>
      <xdr:rowOff>66163</xdr:rowOff>
    </xdr:to>
    <xdr:pic>
      <xdr:nvPicPr>
        <xdr:cNvPr id="4" name="Picture 3"/>
        <xdr:cNvPicPr>
          <a:picLocks noChangeAspect="1"/>
        </xdr:cNvPicPr>
      </xdr:nvPicPr>
      <xdr:blipFill>
        <a:blip xmlns:r="http://schemas.openxmlformats.org/officeDocument/2006/relationships" r:embed="rId3"/>
        <a:stretch>
          <a:fillRect/>
        </a:stretch>
      </xdr:blipFill>
      <xdr:spPr>
        <a:xfrm>
          <a:off x="1819275" y="9534525"/>
          <a:ext cx="7723810" cy="4095238"/>
        </a:xfrm>
        <a:prstGeom prst="rect">
          <a:avLst/>
        </a:prstGeom>
        <a:ln>
          <a:solidFill>
            <a:schemeClr val="bg1">
              <a:lumMod val="50000"/>
            </a:schemeClr>
          </a:solidFill>
        </a:ln>
      </xdr:spPr>
    </xdr:pic>
    <xdr:clientData/>
  </xdr:twoCellAnchor>
  <xdr:twoCellAnchor editAs="oneCell">
    <xdr:from>
      <xdr:col>2</xdr:col>
      <xdr:colOff>238125</xdr:colOff>
      <xdr:row>35</xdr:row>
      <xdr:rowOff>142875</xdr:rowOff>
    </xdr:from>
    <xdr:to>
      <xdr:col>15</xdr:col>
      <xdr:colOff>18087</xdr:colOff>
      <xdr:row>62</xdr:row>
      <xdr:rowOff>113790</xdr:rowOff>
    </xdr:to>
    <xdr:pic>
      <xdr:nvPicPr>
        <xdr:cNvPr id="6" name="Picture 5"/>
        <xdr:cNvPicPr>
          <a:picLocks noChangeAspect="1"/>
        </xdr:cNvPicPr>
      </xdr:nvPicPr>
      <xdr:blipFill>
        <a:blip xmlns:r="http://schemas.openxmlformats.org/officeDocument/2006/relationships" r:embed="rId4"/>
        <a:stretch>
          <a:fillRect/>
        </a:stretch>
      </xdr:blipFill>
      <xdr:spPr>
        <a:xfrm>
          <a:off x="1819275" y="5172075"/>
          <a:ext cx="7704762" cy="4085715"/>
        </a:xfrm>
        <a:prstGeom prst="rect">
          <a:avLst/>
        </a:prstGeom>
        <a:ln>
          <a:solidFill>
            <a:schemeClr val="bg1">
              <a:lumMod val="50000"/>
            </a:schemeClr>
          </a:solidFill>
        </a:ln>
      </xdr:spPr>
    </xdr:pic>
    <xdr:clientData/>
  </xdr:twoCellAnchor>
  <xdr:twoCellAnchor>
    <xdr:from>
      <xdr:col>2</xdr:col>
      <xdr:colOff>381000</xdr:colOff>
      <xdr:row>39</xdr:row>
      <xdr:rowOff>47625</xdr:rowOff>
    </xdr:from>
    <xdr:to>
      <xdr:col>4</xdr:col>
      <xdr:colOff>409575</xdr:colOff>
      <xdr:row>41</xdr:row>
      <xdr:rowOff>133350</xdr:rowOff>
    </xdr:to>
    <xdr:sp macro="" textlink="">
      <xdr:nvSpPr>
        <xdr:cNvPr id="7" name="Oval 6"/>
        <xdr:cNvSpPr/>
      </xdr:nvSpPr>
      <xdr:spPr>
        <a:xfrm>
          <a:off x="1962150" y="5686425"/>
          <a:ext cx="1247775" cy="390525"/>
        </a:xfrm>
        <a:prstGeom prst="ellipse">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57150</xdr:colOff>
      <xdr:row>54</xdr:row>
      <xdr:rowOff>57150</xdr:rowOff>
    </xdr:from>
    <xdr:to>
      <xdr:col>12</xdr:col>
      <xdr:colOff>66675</xdr:colOff>
      <xdr:row>57</xdr:row>
      <xdr:rowOff>19050</xdr:rowOff>
    </xdr:to>
    <xdr:sp macro="" textlink="">
      <xdr:nvSpPr>
        <xdr:cNvPr id="9" name="Oval 8"/>
        <xdr:cNvSpPr/>
      </xdr:nvSpPr>
      <xdr:spPr>
        <a:xfrm>
          <a:off x="4686300" y="7981950"/>
          <a:ext cx="3057525" cy="419100"/>
        </a:xfrm>
        <a:prstGeom prst="ellipse">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533400</xdr:colOff>
      <xdr:row>67</xdr:row>
      <xdr:rowOff>142875</xdr:rowOff>
    </xdr:from>
    <xdr:to>
      <xdr:col>4</xdr:col>
      <xdr:colOff>561975</xdr:colOff>
      <xdr:row>70</xdr:row>
      <xdr:rowOff>76200</xdr:rowOff>
    </xdr:to>
    <xdr:sp macro="" textlink="">
      <xdr:nvSpPr>
        <xdr:cNvPr id="10" name="Oval 9"/>
        <xdr:cNvSpPr/>
      </xdr:nvSpPr>
      <xdr:spPr>
        <a:xfrm>
          <a:off x="2114550" y="10048875"/>
          <a:ext cx="1247775" cy="390525"/>
        </a:xfrm>
        <a:prstGeom prst="ellipse">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381000</xdr:colOff>
      <xdr:row>81</xdr:row>
      <xdr:rowOff>0</xdr:rowOff>
    </xdr:from>
    <xdr:to>
      <xdr:col>11</xdr:col>
      <xdr:colOff>390525</xdr:colOff>
      <xdr:row>83</xdr:row>
      <xdr:rowOff>114300</xdr:rowOff>
    </xdr:to>
    <xdr:sp macro="" textlink="">
      <xdr:nvSpPr>
        <xdr:cNvPr id="11" name="Oval 10"/>
        <xdr:cNvSpPr/>
      </xdr:nvSpPr>
      <xdr:spPr>
        <a:xfrm>
          <a:off x="4400550" y="12039600"/>
          <a:ext cx="3057525" cy="419100"/>
        </a:xfrm>
        <a:prstGeom prst="ellipse">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276225</xdr:colOff>
      <xdr:row>41</xdr:row>
      <xdr:rowOff>57150</xdr:rowOff>
    </xdr:from>
    <xdr:to>
      <xdr:col>7</xdr:col>
      <xdr:colOff>238125</xdr:colOff>
      <xdr:row>55</xdr:row>
      <xdr:rowOff>9525</xdr:rowOff>
    </xdr:to>
    <xdr:cxnSp macro="">
      <xdr:nvCxnSpPr>
        <xdr:cNvPr id="12" name="Straight Arrow Connector 11"/>
        <xdr:cNvCxnSpPr/>
      </xdr:nvCxnSpPr>
      <xdr:spPr>
        <a:xfrm>
          <a:off x="3076575" y="6000750"/>
          <a:ext cx="1790700" cy="2085975"/>
        </a:xfrm>
        <a:prstGeom prst="straightConnector1">
          <a:avLst/>
        </a:prstGeom>
        <a:ln w="15875">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419101</xdr:colOff>
      <xdr:row>56</xdr:row>
      <xdr:rowOff>95250</xdr:rowOff>
    </xdr:from>
    <xdr:to>
      <xdr:col>7</xdr:col>
      <xdr:colOff>276225</xdr:colOff>
      <xdr:row>67</xdr:row>
      <xdr:rowOff>142875</xdr:rowOff>
    </xdr:to>
    <xdr:cxnSp macro="">
      <xdr:nvCxnSpPr>
        <xdr:cNvPr id="14" name="Straight Arrow Connector 13"/>
        <xdr:cNvCxnSpPr/>
      </xdr:nvCxnSpPr>
      <xdr:spPr>
        <a:xfrm flipH="1">
          <a:off x="3219451" y="8324850"/>
          <a:ext cx="1685924" cy="1724025"/>
        </a:xfrm>
        <a:prstGeom prst="straightConnector1">
          <a:avLst/>
        </a:prstGeom>
        <a:ln w="15875">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419100</xdr:colOff>
      <xdr:row>70</xdr:row>
      <xdr:rowOff>38100</xdr:rowOff>
    </xdr:from>
    <xdr:to>
      <xdr:col>6</xdr:col>
      <xdr:colOff>581025</xdr:colOff>
      <xdr:row>81</xdr:row>
      <xdr:rowOff>66675</xdr:rowOff>
    </xdr:to>
    <xdr:cxnSp macro="">
      <xdr:nvCxnSpPr>
        <xdr:cNvPr id="17" name="Straight Arrow Connector 16"/>
        <xdr:cNvCxnSpPr/>
      </xdr:nvCxnSpPr>
      <xdr:spPr>
        <a:xfrm>
          <a:off x="3219450" y="10401300"/>
          <a:ext cx="1381125" cy="1704975"/>
        </a:xfrm>
        <a:prstGeom prst="straightConnector1">
          <a:avLst/>
        </a:prstGeom>
        <a:ln w="15875">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127000</xdr:colOff>
      <xdr:row>48</xdr:row>
      <xdr:rowOff>127000</xdr:rowOff>
    </xdr:from>
    <xdr:to>
      <xdr:col>7</xdr:col>
      <xdr:colOff>593725</xdr:colOff>
      <xdr:row>66</xdr:row>
      <xdr:rowOff>127000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127000</xdr:colOff>
      <xdr:row>72</xdr:row>
      <xdr:rowOff>127000</xdr:rowOff>
    </xdr:from>
    <xdr:to>
      <xdr:col>7</xdr:col>
      <xdr:colOff>593725</xdr:colOff>
      <xdr:row>90</xdr:row>
      <xdr:rowOff>127000</xdr:rowOff>
    </xdr:to>
    <xdr:graphicFrame macro="">
      <xdr:nvGraphicFramePr>
        <xdr:cNvPr id="3"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127000</xdr:colOff>
      <xdr:row>94</xdr:row>
      <xdr:rowOff>127000</xdr:rowOff>
    </xdr:from>
    <xdr:to>
      <xdr:col>7</xdr:col>
      <xdr:colOff>593725</xdr:colOff>
      <xdr:row>112</xdr:row>
      <xdr:rowOff>127000</xdr:rowOff>
    </xdr:to>
    <xdr:graphicFrame macro="">
      <xdr:nvGraphicFramePr>
        <xdr:cNvPr id="4"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127000</xdr:colOff>
      <xdr:row>116</xdr:row>
      <xdr:rowOff>127000</xdr:rowOff>
    </xdr:from>
    <xdr:to>
      <xdr:col>7</xdr:col>
      <xdr:colOff>593725</xdr:colOff>
      <xdr:row>134</xdr:row>
      <xdr:rowOff>127000</xdr:rowOff>
    </xdr:to>
    <xdr:graphicFrame macro="">
      <xdr:nvGraphicFramePr>
        <xdr:cNvPr id="5"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127000</xdr:colOff>
      <xdr:row>138</xdr:row>
      <xdr:rowOff>127000</xdr:rowOff>
    </xdr:from>
    <xdr:to>
      <xdr:col>7</xdr:col>
      <xdr:colOff>593725</xdr:colOff>
      <xdr:row>156</xdr:row>
      <xdr:rowOff>127000</xdr:rowOff>
    </xdr:to>
    <xdr:graphicFrame macro="">
      <xdr:nvGraphicFramePr>
        <xdr:cNvPr id="6"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127000</xdr:colOff>
      <xdr:row>160</xdr:row>
      <xdr:rowOff>127000</xdr:rowOff>
    </xdr:from>
    <xdr:to>
      <xdr:col>7</xdr:col>
      <xdr:colOff>593725</xdr:colOff>
      <xdr:row>178</xdr:row>
      <xdr:rowOff>127000</xdr:rowOff>
    </xdr:to>
    <xdr:graphicFrame macro="">
      <xdr:nvGraphicFramePr>
        <xdr:cNvPr id="7"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10</xdr:col>
      <xdr:colOff>409575</xdr:colOff>
      <xdr:row>49</xdr:row>
      <xdr:rowOff>19050</xdr:rowOff>
    </xdr:from>
    <xdr:to>
      <xdr:col>23</xdr:col>
      <xdr:colOff>189537</xdr:colOff>
      <xdr:row>85</xdr:row>
      <xdr:rowOff>66027</xdr:rowOff>
    </xdr:to>
    <xdr:pic>
      <xdr:nvPicPr>
        <xdr:cNvPr id="8" name="Picture 7"/>
        <xdr:cNvPicPr>
          <a:picLocks noChangeAspect="1"/>
        </xdr:cNvPicPr>
      </xdr:nvPicPr>
      <xdr:blipFill>
        <a:blip xmlns:r="http://schemas.openxmlformats.org/officeDocument/2006/relationships" r:embed="rId7"/>
        <a:stretch>
          <a:fillRect/>
        </a:stretch>
      </xdr:blipFill>
      <xdr:spPr>
        <a:xfrm>
          <a:off x="7210425" y="5972175"/>
          <a:ext cx="7704762" cy="5190477"/>
        </a:xfrm>
        <a:prstGeom prst="rect">
          <a:avLst/>
        </a:prstGeom>
        <a:ln>
          <a:solidFill>
            <a:schemeClr val="bg1">
              <a:lumMod val="50000"/>
            </a:schemeClr>
          </a:solidFill>
        </a:ln>
      </xdr:spPr>
    </xdr:pic>
    <xdr:clientData/>
  </xdr:twoCellAnchor>
  <xdr:twoCellAnchor>
    <xdr:from>
      <xdr:col>10</xdr:col>
      <xdr:colOff>95248</xdr:colOff>
      <xdr:row>6</xdr:row>
      <xdr:rowOff>66675</xdr:rowOff>
    </xdr:from>
    <xdr:to>
      <xdr:col>21</xdr:col>
      <xdr:colOff>533399</xdr:colOff>
      <xdr:row>35</xdr:row>
      <xdr:rowOff>28575</xdr:rowOff>
    </xdr:to>
    <xdr:sp macro="" textlink="">
      <xdr:nvSpPr>
        <xdr:cNvPr id="10" name="TextBox 9"/>
        <xdr:cNvSpPr txBox="1"/>
      </xdr:nvSpPr>
      <xdr:spPr>
        <a:xfrm>
          <a:off x="6896098" y="400050"/>
          <a:ext cx="7143751" cy="3571875"/>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Here's the result of regressing Unique</a:t>
          </a:r>
          <a:r>
            <a:rPr lang="en-US" sz="1100" baseline="0"/>
            <a:t> Visitors on its own lagged moving average and the day-of-week dummy variables.   (See the model specifications in the screen shot below.)    Adjusted R-squared is very high  (94%), indicating that most of the pattern in the data has been explained by the model, but this was to be expected due to the fact that most of the variation in the data is the day-of-week effect and it  is extremely consistent over time.  Also, the moving-average term in the model does a fairly good job of tracking  the gradual rise in the  average level of the series over time.</a:t>
          </a:r>
        </a:p>
        <a:p>
          <a:endParaRPr lang="en-US" sz="1100" baseline="0"/>
        </a:p>
        <a:p>
          <a:r>
            <a:rPr lang="en-US" sz="1100" baseline="0"/>
            <a:t>There is a very strong time pattern in the residuals, as indicated by the very problematic lag-1 residual autocorrelation (0.723) and Durbin-Watson statistic (0.545), as well as the rather dramatic time pattern in the plot of residuals vs. observation number (time).  This is characteristic of a model that is trying to make predictions many periods ahead:  it doesn't know it has gotten off-track until that number of periods have elapsed.  In the residual-vs-observation-number plot, you can see that the model tends to miss in the same direction for 7 days in a row.</a:t>
          </a:r>
        </a:p>
        <a:p>
          <a:endParaRPr lang="en-US" sz="1100" baseline="0"/>
        </a:p>
        <a:p>
          <a:r>
            <a:rPr lang="en-US" sz="1100" baseline="0"/>
            <a:t>This model is capable of making forecasts for each of the next 7 days beyond the end of the data set, but it is not the most efficient model for predictions for the first 6 of those days.  For a 1-day-ahead prediction, it would be best to use 1-day-old data (i.e., lag the visitor series or its  moving average by only 1 period)  rather than  to use 7-day old data, and similarly up to day 6.  This could be accomplished, for example, by fitting  a different regression model for each forecasting horizon.  This is easily done with RegressIt:  it just takes a couple of minutes to create lagged variables for lags 1 through 6 and then fit a series of variations on original regression model.  The  results of doing this  compare very favorably with those yielded by other forecasting models that are capable of forecasting more than 1 period ahead, such as ARIMA models.</a:t>
          </a:r>
        </a:p>
        <a:p>
          <a:endParaRPr lang="en-US" sz="1100" baseline="0">
            <a:solidFill>
              <a:schemeClr val="dk1"/>
            </a:solidFill>
            <a:effectLst/>
            <a:latin typeface="+mn-lt"/>
            <a:ea typeface="+mn-ea"/>
            <a:cs typeface="+mn-cs"/>
          </a:endParaRPr>
        </a:p>
        <a:p>
          <a:endParaRPr lang="en-US" sz="1100" baseline="0">
            <a:solidFill>
              <a:schemeClr val="dk1"/>
            </a:solidFill>
            <a:effectLst/>
            <a:latin typeface="+mn-lt"/>
            <a:ea typeface="+mn-ea"/>
            <a:cs typeface="+mn-cs"/>
          </a:endParaRPr>
        </a:p>
        <a:p>
          <a:endParaRPr lang="en-US" sz="1100" baseline="0">
            <a:solidFill>
              <a:schemeClr val="dk1"/>
            </a:solidFill>
            <a:effectLst/>
            <a:latin typeface="+mn-lt"/>
            <a:ea typeface="+mn-ea"/>
            <a:cs typeface="+mn-cs"/>
          </a:endParaRPr>
        </a:p>
        <a:p>
          <a:endParaRPr lang="en-US" sz="1100" baseline="0">
            <a:solidFill>
              <a:schemeClr val="dk1"/>
            </a:solidFill>
            <a:effectLst/>
            <a:latin typeface="+mn-lt"/>
            <a:ea typeface="+mn-ea"/>
            <a:cs typeface="+mn-cs"/>
          </a:endParaRPr>
        </a:p>
        <a:p>
          <a:endParaRPr lang="en-US" sz="1100" baseline="0">
            <a:solidFill>
              <a:schemeClr val="dk1"/>
            </a:solidFill>
            <a:effectLst/>
            <a:latin typeface="+mn-lt"/>
            <a:ea typeface="+mn-ea"/>
            <a:cs typeface="+mn-cs"/>
          </a:endParaRPr>
        </a:p>
        <a:p>
          <a:endParaRPr lang="en-US" sz="1100" baseline="0">
            <a:solidFill>
              <a:schemeClr val="dk1"/>
            </a:solidFill>
            <a:effectLst/>
            <a:latin typeface="+mn-lt"/>
            <a:ea typeface="+mn-ea"/>
            <a:cs typeface="+mn-cs"/>
          </a:endParaRPr>
        </a:p>
        <a:p>
          <a:endParaRPr lang="en-US" sz="1100" baseline="0">
            <a:solidFill>
              <a:schemeClr val="dk1"/>
            </a:solidFill>
            <a:effectLst/>
            <a:latin typeface="+mn-lt"/>
            <a:ea typeface="+mn-ea"/>
            <a:cs typeface="+mn-cs"/>
          </a:endParaRPr>
        </a:p>
        <a:p>
          <a:endParaRPr lang="en-US" sz="1100" baseline="0">
            <a:solidFill>
              <a:schemeClr val="dk1"/>
            </a:solidFill>
            <a:effectLst/>
            <a:latin typeface="+mn-lt"/>
            <a:ea typeface="+mn-ea"/>
            <a:cs typeface="+mn-cs"/>
          </a:endParaRPr>
        </a:p>
        <a:p>
          <a:endParaRPr lang="en-US" sz="1100" baseline="0">
            <a:solidFill>
              <a:schemeClr val="dk1"/>
            </a:solidFill>
            <a:effectLst/>
            <a:latin typeface="+mn-lt"/>
            <a:ea typeface="+mn-ea"/>
            <a:cs typeface="+mn-cs"/>
          </a:endParaRPr>
        </a:p>
        <a:p>
          <a:endParaRPr lang="en-US" sz="1100" baseline="0">
            <a:solidFill>
              <a:schemeClr val="dk1"/>
            </a:solidFill>
            <a:effectLst/>
            <a:latin typeface="+mn-lt"/>
            <a:ea typeface="+mn-ea"/>
            <a:cs typeface="+mn-cs"/>
          </a:endParaRPr>
        </a:p>
        <a:p>
          <a:endParaRPr lang="en-US" sz="1100" baseline="0">
            <a:solidFill>
              <a:schemeClr val="dk1"/>
            </a:solidFill>
            <a:effectLst/>
            <a:latin typeface="+mn-lt"/>
            <a:ea typeface="+mn-ea"/>
            <a:cs typeface="+mn-cs"/>
          </a:endParaRPr>
        </a:p>
        <a:p>
          <a:endParaRPr lang="en-US" sz="1100" baseline="0">
            <a:solidFill>
              <a:schemeClr val="dk1"/>
            </a:solidFill>
            <a:effectLst/>
            <a:latin typeface="+mn-lt"/>
            <a:ea typeface="+mn-ea"/>
            <a:cs typeface="+mn-cs"/>
          </a:endParaRPr>
        </a:p>
        <a:p>
          <a:endParaRPr lang="en-US" sz="1100" baseline="0">
            <a:solidFill>
              <a:schemeClr val="dk1"/>
            </a:solidFill>
            <a:effectLst/>
            <a:latin typeface="+mn-lt"/>
            <a:ea typeface="+mn-ea"/>
            <a:cs typeface="+mn-cs"/>
          </a:endParaRPr>
        </a:p>
        <a:p>
          <a:endParaRPr lang="en-US" sz="1100" baseline="0">
            <a:solidFill>
              <a:schemeClr val="dk1"/>
            </a:solidFill>
            <a:effectLst/>
            <a:latin typeface="+mn-lt"/>
            <a:ea typeface="+mn-ea"/>
            <a:cs typeface="+mn-cs"/>
          </a:endParaRPr>
        </a:p>
        <a:p>
          <a:endParaRPr lang="en-US" sz="1100" baseline="0">
            <a:solidFill>
              <a:schemeClr val="dk1"/>
            </a:solidFill>
            <a:effectLst/>
            <a:latin typeface="+mn-lt"/>
            <a:ea typeface="+mn-ea"/>
            <a:cs typeface="+mn-cs"/>
          </a:endParaRPr>
        </a:p>
        <a:p>
          <a:endParaRPr lang="en-US" sz="1100" baseline="0">
            <a:solidFill>
              <a:schemeClr val="dk1"/>
            </a:solidFill>
            <a:effectLst/>
            <a:latin typeface="+mn-lt"/>
            <a:ea typeface="+mn-ea"/>
            <a:cs typeface="+mn-cs"/>
          </a:endParaRPr>
        </a:p>
        <a:p>
          <a:endParaRPr lang="en-US" sz="1100" baseline="0">
            <a:solidFill>
              <a:schemeClr val="dk1"/>
            </a:solidFill>
            <a:effectLst/>
            <a:latin typeface="+mn-lt"/>
            <a:ea typeface="+mn-ea"/>
            <a:cs typeface="+mn-cs"/>
          </a:endParaRPr>
        </a:p>
        <a:p>
          <a:endParaRPr lang="en-US" sz="1100" baseline="0">
            <a:solidFill>
              <a:schemeClr val="dk1"/>
            </a:solidFill>
            <a:effectLst/>
            <a:latin typeface="+mn-lt"/>
            <a:ea typeface="+mn-ea"/>
            <a:cs typeface="+mn-cs"/>
          </a:endParaRPr>
        </a:p>
        <a:p>
          <a:endParaRPr lang="en-US" sz="1100" baseline="0">
            <a:solidFill>
              <a:schemeClr val="dk1"/>
            </a:solidFill>
            <a:effectLst/>
            <a:latin typeface="+mn-lt"/>
            <a:ea typeface="+mn-ea"/>
            <a:cs typeface="+mn-cs"/>
          </a:endParaRPr>
        </a:p>
        <a:p>
          <a:endParaRPr lang="en-US" sz="1100" baseline="0">
            <a:solidFill>
              <a:schemeClr val="dk1"/>
            </a:solidFill>
            <a:effectLst/>
            <a:latin typeface="+mn-lt"/>
            <a:ea typeface="+mn-ea"/>
            <a:cs typeface="+mn-cs"/>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85"/>
  <sheetViews>
    <sheetView tabSelected="1" workbookViewId="0"/>
  </sheetViews>
  <sheetFormatPr defaultRowHeight="15" x14ac:dyDescent="0.25"/>
  <cols>
    <col min="10" max="10" width="18.28515625" bestFit="1" customWidth="1"/>
    <col min="11" max="11" width="10.7109375" bestFit="1" customWidth="1"/>
    <col min="12" max="12" width="12.7109375" bestFit="1" customWidth="1"/>
    <col min="13" max="14" width="12.7109375" customWidth="1"/>
    <col min="15" max="16" width="15.140625" bestFit="1" customWidth="1"/>
  </cols>
  <sheetData>
    <row r="1" spans="1:16" x14ac:dyDescent="0.25">
      <c r="A1" t="s">
        <v>0</v>
      </c>
      <c r="B1" t="s">
        <v>1</v>
      </c>
      <c r="C1" t="s">
        <v>2</v>
      </c>
      <c r="D1" t="s">
        <v>3</v>
      </c>
      <c r="E1" t="s">
        <v>4</v>
      </c>
      <c r="F1" t="s">
        <v>5</v>
      </c>
      <c r="G1" t="s">
        <v>6</v>
      </c>
      <c r="H1" t="s">
        <v>7</v>
      </c>
      <c r="I1" t="s">
        <v>8</v>
      </c>
      <c r="J1" t="s">
        <v>9</v>
      </c>
      <c r="K1" t="s">
        <v>10</v>
      </c>
      <c r="L1" t="s">
        <v>11</v>
      </c>
      <c r="M1" t="s">
        <v>105</v>
      </c>
      <c r="N1" t="s">
        <v>106</v>
      </c>
      <c r="O1" t="s">
        <v>12</v>
      </c>
      <c r="P1" t="s">
        <v>13</v>
      </c>
    </row>
    <row r="2" spans="1:16" x14ac:dyDescent="0.25">
      <c r="A2" s="1">
        <v>1</v>
      </c>
      <c r="B2" s="1">
        <f>IF(TEXT(A2,"0") = "1", 1, 0)</f>
        <v>1</v>
      </c>
      <c r="C2" s="1">
        <f>IF(TEXT(A2,"0") = "2", 1, 0)</f>
        <v>0</v>
      </c>
      <c r="D2" s="1">
        <f>IF(TEXT(A2,"0") = "3", 1, 0)</f>
        <v>0</v>
      </c>
      <c r="E2" s="1">
        <f>IF(TEXT(A2,"0") = "4", 1, 0)</f>
        <v>0</v>
      </c>
      <c r="F2" s="1">
        <f>IF(TEXT(A2,"0") = "5", 1, 0)</f>
        <v>0</v>
      </c>
      <c r="G2" s="1">
        <f>IF(TEXT(A2,"0") = "6", 1, 0)</f>
        <v>0</v>
      </c>
      <c r="H2" s="1">
        <f>IF(TEXT(A2,"0") = "7", 1, 0)</f>
        <v>0</v>
      </c>
      <c r="I2" t="s">
        <v>14</v>
      </c>
      <c r="J2" t="s">
        <v>15</v>
      </c>
      <c r="K2">
        <v>1896</v>
      </c>
      <c r="L2">
        <v>1409</v>
      </c>
      <c r="O2">
        <v>1186</v>
      </c>
      <c r="P2">
        <v>223</v>
      </c>
    </row>
    <row r="3" spans="1:16" x14ac:dyDescent="0.25">
      <c r="A3" s="1">
        <v>2</v>
      </c>
      <c r="B3" s="1">
        <f t="shared" ref="B3:B66" si="0">IF(TEXT(A3,"0") = "1", 1, 0)</f>
        <v>0</v>
      </c>
      <c r="C3" s="1">
        <f t="shared" ref="C3:C66" si="1">IF(TEXT(A3,"0") = "2", 1, 0)</f>
        <v>1</v>
      </c>
      <c r="D3" s="1">
        <f t="shared" ref="D3:D66" si="2">IF(TEXT(A3,"0") = "3", 1, 0)</f>
        <v>0</v>
      </c>
      <c r="E3" s="1">
        <f t="shared" ref="E3:E66" si="3">IF(TEXT(A3,"0") = "4", 1, 0)</f>
        <v>0</v>
      </c>
      <c r="F3" s="1">
        <f t="shared" ref="F3:F66" si="4">IF(TEXT(A3,"0") = "5", 1, 0)</f>
        <v>0</v>
      </c>
      <c r="G3" s="1">
        <f t="shared" ref="G3:G66" si="5">IF(TEXT(A3,"0") = "6", 1, 0)</f>
        <v>0</v>
      </c>
      <c r="H3" s="1">
        <f t="shared" ref="H3:H66" si="6">IF(TEXT(A3,"0") = "7", 1, 0)</f>
        <v>0</v>
      </c>
      <c r="I3" t="s">
        <v>16</v>
      </c>
      <c r="J3" t="s">
        <v>17</v>
      </c>
      <c r="K3">
        <v>3033</v>
      </c>
      <c r="L3">
        <v>2062</v>
      </c>
      <c r="O3">
        <v>1706</v>
      </c>
      <c r="P3">
        <v>356</v>
      </c>
    </row>
    <row r="4" spans="1:16" x14ac:dyDescent="0.25">
      <c r="A4" s="1">
        <v>3</v>
      </c>
      <c r="B4" s="1">
        <f t="shared" si="0"/>
        <v>0</v>
      </c>
      <c r="C4" s="1">
        <f t="shared" si="1"/>
        <v>0</v>
      </c>
      <c r="D4" s="1">
        <f t="shared" si="2"/>
        <v>1</v>
      </c>
      <c r="E4" s="1">
        <f t="shared" si="3"/>
        <v>0</v>
      </c>
      <c r="F4" s="1">
        <f t="shared" si="4"/>
        <v>0</v>
      </c>
      <c r="G4" s="1">
        <f t="shared" si="5"/>
        <v>0</v>
      </c>
      <c r="H4" s="1">
        <f t="shared" si="6"/>
        <v>0</v>
      </c>
      <c r="I4" t="s">
        <v>18</v>
      </c>
      <c r="J4" t="s">
        <v>19</v>
      </c>
      <c r="K4">
        <v>3445</v>
      </c>
      <c r="L4">
        <v>2327</v>
      </c>
      <c r="O4">
        <v>1942</v>
      </c>
      <c r="P4">
        <v>385</v>
      </c>
    </row>
    <row r="5" spans="1:16" x14ac:dyDescent="0.25">
      <c r="A5" s="1">
        <v>4</v>
      </c>
      <c r="B5" s="1">
        <f t="shared" si="0"/>
        <v>0</v>
      </c>
      <c r="C5" s="1">
        <f t="shared" si="1"/>
        <v>0</v>
      </c>
      <c r="D5" s="1">
        <f t="shared" si="2"/>
        <v>0</v>
      </c>
      <c r="E5" s="1">
        <f t="shared" si="3"/>
        <v>1</v>
      </c>
      <c r="F5" s="1">
        <f t="shared" si="4"/>
        <v>0</v>
      </c>
      <c r="G5" s="1">
        <f t="shared" si="5"/>
        <v>0</v>
      </c>
      <c r="H5" s="1">
        <f t="shared" si="6"/>
        <v>0</v>
      </c>
      <c r="I5" t="s">
        <v>20</v>
      </c>
      <c r="J5" t="s">
        <v>21</v>
      </c>
      <c r="K5">
        <v>3423</v>
      </c>
      <c r="L5">
        <v>2384</v>
      </c>
      <c r="O5">
        <v>1991</v>
      </c>
      <c r="P5">
        <v>393</v>
      </c>
    </row>
    <row r="6" spans="1:16" x14ac:dyDescent="0.25">
      <c r="A6" s="1">
        <v>5</v>
      </c>
      <c r="B6" s="1">
        <f t="shared" si="0"/>
        <v>0</v>
      </c>
      <c r="C6" s="1">
        <f t="shared" si="1"/>
        <v>0</v>
      </c>
      <c r="D6" s="1">
        <f t="shared" si="2"/>
        <v>0</v>
      </c>
      <c r="E6" s="1">
        <f t="shared" si="3"/>
        <v>0</v>
      </c>
      <c r="F6" s="1">
        <f t="shared" si="4"/>
        <v>1</v>
      </c>
      <c r="G6" s="1">
        <f t="shared" si="5"/>
        <v>0</v>
      </c>
      <c r="H6" s="1">
        <f t="shared" si="6"/>
        <v>0</v>
      </c>
      <c r="I6" t="s">
        <v>22</v>
      </c>
      <c r="J6" t="s">
        <v>23</v>
      </c>
      <c r="K6">
        <v>3319</v>
      </c>
      <c r="L6">
        <v>2272</v>
      </c>
      <c r="O6">
        <v>1922</v>
      </c>
      <c r="P6">
        <v>350</v>
      </c>
    </row>
    <row r="7" spans="1:16" x14ac:dyDescent="0.25">
      <c r="A7" s="1">
        <v>6</v>
      </c>
      <c r="B7" s="1">
        <f t="shared" si="0"/>
        <v>0</v>
      </c>
      <c r="C7" s="1">
        <f t="shared" si="1"/>
        <v>0</v>
      </c>
      <c r="D7" s="1">
        <f t="shared" si="2"/>
        <v>0</v>
      </c>
      <c r="E7" s="1">
        <f t="shared" si="3"/>
        <v>0</v>
      </c>
      <c r="F7" s="1">
        <f t="shared" si="4"/>
        <v>0</v>
      </c>
      <c r="G7" s="1">
        <f t="shared" si="5"/>
        <v>1</v>
      </c>
      <c r="H7" s="1">
        <f t="shared" si="6"/>
        <v>0</v>
      </c>
      <c r="I7" t="s">
        <v>24</v>
      </c>
      <c r="J7" t="s">
        <v>25</v>
      </c>
      <c r="K7">
        <v>2783</v>
      </c>
      <c r="L7">
        <v>1941</v>
      </c>
      <c r="O7">
        <v>1663</v>
      </c>
      <c r="P7">
        <v>278</v>
      </c>
    </row>
    <row r="8" spans="1:16" x14ac:dyDescent="0.25">
      <c r="A8" s="1">
        <v>7</v>
      </c>
      <c r="B8" s="1">
        <f t="shared" si="0"/>
        <v>0</v>
      </c>
      <c r="C8" s="1">
        <f t="shared" si="1"/>
        <v>0</v>
      </c>
      <c r="D8" s="1">
        <f t="shared" si="2"/>
        <v>0</v>
      </c>
      <c r="E8" s="1">
        <f t="shared" si="3"/>
        <v>0</v>
      </c>
      <c r="F8" s="1">
        <f t="shared" si="4"/>
        <v>0</v>
      </c>
      <c r="G8" s="1">
        <f t="shared" si="5"/>
        <v>0</v>
      </c>
      <c r="H8" s="1">
        <f t="shared" si="6"/>
        <v>1</v>
      </c>
      <c r="I8" t="s">
        <v>26</v>
      </c>
      <c r="J8" t="s">
        <v>27</v>
      </c>
      <c r="K8">
        <v>1952</v>
      </c>
      <c r="L8">
        <v>1240</v>
      </c>
      <c r="M8" s="39">
        <v>1947.8571428571429</v>
      </c>
      <c r="N8" s="39"/>
      <c r="O8">
        <v>1066</v>
      </c>
      <c r="P8">
        <v>174</v>
      </c>
    </row>
    <row r="9" spans="1:16" x14ac:dyDescent="0.25">
      <c r="A9" s="1">
        <v>1</v>
      </c>
      <c r="B9" s="1">
        <f t="shared" si="0"/>
        <v>1</v>
      </c>
      <c r="C9" s="1">
        <f t="shared" si="1"/>
        <v>0</v>
      </c>
      <c r="D9" s="1">
        <f t="shared" si="2"/>
        <v>0</v>
      </c>
      <c r="E9" s="1">
        <f t="shared" si="3"/>
        <v>0</v>
      </c>
      <c r="F9" s="1">
        <f t="shared" si="4"/>
        <v>0</v>
      </c>
      <c r="G9" s="1">
        <f t="shared" si="5"/>
        <v>0</v>
      </c>
      <c r="H9" s="1">
        <f t="shared" si="6"/>
        <v>0</v>
      </c>
      <c r="I9" t="s">
        <v>14</v>
      </c>
      <c r="J9" t="s">
        <v>28</v>
      </c>
      <c r="K9">
        <v>2245</v>
      </c>
      <c r="L9">
        <v>1611</v>
      </c>
      <c r="M9" s="39">
        <v>1976.7142857142858</v>
      </c>
      <c r="N9" s="39"/>
      <c r="O9">
        <v>1391</v>
      </c>
      <c r="P9">
        <v>220</v>
      </c>
    </row>
    <row r="10" spans="1:16" x14ac:dyDescent="0.25">
      <c r="A10" s="1">
        <v>2</v>
      </c>
      <c r="B10" s="1">
        <f t="shared" si="0"/>
        <v>0</v>
      </c>
      <c r="C10" s="1">
        <f t="shared" si="1"/>
        <v>1</v>
      </c>
      <c r="D10" s="1">
        <f t="shared" si="2"/>
        <v>0</v>
      </c>
      <c r="E10" s="1">
        <f t="shared" si="3"/>
        <v>0</v>
      </c>
      <c r="F10" s="1">
        <f t="shared" si="4"/>
        <v>0</v>
      </c>
      <c r="G10" s="1">
        <f t="shared" si="5"/>
        <v>0</v>
      </c>
      <c r="H10" s="1">
        <f t="shared" si="6"/>
        <v>0</v>
      </c>
      <c r="I10" t="s">
        <v>16</v>
      </c>
      <c r="J10" t="s">
        <v>29</v>
      </c>
      <c r="K10">
        <v>3928</v>
      </c>
      <c r="L10">
        <v>2518</v>
      </c>
      <c r="M10" s="39">
        <v>2041.8571428571429</v>
      </c>
      <c r="N10" s="39"/>
      <c r="O10">
        <v>2125</v>
      </c>
      <c r="P10">
        <v>393</v>
      </c>
    </row>
    <row r="11" spans="1:16" x14ac:dyDescent="0.25">
      <c r="A11" s="1">
        <v>3</v>
      </c>
      <c r="B11" s="1">
        <f t="shared" si="0"/>
        <v>0</v>
      </c>
      <c r="C11" s="1">
        <f t="shared" si="1"/>
        <v>0</v>
      </c>
      <c r="D11" s="1">
        <f t="shared" si="2"/>
        <v>1</v>
      </c>
      <c r="E11" s="1">
        <f t="shared" si="3"/>
        <v>0</v>
      </c>
      <c r="F11" s="1">
        <f t="shared" si="4"/>
        <v>0</v>
      </c>
      <c r="G11" s="1">
        <f t="shared" si="5"/>
        <v>0</v>
      </c>
      <c r="H11" s="1">
        <f t="shared" si="6"/>
        <v>0</v>
      </c>
      <c r="I11" t="s">
        <v>18</v>
      </c>
      <c r="J11" t="s">
        <v>30</v>
      </c>
      <c r="K11">
        <v>3810</v>
      </c>
      <c r="L11">
        <v>2621</v>
      </c>
      <c r="M11" s="39">
        <v>2083.8571428571427</v>
      </c>
      <c r="N11" s="39"/>
      <c r="O11">
        <v>2239</v>
      </c>
      <c r="P11">
        <v>382</v>
      </c>
    </row>
    <row r="12" spans="1:16" x14ac:dyDescent="0.25">
      <c r="A12" s="1">
        <v>4</v>
      </c>
      <c r="B12" s="1">
        <f t="shared" si="0"/>
        <v>0</v>
      </c>
      <c r="C12" s="1">
        <f t="shared" si="1"/>
        <v>0</v>
      </c>
      <c r="D12" s="1">
        <f t="shared" si="2"/>
        <v>0</v>
      </c>
      <c r="E12" s="1">
        <f t="shared" si="3"/>
        <v>1</v>
      </c>
      <c r="F12" s="1">
        <f t="shared" si="4"/>
        <v>0</v>
      </c>
      <c r="G12" s="1">
        <f t="shared" si="5"/>
        <v>0</v>
      </c>
      <c r="H12" s="1">
        <f t="shared" si="6"/>
        <v>0</v>
      </c>
      <c r="I12" t="s">
        <v>20</v>
      </c>
      <c r="J12" t="s">
        <v>31</v>
      </c>
      <c r="K12">
        <v>3931</v>
      </c>
      <c r="L12">
        <v>2656</v>
      </c>
      <c r="M12" s="39">
        <v>2122.7142857142858</v>
      </c>
      <c r="N12" s="39"/>
      <c r="O12">
        <v>2229</v>
      </c>
      <c r="P12">
        <v>427</v>
      </c>
    </row>
    <row r="13" spans="1:16" x14ac:dyDescent="0.25">
      <c r="A13" s="1">
        <v>5</v>
      </c>
      <c r="B13" s="1">
        <f t="shared" si="0"/>
        <v>0</v>
      </c>
      <c r="C13" s="1">
        <f t="shared" si="1"/>
        <v>0</v>
      </c>
      <c r="D13" s="1">
        <f t="shared" si="2"/>
        <v>0</v>
      </c>
      <c r="E13" s="1">
        <f t="shared" si="3"/>
        <v>0</v>
      </c>
      <c r="F13" s="1">
        <f t="shared" si="4"/>
        <v>1</v>
      </c>
      <c r="G13" s="1">
        <f t="shared" si="5"/>
        <v>0</v>
      </c>
      <c r="H13" s="1">
        <f t="shared" si="6"/>
        <v>0</v>
      </c>
      <c r="I13" t="s">
        <v>22</v>
      </c>
      <c r="J13" t="s">
        <v>32</v>
      </c>
      <c r="K13">
        <v>3523</v>
      </c>
      <c r="L13">
        <v>2457</v>
      </c>
      <c r="M13" s="39">
        <v>2149.1428571428573</v>
      </c>
      <c r="N13" s="39"/>
      <c r="O13">
        <v>2069</v>
      </c>
      <c r="P13">
        <v>388</v>
      </c>
    </row>
    <row r="14" spans="1:16" x14ac:dyDescent="0.25">
      <c r="A14" s="1">
        <v>6</v>
      </c>
      <c r="B14" s="1">
        <f t="shared" si="0"/>
        <v>0</v>
      </c>
      <c r="C14" s="1">
        <f t="shared" si="1"/>
        <v>0</v>
      </c>
      <c r="D14" s="1">
        <f t="shared" si="2"/>
        <v>0</v>
      </c>
      <c r="E14" s="1">
        <f t="shared" si="3"/>
        <v>0</v>
      </c>
      <c r="F14" s="1">
        <f t="shared" si="4"/>
        <v>0</v>
      </c>
      <c r="G14" s="1">
        <f t="shared" si="5"/>
        <v>1</v>
      </c>
      <c r="H14" s="1">
        <f t="shared" si="6"/>
        <v>0</v>
      </c>
      <c r="I14" t="s">
        <v>24</v>
      </c>
      <c r="J14" t="s">
        <v>33</v>
      </c>
      <c r="K14">
        <v>2943</v>
      </c>
      <c r="L14">
        <v>1928</v>
      </c>
      <c r="M14" s="39">
        <v>2147.2857142857142</v>
      </c>
      <c r="N14" s="39"/>
      <c r="O14">
        <v>1640</v>
      </c>
      <c r="P14">
        <v>288</v>
      </c>
    </row>
    <row r="15" spans="1:16" x14ac:dyDescent="0.25">
      <c r="A15" s="1">
        <v>7</v>
      </c>
      <c r="B15" s="1">
        <f t="shared" si="0"/>
        <v>0</v>
      </c>
      <c r="C15" s="1">
        <f t="shared" si="1"/>
        <v>0</v>
      </c>
      <c r="D15" s="1">
        <f t="shared" si="2"/>
        <v>0</v>
      </c>
      <c r="E15" s="1">
        <f t="shared" si="3"/>
        <v>0</v>
      </c>
      <c r="F15" s="1">
        <f t="shared" si="4"/>
        <v>0</v>
      </c>
      <c r="G15" s="1">
        <f t="shared" si="5"/>
        <v>0</v>
      </c>
      <c r="H15" s="1">
        <f t="shared" si="6"/>
        <v>1</v>
      </c>
      <c r="I15" t="s">
        <v>26</v>
      </c>
      <c r="J15" t="s">
        <v>34</v>
      </c>
      <c r="K15">
        <v>1751</v>
      </c>
      <c r="L15">
        <v>1237</v>
      </c>
      <c r="M15" s="39">
        <v>2146.8571428571427</v>
      </c>
      <c r="N15" s="39">
        <v>1947.8571428571429</v>
      </c>
      <c r="O15">
        <v>1052</v>
      </c>
      <c r="P15">
        <v>185</v>
      </c>
    </row>
    <row r="16" spans="1:16" x14ac:dyDescent="0.25">
      <c r="A16" s="1">
        <v>1</v>
      </c>
      <c r="B16" s="1">
        <f t="shared" si="0"/>
        <v>1</v>
      </c>
      <c r="C16" s="1">
        <f t="shared" si="1"/>
        <v>0</v>
      </c>
      <c r="D16" s="1">
        <f t="shared" si="2"/>
        <v>0</v>
      </c>
      <c r="E16" s="1">
        <f t="shared" si="3"/>
        <v>0</v>
      </c>
      <c r="F16" s="1">
        <f t="shared" si="4"/>
        <v>0</v>
      </c>
      <c r="G16" s="1">
        <f t="shared" si="5"/>
        <v>0</v>
      </c>
      <c r="H16" s="1">
        <f t="shared" si="6"/>
        <v>0</v>
      </c>
      <c r="I16" t="s">
        <v>14</v>
      </c>
      <c r="J16" t="s">
        <v>35</v>
      </c>
      <c r="K16">
        <v>2491</v>
      </c>
      <c r="L16">
        <v>1762</v>
      </c>
      <c r="M16" s="39">
        <v>2168.4285714285716</v>
      </c>
      <c r="N16" s="39">
        <v>1976.7142857142858</v>
      </c>
      <c r="O16">
        <v>1541</v>
      </c>
      <c r="P16">
        <v>221</v>
      </c>
    </row>
    <row r="17" spans="1:16" x14ac:dyDescent="0.25">
      <c r="A17" s="1">
        <v>2</v>
      </c>
      <c r="B17" s="1">
        <f t="shared" si="0"/>
        <v>0</v>
      </c>
      <c r="C17" s="1">
        <f t="shared" si="1"/>
        <v>1</v>
      </c>
      <c r="D17" s="1">
        <f t="shared" si="2"/>
        <v>0</v>
      </c>
      <c r="E17" s="1">
        <f t="shared" si="3"/>
        <v>0</v>
      </c>
      <c r="F17" s="1">
        <f t="shared" si="4"/>
        <v>0</v>
      </c>
      <c r="G17" s="1">
        <f t="shared" si="5"/>
        <v>0</v>
      </c>
      <c r="H17" s="1">
        <f t="shared" si="6"/>
        <v>0</v>
      </c>
      <c r="I17" t="s">
        <v>16</v>
      </c>
      <c r="J17" t="s">
        <v>36</v>
      </c>
      <c r="K17">
        <v>3766</v>
      </c>
      <c r="L17">
        <v>2665</v>
      </c>
      <c r="M17" s="39">
        <v>2189.4285714285716</v>
      </c>
      <c r="N17" s="39">
        <v>2041.8571428571429</v>
      </c>
      <c r="O17">
        <v>2271</v>
      </c>
      <c r="P17">
        <v>394</v>
      </c>
    </row>
    <row r="18" spans="1:16" x14ac:dyDescent="0.25">
      <c r="A18" s="1">
        <v>3</v>
      </c>
      <c r="B18" s="1">
        <f t="shared" si="0"/>
        <v>0</v>
      </c>
      <c r="C18" s="1">
        <f t="shared" si="1"/>
        <v>0</v>
      </c>
      <c r="D18" s="1">
        <f t="shared" si="2"/>
        <v>1</v>
      </c>
      <c r="E18" s="1">
        <f t="shared" si="3"/>
        <v>0</v>
      </c>
      <c r="F18" s="1">
        <f t="shared" si="4"/>
        <v>0</v>
      </c>
      <c r="G18" s="1">
        <f t="shared" si="5"/>
        <v>0</v>
      </c>
      <c r="H18" s="1">
        <f t="shared" si="6"/>
        <v>0</v>
      </c>
      <c r="I18" t="s">
        <v>18</v>
      </c>
      <c r="J18" t="s">
        <v>37</v>
      </c>
      <c r="K18">
        <v>4194</v>
      </c>
      <c r="L18">
        <v>2852</v>
      </c>
      <c r="M18" s="39">
        <v>2222.4285714285716</v>
      </c>
      <c r="N18" s="39">
        <v>2083.8571428571427</v>
      </c>
      <c r="O18">
        <v>2423</v>
      </c>
      <c r="P18">
        <v>429</v>
      </c>
    </row>
    <row r="19" spans="1:16" x14ac:dyDescent="0.25">
      <c r="A19" s="1">
        <v>4</v>
      </c>
      <c r="B19" s="1">
        <f t="shared" si="0"/>
        <v>0</v>
      </c>
      <c r="C19" s="1">
        <f t="shared" si="1"/>
        <v>0</v>
      </c>
      <c r="D19" s="1">
        <f t="shared" si="2"/>
        <v>0</v>
      </c>
      <c r="E19" s="1">
        <f t="shared" si="3"/>
        <v>1</v>
      </c>
      <c r="F19" s="1">
        <f t="shared" si="4"/>
        <v>0</v>
      </c>
      <c r="G19" s="1">
        <f t="shared" si="5"/>
        <v>0</v>
      </c>
      <c r="H19" s="1">
        <f t="shared" si="6"/>
        <v>0</v>
      </c>
      <c r="I19" t="s">
        <v>20</v>
      </c>
      <c r="J19" t="s">
        <v>38</v>
      </c>
      <c r="K19">
        <v>4038</v>
      </c>
      <c r="L19">
        <v>2916</v>
      </c>
      <c r="M19" s="39">
        <v>2259.5714285714284</v>
      </c>
      <c r="N19" s="39">
        <v>2122.7142857142858</v>
      </c>
      <c r="O19">
        <v>2482</v>
      </c>
      <c r="P19">
        <v>434</v>
      </c>
    </row>
    <row r="20" spans="1:16" x14ac:dyDescent="0.25">
      <c r="A20" s="1">
        <v>5</v>
      </c>
      <c r="B20" s="1">
        <f t="shared" si="0"/>
        <v>0</v>
      </c>
      <c r="C20" s="1">
        <f t="shared" si="1"/>
        <v>0</v>
      </c>
      <c r="D20" s="1">
        <f t="shared" si="2"/>
        <v>0</v>
      </c>
      <c r="E20" s="1">
        <f t="shared" si="3"/>
        <v>0</v>
      </c>
      <c r="F20" s="1">
        <f t="shared" si="4"/>
        <v>1</v>
      </c>
      <c r="G20" s="1">
        <f t="shared" si="5"/>
        <v>0</v>
      </c>
      <c r="H20" s="1">
        <f t="shared" si="6"/>
        <v>0</v>
      </c>
      <c r="I20" t="s">
        <v>22</v>
      </c>
      <c r="J20" t="s">
        <v>39</v>
      </c>
      <c r="K20">
        <v>3891</v>
      </c>
      <c r="L20">
        <v>2702</v>
      </c>
      <c r="M20" s="39">
        <v>2294.5714285714284</v>
      </c>
      <c r="N20" s="39">
        <v>2149.1428571428573</v>
      </c>
      <c r="O20">
        <v>2334</v>
      </c>
      <c r="P20">
        <v>368</v>
      </c>
    </row>
    <row r="21" spans="1:16" x14ac:dyDescent="0.25">
      <c r="A21" s="1">
        <v>6</v>
      </c>
      <c r="B21" s="1">
        <f t="shared" si="0"/>
        <v>0</v>
      </c>
      <c r="C21" s="1">
        <f t="shared" si="1"/>
        <v>0</v>
      </c>
      <c r="D21" s="1">
        <f t="shared" si="2"/>
        <v>0</v>
      </c>
      <c r="E21" s="1">
        <f t="shared" si="3"/>
        <v>0</v>
      </c>
      <c r="F21" s="1">
        <f t="shared" si="4"/>
        <v>0</v>
      </c>
      <c r="G21" s="1">
        <f t="shared" si="5"/>
        <v>1</v>
      </c>
      <c r="H21" s="1">
        <f t="shared" si="6"/>
        <v>0</v>
      </c>
      <c r="I21" t="s">
        <v>24</v>
      </c>
      <c r="J21" t="s">
        <v>40</v>
      </c>
      <c r="K21">
        <v>3111</v>
      </c>
      <c r="L21">
        <v>2181</v>
      </c>
      <c r="M21" s="39">
        <v>2330.7142857142858</v>
      </c>
      <c r="N21" s="39">
        <v>2147.2857142857142</v>
      </c>
      <c r="O21">
        <v>1897</v>
      </c>
      <c r="P21">
        <v>284</v>
      </c>
    </row>
    <row r="22" spans="1:16" x14ac:dyDescent="0.25">
      <c r="A22" s="1">
        <v>7</v>
      </c>
      <c r="B22" s="1">
        <f t="shared" si="0"/>
        <v>0</v>
      </c>
      <c r="C22" s="1">
        <f t="shared" si="1"/>
        <v>0</v>
      </c>
      <c r="D22" s="1">
        <f t="shared" si="2"/>
        <v>0</v>
      </c>
      <c r="E22" s="1">
        <f t="shared" si="3"/>
        <v>0</v>
      </c>
      <c r="F22" s="1">
        <f t="shared" si="4"/>
        <v>0</v>
      </c>
      <c r="G22" s="1">
        <f t="shared" si="5"/>
        <v>0</v>
      </c>
      <c r="H22" s="1">
        <f t="shared" si="6"/>
        <v>1</v>
      </c>
      <c r="I22" t="s">
        <v>26</v>
      </c>
      <c r="J22" t="s">
        <v>41</v>
      </c>
      <c r="K22">
        <v>1946</v>
      </c>
      <c r="L22">
        <v>1414</v>
      </c>
      <c r="M22" s="39">
        <v>2356</v>
      </c>
      <c r="N22" s="39">
        <v>2146.8571428571427</v>
      </c>
      <c r="O22">
        <v>1239</v>
      </c>
      <c r="P22">
        <v>175</v>
      </c>
    </row>
    <row r="23" spans="1:16" x14ac:dyDescent="0.25">
      <c r="A23" s="1">
        <v>1</v>
      </c>
      <c r="B23" s="1">
        <f t="shared" si="0"/>
        <v>1</v>
      </c>
      <c r="C23" s="1">
        <f t="shared" si="1"/>
        <v>0</v>
      </c>
      <c r="D23" s="1">
        <f t="shared" si="2"/>
        <v>0</v>
      </c>
      <c r="E23" s="1">
        <f t="shared" si="3"/>
        <v>0</v>
      </c>
      <c r="F23" s="1">
        <f t="shared" si="4"/>
        <v>0</v>
      </c>
      <c r="G23" s="1">
        <f t="shared" si="5"/>
        <v>0</v>
      </c>
      <c r="H23" s="1">
        <f t="shared" si="6"/>
        <v>0</v>
      </c>
      <c r="I23" t="s">
        <v>14</v>
      </c>
      <c r="J23" t="s">
        <v>42</v>
      </c>
      <c r="K23">
        <v>2802</v>
      </c>
      <c r="L23">
        <v>2010</v>
      </c>
      <c r="M23" s="39">
        <v>2391.4285714285716</v>
      </c>
      <c r="N23" s="39">
        <v>2168.4285714285716</v>
      </c>
      <c r="O23">
        <v>1740</v>
      </c>
      <c r="P23">
        <v>270</v>
      </c>
    </row>
    <row r="24" spans="1:16" x14ac:dyDescent="0.25">
      <c r="A24" s="1">
        <v>2</v>
      </c>
      <c r="B24" s="1">
        <f t="shared" si="0"/>
        <v>0</v>
      </c>
      <c r="C24" s="1">
        <f t="shared" si="1"/>
        <v>1</v>
      </c>
      <c r="D24" s="1">
        <f t="shared" si="2"/>
        <v>0</v>
      </c>
      <c r="E24" s="1">
        <f t="shared" si="3"/>
        <v>0</v>
      </c>
      <c r="F24" s="1">
        <f t="shared" si="4"/>
        <v>0</v>
      </c>
      <c r="G24" s="1">
        <f t="shared" si="5"/>
        <v>0</v>
      </c>
      <c r="H24" s="1">
        <f t="shared" si="6"/>
        <v>0</v>
      </c>
      <c r="I24" t="s">
        <v>16</v>
      </c>
      <c r="J24" t="s">
        <v>43</v>
      </c>
      <c r="K24">
        <v>3892</v>
      </c>
      <c r="L24">
        <v>2841</v>
      </c>
      <c r="M24" s="39">
        <v>2416.5714285714284</v>
      </c>
      <c r="N24" s="39">
        <v>2189.4285714285716</v>
      </c>
      <c r="O24">
        <v>2466</v>
      </c>
      <c r="P24">
        <v>375</v>
      </c>
    </row>
    <row r="25" spans="1:16" x14ac:dyDescent="0.25">
      <c r="A25" s="1">
        <v>3</v>
      </c>
      <c r="B25" s="1">
        <f t="shared" si="0"/>
        <v>0</v>
      </c>
      <c r="C25" s="1">
        <f t="shared" si="1"/>
        <v>0</v>
      </c>
      <c r="D25" s="1">
        <f t="shared" si="2"/>
        <v>1</v>
      </c>
      <c r="E25" s="1">
        <f t="shared" si="3"/>
        <v>0</v>
      </c>
      <c r="F25" s="1">
        <f t="shared" si="4"/>
        <v>0</v>
      </c>
      <c r="G25" s="1">
        <f t="shared" si="5"/>
        <v>0</v>
      </c>
      <c r="H25" s="1">
        <f t="shared" si="6"/>
        <v>0</v>
      </c>
      <c r="I25" t="s">
        <v>18</v>
      </c>
      <c r="J25" t="s">
        <v>44</v>
      </c>
      <c r="K25">
        <v>4172</v>
      </c>
      <c r="L25">
        <v>3003</v>
      </c>
      <c r="M25" s="39">
        <v>2438.1428571428573</v>
      </c>
      <c r="N25" s="39">
        <v>2222.4285714285716</v>
      </c>
      <c r="O25">
        <v>2592</v>
      </c>
      <c r="P25">
        <v>411</v>
      </c>
    </row>
    <row r="26" spans="1:16" x14ac:dyDescent="0.25">
      <c r="A26" s="1">
        <v>4</v>
      </c>
      <c r="B26" s="1">
        <f t="shared" si="0"/>
        <v>0</v>
      </c>
      <c r="C26" s="1">
        <f t="shared" si="1"/>
        <v>0</v>
      </c>
      <c r="D26" s="1">
        <f t="shared" si="2"/>
        <v>0</v>
      </c>
      <c r="E26" s="1">
        <f t="shared" si="3"/>
        <v>1</v>
      </c>
      <c r="F26" s="1">
        <f t="shared" si="4"/>
        <v>0</v>
      </c>
      <c r="G26" s="1">
        <f t="shared" si="5"/>
        <v>0</v>
      </c>
      <c r="H26" s="1">
        <f t="shared" si="6"/>
        <v>0</v>
      </c>
      <c r="I26" t="s">
        <v>20</v>
      </c>
      <c r="J26" t="s">
        <v>45</v>
      </c>
      <c r="K26">
        <v>4464</v>
      </c>
      <c r="L26">
        <v>3280</v>
      </c>
      <c r="M26" s="39">
        <v>2490.1428571428573</v>
      </c>
      <c r="N26" s="39">
        <v>2259.5714285714284</v>
      </c>
      <c r="O26">
        <v>2862</v>
      </c>
      <c r="P26">
        <v>418</v>
      </c>
    </row>
    <row r="27" spans="1:16" x14ac:dyDescent="0.25">
      <c r="A27" s="1">
        <v>5</v>
      </c>
      <c r="B27" s="1">
        <f t="shared" si="0"/>
        <v>0</v>
      </c>
      <c r="C27" s="1">
        <f t="shared" si="1"/>
        <v>0</v>
      </c>
      <c r="D27" s="1">
        <f t="shared" si="2"/>
        <v>0</v>
      </c>
      <c r="E27" s="1">
        <f t="shared" si="3"/>
        <v>0</v>
      </c>
      <c r="F27" s="1">
        <f t="shared" si="4"/>
        <v>1</v>
      </c>
      <c r="G27" s="1">
        <f t="shared" si="5"/>
        <v>0</v>
      </c>
      <c r="H27" s="1">
        <f t="shared" si="6"/>
        <v>0</v>
      </c>
      <c r="I27" t="s">
        <v>22</v>
      </c>
      <c r="J27" t="s">
        <v>46</v>
      </c>
      <c r="K27">
        <v>4377</v>
      </c>
      <c r="L27">
        <v>3143</v>
      </c>
      <c r="M27" s="39">
        <v>2553.1428571428573</v>
      </c>
      <c r="N27" s="39">
        <v>2294.5714285714284</v>
      </c>
      <c r="O27">
        <v>2679</v>
      </c>
      <c r="P27">
        <v>464</v>
      </c>
    </row>
    <row r="28" spans="1:16" x14ac:dyDescent="0.25">
      <c r="A28" s="1">
        <v>6</v>
      </c>
      <c r="B28" s="1">
        <f t="shared" si="0"/>
        <v>0</v>
      </c>
      <c r="C28" s="1">
        <f t="shared" si="1"/>
        <v>0</v>
      </c>
      <c r="D28" s="1">
        <f t="shared" si="2"/>
        <v>0</v>
      </c>
      <c r="E28" s="1">
        <f t="shared" si="3"/>
        <v>0</v>
      </c>
      <c r="F28" s="1">
        <f t="shared" si="4"/>
        <v>0</v>
      </c>
      <c r="G28" s="1">
        <f t="shared" si="5"/>
        <v>1</v>
      </c>
      <c r="H28" s="1">
        <f t="shared" si="6"/>
        <v>0</v>
      </c>
      <c r="I28" t="s">
        <v>24</v>
      </c>
      <c r="J28" t="s">
        <v>47</v>
      </c>
      <c r="K28">
        <v>3734</v>
      </c>
      <c r="L28">
        <v>2514</v>
      </c>
      <c r="M28" s="39">
        <v>2600.7142857142858</v>
      </c>
      <c r="N28" s="39">
        <v>2330.7142857142858</v>
      </c>
      <c r="O28">
        <v>2129</v>
      </c>
      <c r="P28">
        <v>385</v>
      </c>
    </row>
    <row r="29" spans="1:16" x14ac:dyDescent="0.25">
      <c r="A29" s="1">
        <v>7</v>
      </c>
      <c r="B29" s="1">
        <f t="shared" si="0"/>
        <v>0</v>
      </c>
      <c r="C29" s="1">
        <f t="shared" si="1"/>
        <v>0</v>
      </c>
      <c r="D29" s="1">
        <f t="shared" si="2"/>
        <v>0</v>
      </c>
      <c r="E29" s="1">
        <f t="shared" si="3"/>
        <v>0</v>
      </c>
      <c r="F29" s="1">
        <f t="shared" si="4"/>
        <v>0</v>
      </c>
      <c r="G29" s="1">
        <f t="shared" si="5"/>
        <v>0</v>
      </c>
      <c r="H29" s="1">
        <f t="shared" si="6"/>
        <v>1</v>
      </c>
      <c r="I29" t="s">
        <v>26</v>
      </c>
      <c r="J29" t="s">
        <v>48</v>
      </c>
      <c r="K29">
        <v>2262</v>
      </c>
      <c r="L29">
        <v>1657</v>
      </c>
      <c r="M29" s="39">
        <v>2635.4285714285716</v>
      </c>
      <c r="N29" s="39">
        <v>2356</v>
      </c>
      <c r="O29">
        <v>1443</v>
      </c>
      <c r="P29">
        <v>214</v>
      </c>
    </row>
    <row r="30" spans="1:16" x14ac:dyDescent="0.25">
      <c r="A30" s="1">
        <v>1</v>
      </c>
      <c r="B30" s="1">
        <f t="shared" si="0"/>
        <v>1</v>
      </c>
      <c r="C30" s="1">
        <f t="shared" si="1"/>
        <v>0</v>
      </c>
      <c r="D30" s="1">
        <f t="shared" si="2"/>
        <v>0</v>
      </c>
      <c r="E30" s="1">
        <f t="shared" si="3"/>
        <v>0</v>
      </c>
      <c r="F30" s="1">
        <f t="shared" si="4"/>
        <v>0</v>
      </c>
      <c r="G30" s="1">
        <f t="shared" si="5"/>
        <v>0</v>
      </c>
      <c r="H30" s="1">
        <f t="shared" si="6"/>
        <v>0</v>
      </c>
      <c r="I30" t="s">
        <v>14</v>
      </c>
      <c r="J30" t="s">
        <v>49</v>
      </c>
      <c r="K30">
        <v>3050</v>
      </c>
      <c r="L30">
        <v>2122</v>
      </c>
      <c r="M30" s="39">
        <v>2651.4285714285716</v>
      </c>
      <c r="N30" s="39">
        <v>2391.4285714285716</v>
      </c>
      <c r="O30">
        <v>1825</v>
      </c>
      <c r="P30">
        <v>297</v>
      </c>
    </row>
    <row r="31" spans="1:16" x14ac:dyDescent="0.25">
      <c r="A31" s="1">
        <v>2</v>
      </c>
      <c r="B31" s="1">
        <f t="shared" si="0"/>
        <v>0</v>
      </c>
      <c r="C31" s="1">
        <f t="shared" si="1"/>
        <v>1</v>
      </c>
      <c r="D31" s="1">
        <f t="shared" si="2"/>
        <v>0</v>
      </c>
      <c r="E31" s="1">
        <f t="shared" si="3"/>
        <v>0</v>
      </c>
      <c r="F31" s="1">
        <f t="shared" si="4"/>
        <v>0</v>
      </c>
      <c r="G31" s="1">
        <f t="shared" si="5"/>
        <v>0</v>
      </c>
      <c r="H31" s="1">
        <f t="shared" si="6"/>
        <v>0</v>
      </c>
      <c r="I31" t="s">
        <v>16</v>
      </c>
      <c r="J31" t="s">
        <v>50</v>
      </c>
      <c r="K31">
        <v>4794</v>
      </c>
      <c r="L31">
        <v>3366</v>
      </c>
      <c r="M31" s="39">
        <v>2726.4285714285716</v>
      </c>
      <c r="N31" s="39">
        <v>2416.5714285714284</v>
      </c>
      <c r="O31">
        <v>2867</v>
      </c>
      <c r="P31">
        <v>499</v>
      </c>
    </row>
    <row r="32" spans="1:16" x14ac:dyDescent="0.25">
      <c r="A32" s="1">
        <v>3</v>
      </c>
      <c r="B32" s="1">
        <f t="shared" si="0"/>
        <v>0</v>
      </c>
      <c r="C32" s="1">
        <f t="shared" si="1"/>
        <v>0</v>
      </c>
      <c r="D32" s="1">
        <f t="shared" si="2"/>
        <v>1</v>
      </c>
      <c r="E32" s="1">
        <f t="shared" si="3"/>
        <v>0</v>
      </c>
      <c r="F32" s="1">
        <f t="shared" si="4"/>
        <v>0</v>
      </c>
      <c r="G32" s="1">
        <f t="shared" si="5"/>
        <v>0</v>
      </c>
      <c r="H32" s="1">
        <f t="shared" si="6"/>
        <v>0</v>
      </c>
      <c r="I32" t="s">
        <v>18</v>
      </c>
      <c r="J32" t="s">
        <v>51</v>
      </c>
      <c r="K32">
        <v>4936</v>
      </c>
      <c r="L32">
        <v>3423</v>
      </c>
      <c r="M32" s="39">
        <v>2786.4285714285716</v>
      </c>
      <c r="N32" s="39">
        <v>2438.1428571428573</v>
      </c>
      <c r="O32">
        <v>2922</v>
      </c>
      <c r="P32">
        <v>501</v>
      </c>
    </row>
    <row r="33" spans="1:16" x14ac:dyDescent="0.25">
      <c r="A33" s="1">
        <v>4</v>
      </c>
      <c r="B33" s="1">
        <f t="shared" si="0"/>
        <v>0</v>
      </c>
      <c r="C33" s="1">
        <f t="shared" si="1"/>
        <v>0</v>
      </c>
      <c r="D33" s="1">
        <f t="shared" si="2"/>
        <v>0</v>
      </c>
      <c r="E33" s="1">
        <f t="shared" si="3"/>
        <v>1</v>
      </c>
      <c r="F33" s="1">
        <f t="shared" si="4"/>
        <v>0</v>
      </c>
      <c r="G33" s="1">
        <f t="shared" si="5"/>
        <v>0</v>
      </c>
      <c r="H33" s="1">
        <f t="shared" si="6"/>
        <v>0</v>
      </c>
      <c r="I33" t="s">
        <v>20</v>
      </c>
      <c r="J33" t="s">
        <v>52</v>
      </c>
      <c r="K33">
        <v>5016</v>
      </c>
      <c r="L33">
        <v>3500</v>
      </c>
      <c r="M33" s="39">
        <v>2817.8571428571427</v>
      </c>
      <c r="N33" s="39">
        <v>2490.1428571428573</v>
      </c>
      <c r="O33">
        <v>3023</v>
      </c>
      <c r="P33">
        <v>477</v>
      </c>
    </row>
    <row r="34" spans="1:16" x14ac:dyDescent="0.25">
      <c r="A34" s="1">
        <v>5</v>
      </c>
      <c r="B34" s="1">
        <f t="shared" si="0"/>
        <v>0</v>
      </c>
      <c r="C34" s="1">
        <f t="shared" si="1"/>
        <v>0</v>
      </c>
      <c r="D34" s="1">
        <f t="shared" si="2"/>
        <v>0</v>
      </c>
      <c r="E34" s="1">
        <f t="shared" si="3"/>
        <v>0</v>
      </c>
      <c r="F34" s="1">
        <f t="shared" si="4"/>
        <v>1</v>
      </c>
      <c r="G34" s="1">
        <f t="shared" si="5"/>
        <v>0</v>
      </c>
      <c r="H34" s="1">
        <f t="shared" si="6"/>
        <v>0</v>
      </c>
      <c r="I34" t="s">
        <v>22</v>
      </c>
      <c r="J34" t="s">
        <v>53</v>
      </c>
      <c r="K34">
        <v>4489</v>
      </c>
      <c r="L34">
        <v>3170</v>
      </c>
      <c r="M34" s="39">
        <v>2821.7142857142858</v>
      </c>
      <c r="N34" s="39">
        <v>2553.1428571428573</v>
      </c>
      <c r="O34">
        <v>2753</v>
      </c>
      <c r="P34">
        <v>417</v>
      </c>
    </row>
    <row r="35" spans="1:16" x14ac:dyDescent="0.25">
      <c r="A35" s="1">
        <v>6</v>
      </c>
      <c r="B35" s="1">
        <f t="shared" si="0"/>
        <v>0</v>
      </c>
      <c r="C35" s="1">
        <f t="shared" si="1"/>
        <v>0</v>
      </c>
      <c r="D35" s="1">
        <f t="shared" si="2"/>
        <v>0</v>
      </c>
      <c r="E35" s="1">
        <f t="shared" si="3"/>
        <v>0</v>
      </c>
      <c r="F35" s="1">
        <f t="shared" si="4"/>
        <v>0</v>
      </c>
      <c r="G35" s="1">
        <f t="shared" si="5"/>
        <v>1</v>
      </c>
      <c r="H35" s="1">
        <f t="shared" si="6"/>
        <v>0</v>
      </c>
      <c r="I35" t="s">
        <v>24</v>
      </c>
      <c r="J35" t="s">
        <v>54</v>
      </c>
      <c r="K35">
        <v>3505</v>
      </c>
      <c r="L35">
        <v>2468</v>
      </c>
      <c r="M35" s="39">
        <v>2815.1428571428573</v>
      </c>
      <c r="N35" s="39">
        <v>2600.7142857142858</v>
      </c>
      <c r="O35">
        <v>2075</v>
      </c>
      <c r="P35">
        <v>393</v>
      </c>
    </row>
    <row r="36" spans="1:16" x14ac:dyDescent="0.25">
      <c r="A36" s="1">
        <v>7</v>
      </c>
      <c r="B36" s="1">
        <f t="shared" si="0"/>
        <v>0</v>
      </c>
      <c r="C36" s="1">
        <f t="shared" si="1"/>
        <v>0</v>
      </c>
      <c r="D36" s="1">
        <f t="shared" si="2"/>
        <v>0</v>
      </c>
      <c r="E36" s="1">
        <f t="shared" si="3"/>
        <v>0</v>
      </c>
      <c r="F36" s="1">
        <f t="shared" si="4"/>
        <v>0</v>
      </c>
      <c r="G36" s="1">
        <f t="shared" si="5"/>
        <v>0</v>
      </c>
      <c r="H36" s="1">
        <f t="shared" si="6"/>
        <v>1</v>
      </c>
      <c r="I36" t="s">
        <v>26</v>
      </c>
      <c r="J36" t="s">
        <v>55</v>
      </c>
      <c r="K36">
        <v>2264</v>
      </c>
      <c r="L36">
        <v>1679</v>
      </c>
      <c r="M36" s="39">
        <v>2818.2857142857142</v>
      </c>
      <c r="N36" s="39">
        <v>2635.4285714285716</v>
      </c>
      <c r="O36">
        <v>1437</v>
      </c>
      <c r="P36">
        <v>242</v>
      </c>
    </row>
    <row r="37" spans="1:16" x14ac:dyDescent="0.25">
      <c r="A37" s="1">
        <v>1</v>
      </c>
      <c r="B37" s="1">
        <f t="shared" si="0"/>
        <v>1</v>
      </c>
      <c r="C37" s="1">
        <f t="shared" si="1"/>
        <v>0</v>
      </c>
      <c r="D37" s="1">
        <f t="shared" si="2"/>
        <v>0</v>
      </c>
      <c r="E37" s="1">
        <f t="shared" si="3"/>
        <v>0</v>
      </c>
      <c r="F37" s="1">
        <f t="shared" si="4"/>
        <v>0</v>
      </c>
      <c r="G37" s="1">
        <f t="shared" si="5"/>
        <v>0</v>
      </c>
      <c r="H37" s="1">
        <f t="shared" si="6"/>
        <v>0</v>
      </c>
      <c r="I37" t="s">
        <v>14</v>
      </c>
      <c r="J37" t="s">
        <v>56</v>
      </c>
      <c r="K37">
        <v>3314</v>
      </c>
      <c r="L37">
        <v>2435</v>
      </c>
      <c r="M37" s="39">
        <v>2863</v>
      </c>
      <c r="N37" s="39">
        <v>2651.4285714285716</v>
      </c>
      <c r="O37">
        <v>2100</v>
      </c>
      <c r="P37">
        <v>335</v>
      </c>
    </row>
    <row r="38" spans="1:16" x14ac:dyDescent="0.25">
      <c r="A38" s="1">
        <v>2</v>
      </c>
      <c r="B38" s="1">
        <f t="shared" si="0"/>
        <v>0</v>
      </c>
      <c r="C38" s="1">
        <f t="shared" si="1"/>
        <v>1</v>
      </c>
      <c r="D38" s="1">
        <f t="shared" si="2"/>
        <v>0</v>
      </c>
      <c r="E38" s="1">
        <f t="shared" si="3"/>
        <v>0</v>
      </c>
      <c r="F38" s="1">
        <f t="shared" si="4"/>
        <v>0</v>
      </c>
      <c r="G38" s="1">
        <f t="shared" si="5"/>
        <v>0</v>
      </c>
      <c r="H38" s="1">
        <f t="shared" si="6"/>
        <v>0</v>
      </c>
      <c r="I38" t="s">
        <v>16</v>
      </c>
      <c r="J38" t="s">
        <v>57</v>
      </c>
      <c r="K38">
        <v>5095</v>
      </c>
      <c r="L38">
        <v>3619</v>
      </c>
      <c r="M38" s="39">
        <v>2899.1428571428573</v>
      </c>
      <c r="N38" s="39">
        <v>2726.4285714285716</v>
      </c>
      <c r="O38">
        <v>3125</v>
      </c>
      <c r="P38">
        <v>494</v>
      </c>
    </row>
    <row r="39" spans="1:16" x14ac:dyDescent="0.25">
      <c r="A39" s="1">
        <v>3</v>
      </c>
      <c r="B39" s="1">
        <f t="shared" si="0"/>
        <v>0</v>
      </c>
      <c r="C39" s="1">
        <f t="shared" si="1"/>
        <v>0</v>
      </c>
      <c r="D39" s="1">
        <f t="shared" si="2"/>
        <v>1</v>
      </c>
      <c r="E39" s="1">
        <f t="shared" si="3"/>
        <v>0</v>
      </c>
      <c r="F39" s="1">
        <f t="shared" si="4"/>
        <v>0</v>
      </c>
      <c r="G39" s="1">
        <f t="shared" si="5"/>
        <v>0</v>
      </c>
      <c r="H39" s="1">
        <f t="shared" si="6"/>
        <v>0</v>
      </c>
      <c r="I39" t="s">
        <v>18</v>
      </c>
      <c r="J39" t="s">
        <v>58</v>
      </c>
      <c r="K39">
        <v>5525</v>
      </c>
      <c r="L39">
        <v>3793</v>
      </c>
      <c r="M39" s="39">
        <v>2952</v>
      </c>
      <c r="N39" s="39">
        <v>2786.4285714285716</v>
      </c>
      <c r="O39">
        <v>3272</v>
      </c>
      <c r="P39">
        <v>521</v>
      </c>
    </row>
    <row r="40" spans="1:16" x14ac:dyDescent="0.25">
      <c r="A40" s="1">
        <v>4</v>
      </c>
      <c r="B40" s="1">
        <f t="shared" si="0"/>
        <v>0</v>
      </c>
      <c r="C40" s="1">
        <f t="shared" si="1"/>
        <v>0</v>
      </c>
      <c r="D40" s="1">
        <f t="shared" si="2"/>
        <v>0</v>
      </c>
      <c r="E40" s="1">
        <f t="shared" si="3"/>
        <v>1</v>
      </c>
      <c r="F40" s="1">
        <f t="shared" si="4"/>
        <v>0</v>
      </c>
      <c r="G40" s="1">
        <f t="shared" si="5"/>
        <v>0</v>
      </c>
      <c r="H40" s="1">
        <f t="shared" si="6"/>
        <v>0</v>
      </c>
      <c r="I40" t="s">
        <v>20</v>
      </c>
      <c r="J40" t="s">
        <v>59</v>
      </c>
      <c r="K40">
        <v>5074</v>
      </c>
      <c r="L40">
        <v>3689</v>
      </c>
      <c r="M40" s="39">
        <v>2979</v>
      </c>
      <c r="N40" s="39">
        <v>2817.8571428571427</v>
      </c>
      <c r="O40">
        <v>3190</v>
      </c>
      <c r="P40">
        <v>499</v>
      </c>
    </row>
    <row r="41" spans="1:16" x14ac:dyDescent="0.25">
      <c r="A41" s="1">
        <v>5</v>
      </c>
      <c r="B41" s="1">
        <f t="shared" si="0"/>
        <v>0</v>
      </c>
      <c r="C41" s="1">
        <f t="shared" si="1"/>
        <v>0</v>
      </c>
      <c r="D41" s="1">
        <f t="shared" si="2"/>
        <v>0</v>
      </c>
      <c r="E41" s="1">
        <f t="shared" si="3"/>
        <v>0</v>
      </c>
      <c r="F41" s="1">
        <f t="shared" si="4"/>
        <v>1</v>
      </c>
      <c r="G41" s="1">
        <f t="shared" si="5"/>
        <v>0</v>
      </c>
      <c r="H41" s="1">
        <f t="shared" si="6"/>
        <v>0</v>
      </c>
      <c r="I41" t="s">
        <v>22</v>
      </c>
      <c r="J41" t="s">
        <v>60</v>
      </c>
      <c r="K41">
        <v>4571</v>
      </c>
      <c r="L41">
        <v>3319</v>
      </c>
      <c r="M41" s="39">
        <v>3000.2857142857142</v>
      </c>
      <c r="N41" s="39">
        <v>2821.7142857142858</v>
      </c>
      <c r="O41">
        <v>2810</v>
      </c>
      <c r="P41">
        <v>509</v>
      </c>
    </row>
    <row r="42" spans="1:16" x14ac:dyDescent="0.25">
      <c r="A42" s="1">
        <v>6</v>
      </c>
      <c r="B42" s="1">
        <f t="shared" si="0"/>
        <v>0</v>
      </c>
      <c r="C42" s="1">
        <f t="shared" si="1"/>
        <v>0</v>
      </c>
      <c r="D42" s="1">
        <f t="shared" si="2"/>
        <v>0</v>
      </c>
      <c r="E42" s="1">
        <f t="shared" si="3"/>
        <v>0</v>
      </c>
      <c r="F42" s="1">
        <f t="shared" si="4"/>
        <v>0</v>
      </c>
      <c r="G42" s="1">
        <f t="shared" si="5"/>
        <v>1</v>
      </c>
      <c r="H42" s="1">
        <f t="shared" si="6"/>
        <v>0</v>
      </c>
      <c r="I42" t="s">
        <v>24</v>
      </c>
      <c r="J42" t="s">
        <v>61</v>
      </c>
      <c r="K42">
        <v>3570</v>
      </c>
      <c r="L42">
        <v>2664</v>
      </c>
      <c r="M42" s="39">
        <v>3028.2857142857142</v>
      </c>
      <c r="N42" s="39">
        <v>2815.1428571428573</v>
      </c>
      <c r="O42">
        <v>2253</v>
      </c>
      <c r="P42">
        <v>411</v>
      </c>
    </row>
    <row r="43" spans="1:16" x14ac:dyDescent="0.25">
      <c r="A43" s="1">
        <v>7</v>
      </c>
      <c r="B43" s="1">
        <f t="shared" si="0"/>
        <v>0</v>
      </c>
      <c r="C43" s="1">
        <f t="shared" si="1"/>
        <v>0</v>
      </c>
      <c r="D43" s="1">
        <f t="shared" si="2"/>
        <v>0</v>
      </c>
      <c r="E43" s="1">
        <f t="shared" si="3"/>
        <v>0</v>
      </c>
      <c r="F43" s="1">
        <f t="shared" si="4"/>
        <v>0</v>
      </c>
      <c r="G43" s="1">
        <f t="shared" si="5"/>
        <v>0</v>
      </c>
      <c r="H43" s="1">
        <f t="shared" si="6"/>
        <v>1</v>
      </c>
      <c r="I43" t="s">
        <v>26</v>
      </c>
      <c r="J43" t="s">
        <v>62</v>
      </c>
      <c r="K43">
        <v>2182</v>
      </c>
      <c r="L43">
        <v>1565</v>
      </c>
      <c r="M43" s="39">
        <v>3012</v>
      </c>
      <c r="N43" s="39">
        <v>2818.2857142857142</v>
      </c>
      <c r="O43">
        <v>1323</v>
      </c>
      <c r="P43">
        <v>242</v>
      </c>
    </row>
    <row r="44" spans="1:16" x14ac:dyDescent="0.25">
      <c r="A44" s="1">
        <v>1</v>
      </c>
      <c r="B44" s="1">
        <f t="shared" si="0"/>
        <v>1</v>
      </c>
      <c r="C44" s="1">
        <f t="shared" si="1"/>
        <v>0</v>
      </c>
      <c r="D44" s="1">
        <f t="shared" si="2"/>
        <v>0</v>
      </c>
      <c r="E44" s="1">
        <f t="shared" si="3"/>
        <v>0</v>
      </c>
      <c r="F44" s="1">
        <f t="shared" si="4"/>
        <v>0</v>
      </c>
      <c r="G44" s="1">
        <f t="shared" si="5"/>
        <v>0</v>
      </c>
      <c r="H44" s="1">
        <f t="shared" si="6"/>
        <v>0</v>
      </c>
      <c r="I44" t="s">
        <v>14</v>
      </c>
      <c r="J44" t="s">
        <v>63</v>
      </c>
      <c r="K44">
        <v>3265</v>
      </c>
      <c r="L44">
        <v>2277</v>
      </c>
      <c r="M44" s="39">
        <v>2989.4285714285716</v>
      </c>
      <c r="N44" s="39">
        <v>2863</v>
      </c>
      <c r="O44">
        <v>1935</v>
      </c>
      <c r="P44">
        <v>342</v>
      </c>
    </row>
    <row r="45" spans="1:16" x14ac:dyDescent="0.25">
      <c r="A45" s="1">
        <v>2</v>
      </c>
      <c r="B45" s="1">
        <f t="shared" si="0"/>
        <v>0</v>
      </c>
      <c r="C45" s="1">
        <f t="shared" si="1"/>
        <v>1</v>
      </c>
      <c r="D45" s="1">
        <f t="shared" si="2"/>
        <v>0</v>
      </c>
      <c r="E45" s="1">
        <f t="shared" si="3"/>
        <v>0</v>
      </c>
      <c r="F45" s="1">
        <f t="shared" si="4"/>
        <v>0</v>
      </c>
      <c r="G45" s="1">
        <f t="shared" si="5"/>
        <v>0</v>
      </c>
      <c r="H45" s="1">
        <f t="shared" si="6"/>
        <v>0</v>
      </c>
      <c r="I45" t="s">
        <v>16</v>
      </c>
      <c r="J45" t="s">
        <v>64</v>
      </c>
      <c r="K45">
        <v>4670</v>
      </c>
      <c r="L45">
        <v>3297</v>
      </c>
      <c r="M45" s="39">
        <v>2943.4285714285716</v>
      </c>
      <c r="N45" s="39">
        <v>2899.1428571428573</v>
      </c>
      <c r="O45">
        <v>2826</v>
      </c>
      <c r="P45">
        <v>471</v>
      </c>
    </row>
    <row r="46" spans="1:16" x14ac:dyDescent="0.25">
      <c r="A46" s="1">
        <v>3</v>
      </c>
      <c r="B46" s="1">
        <f t="shared" si="0"/>
        <v>0</v>
      </c>
      <c r="C46" s="1">
        <f t="shared" si="1"/>
        <v>0</v>
      </c>
      <c r="D46" s="1">
        <f t="shared" si="2"/>
        <v>1</v>
      </c>
      <c r="E46" s="1">
        <f t="shared" si="3"/>
        <v>0</v>
      </c>
      <c r="F46" s="1">
        <f t="shared" si="4"/>
        <v>0</v>
      </c>
      <c r="G46" s="1">
        <f t="shared" si="5"/>
        <v>0</v>
      </c>
      <c r="H46" s="1">
        <f t="shared" si="6"/>
        <v>0</v>
      </c>
      <c r="I46" t="s">
        <v>18</v>
      </c>
      <c r="J46" t="s">
        <v>65</v>
      </c>
      <c r="K46">
        <v>4764</v>
      </c>
      <c r="L46">
        <v>3452</v>
      </c>
      <c r="M46" s="39">
        <v>2894.7142857142858</v>
      </c>
      <c r="N46" s="39">
        <v>2952</v>
      </c>
      <c r="O46">
        <v>2957</v>
      </c>
      <c r="P46">
        <v>495</v>
      </c>
    </row>
    <row r="47" spans="1:16" x14ac:dyDescent="0.25">
      <c r="A47" s="1">
        <v>4</v>
      </c>
      <c r="B47" s="1">
        <f t="shared" si="0"/>
        <v>0</v>
      </c>
      <c r="C47" s="1">
        <f t="shared" si="1"/>
        <v>0</v>
      </c>
      <c r="D47" s="1">
        <f t="shared" si="2"/>
        <v>0</v>
      </c>
      <c r="E47" s="1">
        <f t="shared" si="3"/>
        <v>1</v>
      </c>
      <c r="F47" s="1">
        <f t="shared" si="4"/>
        <v>0</v>
      </c>
      <c r="G47" s="1">
        <f t="shared" si="5"/>
        <v>0</v>
      </c>
      <c r="H47" s="1">
        <f t="shared" si="6"/>
        <v>0</v>
      </c>
      <c r="I47" t="s">
        <v>20</v>
      </c>
      <c r="J47" t="s">
        <v>66</v>
      </c>
      <c r="K47">
        <v>4943</v>
      </c>
      <c r="L47">
        <v>3526</v>
      </c>
      <c r="M47" s="39">
        <v>2871.4285714285716</v>
      </c>
      <c r="N47" s="39">
        <v>2979</v>
      </c>
      <c r="O47">
        <v>3026</v>
      </c>
      <c r="P47">
        <v>500</v>
      </c>
    </row>
    <row r="48" spans="1:16" x14ac:dyDescent="0.25">
      <c r="A48" s="1">
        <v>5</v>
      </c>
      <c r="B48" s="1">
        <f t="shared" si="0"/>
        <v>0</v>
      </c>
      <c r="C48" s="1">
        <f t="shared" si="1"/>
        <v>0</v>
      </c>
      <c r="D48" s="1">
        <f t="shared" si="2"/>
        <v>0</v>
      </c>
      <c r="E48" s="1">
        <f t="shared" si="3"/>
        <v>0</v>
      </c>
      <c r="F48" s="1">
        <f t="shared" si="4"/>
        <v>1</v>
      </c>
      <c r="G48" s="1">
        <f t="shared" si="5"/>
        <v>0</v>
      </c>
      <c r="H48" s="1">
        <f t="shared" si="6"/>
        <v>0</v>
      </c>
      <c r="I48" t="s">
        <v>22</v>
      </c>
      <c r="J48" t="s">
        <v>67</v>
      </c>
      <c r="K48">
        <v>4790</v>
      </c>
      <c r="L48">
        <v>3307</v>
      </c>
      <c r="M48" s="39">
        <v>2869.7142857142858</v>
      </c>
      <c r="N48" s="39">
        <v>3000.2857142857142</v>
      </c>
      <c r="O48">
        <v>2811</v>
      </c>
      <c r="P48">
        <v>496</v>
      </c>
    </row>
    <row r="49" spans="1:16" x14ac:dyDescent="0.25">
      <c r="A49" s="1">
        <v>6</v>
      </c>
      <c r="B49" s="1">
        <f t="shared" si="0"/>
        <v>0</v>
      </c>
      <c r="C49" s="1">
        <f t="shared" si="1"/>
        <v>0</v>
      </c>
      <c r="D49" s="1">
        <f t="shared" si="2"/>
        <v>0</v>
      </c>
      <c r="E49" s="1">
        <f t="shared" si="3"/>
        <v>0</v>
      </c>
      <c r="F49" s="1">
        <f t="shared" si="4"/>
        <v>0</v>
      </c>
      <c r="G49" s="1">
        <f t="shared" si="5"/>
        <v>1</v>
      </c>
      <c r="H49" s="1">
        <f t="shared" si="6"/>
        <v>0</v>
      </c>
      <c r="I49" t="s">
        <v>24</v>
      </c>
      <c r="J49" t="s">
        <v>68</v>
      </c>
      <c r="K49">
        <v>3604</v>
      </c>
      <c r="L49">
        <v>2621</v>
      </c>
      <c r="M49" s="39">
        <v>2863.5714285714284</v>
      </c>
      <c r="N49" s="39">
        <v>3028.2857142857142</v>
      </c>
      <c r="O49">
        <v>2241</v>
      </c>
      <c r="P49">
        <v>380</v>
      </c>
    </row>
    <row r="50" spans="1:16" x14ac:dyDescent="0.25">
      <c r="A50" s="1">
        <v>7</v>
      </c>
      <c r="B50" s="1">
        <f t="shared" si="0"/>
        <v>0</v>
      </c>
      <c r="C50" s="1">
        <f t="shared" si="1"/>
        <v>0</v>
      </c>
      <c r="D50" s="1">
        <f t="shared" si="2"/>
        <v>0</v>
      </c>
      <c r="E50" s="1">
        <f t="shared" si="3"/>
        <v>0</v>
      </c>
      <c r="F50" s="1">
        <f t="shared" si="4"/>
        <v>0</v>
      </c>
      <c r="G50" s="1">
        <f t="shared" si="5"/>
        <v>0</v>
      </c>
      <c r="H50" s="1">
        <f t="shared" si="6"/>
        <v>1</v>
      </c>
      <c r="I50" t="s">
        <v>26</v>
      </c>
      <c r="J50" t="s">
        <v>69</v>
      </c>
      <c r="K50">
        <v>2455</v>
      </c>
      <c r="L50">
        <v>1823</v>
      </c>
      <c r="M50" s="39">
        <v>2900.4285714285716</v>
      </c>
      <c r="N50" s="39">
        <v>3012</v>
      </c>
      <c r="O50">
        <v>1569</v>
      </c>
      <c r="P50">
        <v>254</v>
      </c>
    </row>
    <row r="51" spans="1:16" x14ac:dyDescent="0.25">
      <c r="A51" s="1">
        <v>1</v>
      </c>
      <c r="B51" s="1">
        <f t="shared" si="0"/>
        <v>1</v>
      </c>
      <c r="C51" s="1">
        <f t="shared" si="1"/>
        <v>0</v>
      </c>
      <c r="D51" s="1">
        <f t="shared" si="2"/>
        <v>0</v>
      </c>
      <c r="E51" s="1">
        <f t="shared" si="3"/>
        <v>0</v>
      </c>
      <c r="F51" s="1">
        <f t="shared" si="4"/>
        <v>0</v>
      </c>
      <c r="G51" s="1">
        <f t="shared" si="5"/>
        <v>0</v>
      </c>
      <c r="H51" s="1">
        <f t="shared" si="6"/>
        <v>0</v>
      </c>
      <c r="I51" t="s">
        <v>14</v>
      </c>
      <c r="J51" t="s">
        <v>70</v>
      </c>
      <c r="K51">
        <v>3650</v>
      </c>
      <c r="L51">
        <v>2690</v>
      </c>
      <c r="M51" s="39">
        <v>2959.4285714285716</v>
      </c>
      <c r="N51" s="39">
        <v>2989.4285714285716</v>
      </c>
      <c r="O51">
        <v>2329</v>
      </c>
      <c r="P51">
        <v>361</v>
      </c>
    </row>
    <row r="52" spans="1:16" x14ac:dyDescent="0.25">
      <c r="A52" s="1">
        <v>2</v>
      </c>
      <c r="B52" s="1">
        <f t="shared" si="0"/>
        <v>0</v>
      </c>
      <c r="C52" s="1">
        <f t="shared" si="1"/>
        <v>1</v>
      </c>
      <c r="D52" s="1">
        <f t="shared" si="2"/>
        <v>0</v>
      </c>
      <c r="E52" s="1">
        <f t="shared" si="3"/>
        <v>0</v>
      </c>
      <c r="F52" s="1">
        <f t="shared" si="4"/>
        <v>0</v>
      </c>
      <c r="G52" s="1">
        <f t="shared" si="5"/>
        <v>0</v>
      </c>
      <c r="H52" s="1">
        <f t="shared" si="6"/>
        <v>0</v>
      </c>
      <c r="I52" t="s">
        <v>16</v>
      </c>
      <c r="J52" t="s">
        <v>71</v>
      </c>
      <c r="K52">
        <v>5463</v>
      </c>
      <c r="L52">
        <v>3975</v>
      </c>
      <c r="M52" s="39">
        <v>3056.2857142857142</v>
      </c>
      <c r="N52" s="39">
        <v>2943.4285714285716</v>
      </c>
      <c r="O52">
        <v>3433</v>
      </c>
      <c r="P52">
        <v>542</v>
      </c>
    </row>
    <row r="53" spans="1:16" x14ac:dyDescent="0.25">
      <c r="A53" s="1">
        <v>3</v>
      </c>
      <c r="B53" s="1">
        <f t="shared" si="0"/>
        <v>0</v>
      </c>
      <c r="C53" s="1">
        <f t="shared" si="1"/>
        <v>0</v>
      </c>
      <c r="D53" s="1">
        <f t="shared" si="2"/>
        <v>1</v>
      </c>
      <c r="E53" s="1">
        <f t="shared" si="3"/>
        <v>0</v>
      </c>
      <c r="F53" s="1">
        <f t="shared" si="4"/>
        <v>0</v>
      </c>
      <c r="G53" s="1">
        <f t="shared" si="5"/>
        <v>0</v>
      </c>
      <c r="H53" s="1">
        <f t="shared" si="6"/>
        <v>0</v>
      </c>
      <c r="I53" t="s">
        <v>18</v>
      </c>
      <c r="J53" t="s">
        <v>72</v>
      </c>
      <c r="K53">
        <v>5884</v>
      </c>
      <c r="L53">
        <v>4112</v>
      </c>
      <c r="M53" s="39">
        <v>3150.5714285714284</v>
      </c>
      <c r="N53" s="39">
        <v>2894.7142857142858</v>
      </c>
      <c r="O53">
        <v>3542</v>
      </c>
      <c r="P53">
        <v>570</v>
      </c>
    </row>
    <row r="54" spans="1:16" x14ac:dyDescent="0.25">
      <c r="A54" s="1">
        <v>4</v>
      </c>
      <c r="B54" s="1">
        <f t="shared" si="0"/>
        <v>0</v>
      </c>
      <c r="C54" s="1">
        <f t="shared" si="1"/>
        <v>0</v>
      </c>
      <c r="D54" s="1">
        <f t="shared" si="2"/>
        <v>0</v>
      </c>
      <c r="E54" s="1">
        <f t="shared" si="3"/>
        <v>1</v>
      </c>
      <c r="F54" s="1">
        <f t="shared" si="4"/>
        <v>0</v>
      </c>
      <c r="G54" s="1">
        <f t="shared" si="5"/>
        <v>0</v>
      </c>
      <c r="H54" s="1">
        <f t="shared" si="6"/>
        <v>0</v>
      </c>
      <c r="I54" t="s">
        <v>20</v>
      </c>
      <c r="J54" t="s">
        <v>73</v>
      </c>
      <c r="K54">
        <v>5615</v>
      </c>
      <c r="L54">
        <v>4019</v>
      </c>
      <c r="M54" s="39">
        <v>3221</v>
      </c>
      <c r="N54" s="39">
        <v>2871.4285714285716</v>
      </c>
      <c r="O54">
        <v>3432</v>
      </c>
      <c r="P54">
        <v>587</v>
      </c>
    </row>
    <row r="55" spans="1:16" x14ac:dyDescent="0.25">
      <c r="A55" s="1">
        <v>5</v>
      </c>
      <c r="B55" s="1">
        <f t="shared" si="0"/>
        <v>0</v>
      </c>
      <c r="C55" s="1">
        <f t="shared" si="1"/>
        <v>0</v>
      </c>
      <c r="D55" s="1">
        <f t="shared" si="2"/>
        <v>0</v>
      </c>
      <c r="E55" s="1">
        <f t="shared" si="3"/>
        <v>0</v>
      </c>
      <c r="F55" s="1">
        <f t="shared" si="4"/>
        <v>1</v>
      </c>
      <c r="G55" s="1">
        <f t="shared" si="5"/>
        <v>0</v>
      </c>
      <c r="H55" s="1">
        <f t="shared" si="6"/>
        <v>0</v>
      </c>
      <c r="I55" t="s">
        <v>22</v>
      </c>
      <c r="J55" t="s">
        <v>74</v>
      </c>
      <c r="K55">
        <v>5289</v>
      </c>
      <c r="L55">
        <v>3747</v>
      </c>
      <c r="M55" s="39">
        <v>3283.8571428571427</v>
      </c>
      <c r="N55" s="39">
        <v>2869.7142857142858</v>
      </c>
      <c r="O55">
        <v>3186</v>
      </c>
      <c r="P55">
        <v>561</v>
      </c>
    </row>
    <row r="56" spans="1:16" x14ac:dyDescent="0.25">
      <c r="A56" s="1">
        <v>6</v>
      </c>
      <c r="B56" s="1">
        <f t="shared" si="0"/>
        <v>0</v>
      </c>
      <c r="C56" s="1">
        <f t="shared" si="1"/>
        <v>0</v>
      </c>
      <c r="D56" s="1">
        <f t="shared" si="2"/>
        <v>0</v>
      </c>
      <c r="E56" s="1">
        <f t="shared" si="3"/>
        <v>0</v>
      </c>
      <c r="F56" s="1">
        <f t="shared" si="4"/>
        <v>0</v>
      </c>
      <c r="G56" s="1">
        <f t="shared" si="5"/>
        <v>1</v>
      </c>
      <c r="H56" s="1">
        <f t="shared" si="6"/>
        <v>0</v>
      </c>
      <c r="I56" t="s">
        <v>24</v>
      </c>
      <c r="J56" t="s">
        <v>75</v>
      </c>
      <c r="K56">
        <v>4434</v>
      </c>
      <c r="L56">
        <v>2969</v>
      </c>
      <c r="M56" s="39">
        <v>3333.5714285714284</v>
      </c>
      <c r="N56" s="39">
        <v>2863.5714285714284</v>
      </c>
      <c r="O56">
        <v>2486</v>
      </c>
      <c r="P56">
        <v>483</v>
      </c>
    </row>
    <row r="57" spans="1:16" x14ac:dyDescent="0.25">
      <c r="A57" s="1">
        <v>7</v>
      </c>
      <c r="B57" s="1">
        <f t="shared" si="0"/>
        <v>0</v>
      </c>
      <c r="C57" s="1">
        <f t="shared" si="1"/>
        <v>0</v>
      </c>
      <c r="D57" s="1">
        <f t="shared" si="2"/>
        <v>0</v>
      </c>
      <c r="E57" s="1">
        <f t="shared" si="3"/>
        <v>0</v>
      </c>
      <c r="F57" s="1">
        <f t="shared" si="4"/>
        <v>0</v>
      </c>
      <c r="G57" s="1">
        <f t="shared" si="5"/>
        <v>0</v>
      </c>
      <c r="H57" s="1">
        <f t="shared" si="6"/>
        <v>1</v>
      </c>
      <c r="I57" t="s">
        <v>26</v>
      </c>
      <c r="J57" t="s">
        <v>76</v>
      </c>
      <c r="K57">
        <v>2665</v>
      </c>
      <c r="L57">
        <v>1977</v>
      </c>
      <c r="M57" s="39">
        <v>3355.5714285714284</v>
      </c>
      <c r="N57" s="39">
        <v>2900.4285714285716</v>
      </c>
      <c r="O57">
        <v>1694</v>
      </c>
      <c r="P57">
        <v>283</v>
      </c>
    </row>
    <row r="58" spans="1:16" x14ac:dyDescent="0.25">
      <c r="A58" s="1">
        <v>1</v>
      </c>
      <c r="B58" s="1">
        <f t="shared" si="0"/>
        <v>1</v>
      </c>
      <c r="C58" s="1">
        <f t="shared" si="1"/>
        <v>0</v>
      </c>
      <c r="D58" s="1">
        <f t="shared" si="2"/>
        <v>0</v>
      </c>
      <c r="E58" s="1">
        <f t="shared" si="3"/>
        <v>0</v>
      </c>
      <c r="F58" s="1">
        <f t="shared" si="4"/>
        <v>0</v>
      </c>
      <c r="G58" s="1">
        <f t="shared" si="5"/>
        <v>0</v>
      </c>
      <c r="H58" s="1">
        <f t="shared" si="6"/>
        <v>0</v>
      </c>
      <c r="I58" t="s">
        <v>14</v>
      </c>
      <c r="J58" t="s">
        <v>77</v>
      </c>
      <c r="K58">
        <v>3907</v>
      </c>
      <c r="L58">
        <v>2906</v>
      </c>
      <c r="M58" s="39">
        <v>3386.4285714285716</v>
      </c>
      <c r="N58" s="39">
        <v>2959.4285714285716</v>
      </c>
      <c r="O58">
        <v>2519</v>
      </c>
      <c r="P58">
        <v>387</v>
      </c>
    </row>
    <row r="59" spans="1:16" x14ac:dyDescent="0.25">
      <c r="A59" s="1">
        <v>2</v>
      </c>
      <c r="B59" s="1">
        <f t="shared" si="0"/>
        <v>0</v>
      </c>
      <c r="C59" s="1">
        <f t="shared" si="1"/>
        <v>1</v>
      </c>
      <c r="D59" s="1">
        <f t="shared" si="2"/>
        <v>0</v>
      </c>
      <c r="E59" s="1">
        <f t="shared" si="3"/>
        <v>0</v>
      </c>
      <c r="F59" s="1">
        <f t="shared" si="4"/>
        <v>0</v>
      </c>
      <c r="G59" s="1">
        <f t="shared" si="5"/>
        <v>0</v>
      </c>
      <c r="H59" s="1">
        <f t="shared" si="6"/>
        <v>0</v>
      </c>
      <c r="I59" t="s">
        <v>16</v>
      </c>
      <c r="J59" t="s">
        <v>78</v>
      </c>
      <c r="K59">
        <v>5308</v>
      </c>
      <c r="L59">
        <v>3778</v>
      </c>
      <c r="M59" s="39">
        <v>3358.2857142857142</v>
      </c>
      <c r="N59" s="39">
        <v>3056.2857142857142</v>
      </c>
      <c r="O59">
        <v>3222</v>
      </c>
      <c r="P59">
        <v>556</v>
      </c>
    </row>
    <row r="60" spans="1:16" x14ac:dyDescent="0.25">
      <c r="A60" s="1">
        <v>3</v>
      </c>
      <c r="B60" s="1">
        <f t="shared" si="0"/>
        <v>0</v>
      </c>
      <c r="C60" s="1">
        <f t="shared" si="1"/>
        <v>0</v>
      </c>
      <c r="D60" s="1">
        <f t="shared" si="2"/>
        <v>1</v>
      </c>
      <c r="E60" s="1">
        <f t="shared" si="3"/>
        <v>0</v>
      </c>
      <c r="F60" s="1">
        <f t="shared" si="4"/>
        <v>0</v>
      </c>
      <c r="G60" s="1">
        <f t="shared" si="5"/>
        <v>0</v>
      </c>
      <c r="H60" s="1">
        <f t="shared" si="6"/>
        <v>0</v>
      </c>
      <c r="I60" t="s">
        <v>18</v>
      </c>
      <c r="J60" t="s">
        <v>79</v>
      </c>
      <c r="K60">
        <v>5773</v>
      </c>
      <c r="L60">
        <v>4025</v>
      </c>
      <c r="M60" s="39">
        <v>3345.8571428571427</v>
      </c>
      <c r="N60" s="39">
        <v>3150.5714285714284</v>
      </c>
      <c r="O60">
        <v>3490</v>
      </c>
      <c r="P60">
        <v>535</v>
      </c>
    </row>
    <row r="61" spans="1:16" x14ac:dyDescent="0.25">
      <c r="A61" s="1">
        <v>4</v>
      </c>
      <c r="B61" s="1">
        <f t="shared" si="0"/>
        <v>0</v>
      </c>
      <c r="C61" s="1">
        <f t="shared" si="1"/>
        <v>0</v>
      </c>
      <c r="D61" s="1">
        <f t="shared" si="2"/>
        <v>0</v>
      </c>
      <c r="E61" s="1">
        <f t="shared" si="3"/>
        <v>1</v>
      </c>
      <c r="F61" s="1">
        <f t="shared" si="4"/>
        <v>0</v>
      </c>
      <c r="G61" s="1">
        <f t="shared" si="5"/>
        <v>0</v>
      </c>
      <c r="H61" s="1">
        <f t="shared" si="6"/>
        <v>0</v>
      </c>
      <c r="I61" t="s">
        <v>20</v>
      </c>
      <c r="J61" t="s">
        <v>80</v>
      </c>
      <c r="K61">
        <v>5585</v>
      </c>
      <c r="L61">
        <v>4060</v>
      </c>
      <c r="M61" s="39">
        <v>3351.7142857142858</v>
      </c>
      <c r="N61" s="39">
        <v>3221</v>
      </c>
      <c r="O61">
        <v>3457</v>
      </c>
      <c r="P61">
        <v>603</v>
      </c>
    </row>
    <row r="62" spans="1:16" x14ac:dyDescent="0.25">
      <c r="A62" s="1">
        <v>5</v>
      </c>
      <c r="B62" s="1">
        <f t="shared" si="0"/>
        <v>0</v>
      </c>
      <c r="C62" s="1">
        <f t="shared" si="1"/>
        <v>0</v>
      </c>
      <c r="D62" s="1">
        <f t="shared" si="2"/>
        <v>0</v>
      </c>
      <c r="E62" s="1">
        <f t="shared" si="3"/>
        <v>0</v>
      </c>
      <c r="F62" s="1">
        <f t="shared" si="4"/>
        <v>1</v>
      </c>
      <c r="G62" s="1">
        <f t="shared" si="5"/>
        <v>0</v>
      </c>
      <c r="H62" s="1">
        <f t="shared" si="6"/>
        <v>0</v>
      </c>
      <c r="I62" t="s">
        <v>22</v>
      </c>
      <c r="J62" t="s">
        <v>81</v>
      </c>
      <c r="K62">
        <v>4783</v>
      </c>
      <c r="L62">
        <v>3582</v>
      </c>
      <c r="M62" s="39">
        <v>3328.1428571428573</v>
      </c>
      <c r="N62" s="39">
        <v>3283.8571428571427</v>
      </c>
      <c r="O62">
        <v>3049</v>
      </c>
      <c r="P62">
        <v>533</v>
      </c>
    </row>
    <row r="63" spans="1:16" x14ac:dyDescent="0.25">
      <c r="A63" s="1">
        <v>6</v>
      </c>
      <c r="B63" s="1">
        <f t="shared" si="0"/>
        <v>0</v>
      </c>
      <c r="C63" s="1">
        <f t="shared" si="1"/>
        <v>0</v>
      </c>
      <c r="D63" s="1">
        <f t="shared" si="2"/>
        <v>0</v>
      </c>
      <c r="E63" s="1">
        <f t="shared" si="3"/>
        <v>0</v>
      </c>
      <c r="F63" s="1">
        <f t="shared" si="4"/>
        <v>0</v>
      </c>
      <c r="G63" s="1">
        <f t="shared" si="5"/>
        <v>1</v>
      </c>
      <c r="H63" s="1">
        <f t="shared" si="6"/>
        <v>0</v>
      </c>
      <c r="I63" t="s">
        <v>24</v>
      </c>
      <c r="J63" t="s">
        <v>82</v>
      </c>
      <c r="K63">
        <v>3893</v>
      </c>
      <c r="L63">
        <v>2707</v>
      </c>
      <c r="M63" s="39">
        <v>3290.7142857142858</v>
      </c>
      <c r="N63" s="39">
        <v>3333.5714285714284</v>
      </c>
      <c r="O63">
        <v>2259</v>
      </c>
      <c r="P63">
        <v>448</v>
      </c>
    </row>
    <row r="64" spans="1:16" x14ac:dyDescent="0.25">
      <c r="A64" s="1">
        <v>7</v>
      </c>
      <c r="B64" s="1">
        <f t="shared" si="0"/>
        <v>0</v>
      </c>
      <c r="C64" s="1">
        <f t="shared" si="1"/>
        <v>0</v>
      </c>
      <c r="D64" s="1">
        <f t="shared" si="2"/>
        <v>0</v>
      </c>
      <c r="E64" s="1">
        <f t="shared" si="3"/>
        <v>0</v>
      </c>
      <c r="F64" s="1">
        <f t="shared" si="4"/>
        <v>0</v>
      </c>
      <c r="G64" s="1">
        <f t="shared" si="5"/>
        <v>0</v>
      </c>
      <c r="H64" s="1">
        <f t="shared" si="6"/>
        <v>1</v>
      </c>
      <c r="I64" t="s">
        <v>26</v>
      </c>
      <c r="J64" t="s">
        <v>83</v>
      </c>
      <c r="K64">
        <v>2917</v>
      </c>
      <c r="L64">
        <v>2048</v>
      </c>
      <c r="M64" s="39">
        <v>3300.8571428571427</v>
      </c>
      <c r="N64" s="39">
        <v>3355.5714285714284</v>
      </c>
      <c r="O64">
        <v>1723</v>
      </c>
      <c r="P64">
        <v>325</v>
      </c>
    </row>
    <row r="65" spans="1:16" x14ac:dyDescent="0.25">
      <c r="A65" s="1">
        <v>1</v>
      </c>
      <c r="B65" s="1">
        <f t="shared" si="0"/>
        <v>1</v>
      </c>
      <c r="C65" s="1">
        <f t="shared" si="1"/>
        <v>0</v>
      </c>
      <c r="D65" s="1">
        <f t="shared" si="2"/>
        <v>0</v>
      </c>
      <c r="E65" s="1">
        <f t="shared" si="3"/>
        <v>0</v>
      </c>
      <c r="F65" s="1">
        <f t="shared" si="4"/>
        <v>0</v>
      </c>
      <c r="G65" s="1">
        <f t="shared" si="5"/>
        <v>0</v>
      </c>
      <c r="H65" s="1">
        <f t="shared" si="6"/>
        <v>0</v>
      </c>
      <c r="I65" t="s">
        <v>14</v>
      </c>
      <c r="J65" t="s">
        <v>84</v>
      </c>
      <c r="K65">
        <v>3353</v>
      </c>
      <c r="L65">
        <v>2468</v>
      </c>
      <c r="M65" s="39">
        <v>3238.2857142857142</v>
      </c>
      <c r="N65" s="39">
        <v>3386.4285714285716</v>
      </c>
      <c r="O65">
        <v>2104</v>
      </c>
      <c r="P65">
        <v>364</v>
      </c>
    </row>
    <row r="66" spans="1:16" x14ac:dyDescent="0.25">
      <c r="A66" s="1">
        <v>2</v>
      </c>
      <c r="B66" s="1">
        <f t="shared" si="0"/>
        <v>0</v>
      </c>
      <c r="C66" s="1">
        <f t="shared" si="1"/>
        <v>1</v>
      </c>
      <c r="D66" s="1">
        <f t="shared" si="2"/>
        <v>0</v>
      </c>
      <c r="E66" s="1">
        <f t="shared" si="3"/>
        <v>0</v>
      </c>
      <c r="F66" s="1">
        <f t="shared" si="4"/>
        <v>0</v>
      </c>
      <c r="G66" s="1">
        <f t="shared" si="5"/>
        <v>0</v>
      </c>
      <c r="H66" s="1">
        <f t="shared" si="6"/>
        <v>0</v>
      </c>
      <c r="I66" t="s">
        <v>16</v>
      </c>
      <c r="J66" t="s">
        <v>85</v>
      </c>
      <c r="K66">
        <v>5400</v>
      </c>
      <c r="L66">
        <v>3824</v>
      </c>
      <c r="M66" s="39">
        <v>3244.8571428571427</v>
      </c>
      <c r="N66" s="39">
        <v>3358.2857142857142</v>
      </c>
      <c r="O66">
        <v>3246</v>
      </c>
      <c r="P66">
        <v>578</v>
      </c>
    </row>
    <row r="67" spans="1:16" x14ac:dyDescent="0.25">
      <c r="A67" s="1">
        <v>3</v>
      </c>
      <c r="B67" s="1">
        <f t="shared" ref="B67:B85" si="7">IF(TEXT(A67,"0") = "1", 1, 0)</f>
        <v>0</v>
      </c>
      <c r="C67" s="1">
        <f t="shared" ref="C67:C85" si="8">IF(TEXT(A67,"0") = "2", 1, 0)</f>
        <v>0</v>
      </c>
      <c r="D67" s="1">
        <f t="shared" ref="D67:D85" si="9">IF(TEXT(A67,"0") = "3", 1, 0)</f>
        <v>1</v>
      </c>
      <c r="E67" s="1">
        <f t="shared" ref="E67:E85" si="10">IF(TEXT(A67,"0") = "4", 1, 0)</f>
        <v>0</v>
      </c>
      <c r="F67" s="1">
        <f t="shared" ref="F67:F85" si="11">IF(TEXT(A67,"0") = "5", 1, 0)</f>
        <v>0</v>
      </c>
      <c r="G67" s="1">
        <f t="shared" ref="G67:G85" si="12">IF(TEXT(A67,"0") = "6", 1, 0)</f>
        <v>0</v>
      </c>
      <c r="H67" s="1">
        <f t="shared" ref="H67:H85" si="13">IF(TEXT(A67,"0") = "7", 1, 0)</f>
        <v>0</v>
      </c>
      <c r="I67" t="s">
        <v>18</v>
      </c>
      <c r="J67" t="s">
        <v>86</v>
      </c>
      <c r="K67">
        <v>5395</v>
      </c>
      <c r="L67">
        <v>3926</v>
      </c>
      <c r="M67" s="39">
        <v>3230.7142857142858</v>
      </c>
      <c r="N67" s="39">
        <v>3345.8571428571427</v>
      </c>
      <c r="O67">
        <v>3350</v>
      </c>
      <c r="P67">
        <v>576</v>
      </c>
    </row>
    <row r="68" spans="1:16" x14ac:dyDescent="0.25">
      <c r="A68" s="1">
        <v>4</v>
      </c>
      <c r="B68" s="1">
        <f t="shared" si="7"/>
        <v>0</v>
      </c>
      <c r="C68" s="1">
        <f t="shared" si="8"/>
        <v>0</v>
      </c>
      <c r="D68" s="1">
        <f t="shared" si="9"/>
        <v>0</v>
      </c>
      <c r="E68" s="1">
        <f t="shared" si="10"/>
        <v>1</v>
      </c>
      <c r="F68" s="1">
        <f t="shared" si="11"/>
        <v>0</v>
      </c>
      <c r="G68" s="1">
        <f t="shared" si="12"/>
        <v>0</v>
      </c>
      <c r="H68" s="1">
        <f t="shared" si="13"/>
        <v>0</v>
      </c>
      <c r="I68" t="s">
        <v>20</v>
      </c>
      <c r="J68" t="s">
        <v>87</v>
      </c>
      <c r="K68">
        <v>5229</v>
      </c>
      <c r="L68">
        <v>3859</v>
      </c>
      <c r="M68" s="39">
        <v>3202</v>
      </c>
      <c r="N68" s="39">
        <v>3351.7142857142858</v>
      </c>
      <c r="O68">
        <v>3263</v>
      </c>
      <c r="P68">
        <v>596</v>
      </c>
    </row>
    <row r="69" spans="1:16" x14ac:dyDescent="0.25">
      <c r="A69" s="1">
        <v>5</v>
      </c>
      <c r="B69" s="1">
        <f t="shared" si="7"/>
        <v>0</v>
      </c>
      <c r="C69" s="1">
        <f t="shared" si="8"/>
        <v>0</v>
      </c>
      <c r="D69" s="1">
        <f t="shared" si="9"/>
        <v>0</v>
      </c>
      <c r="E69" s="1">
        <f t="shared" si="10"/>
        <v>0</v>
      </c>
      <c r="F69" s="1">
        <f t="shared" si="11"/>
        <v>1</v>
      </c>
      <c r="G69" s="1">
        <f t="shared" si="12"/>
        <v>0</v>
      </c>
      <c r="H69" s="1">
        <f t="shared" si="13"/>
        <v>0</v>
      </c>
      <c r="I69" t="s">
        <v>22</v>
      </c>
      <c r="J69" t="s">
        <v>88</v>
      </c>
      <c r="K69">
        <v>5371</v>
      </c>
      <c r="L69">
        <v>3784</v>
      </c>
      <c r="M69" s="39">
        <v>3230.8571428571427</v>
      </c>
      <c r="N69" s="39">
        <v>3328.1428571428573</v>
      </c>
      <c r="O69">
        <v>3204</v>
      </c>
      <c r="P69">
        <v>580</v>
      </c>
    </row>
    <row r="70" spans="1:16" x14ac:dyDescent="0.25">
      <c r="A70" s="1">
        <v>6</v>
      </c>
      <c r="B70" s="1">
        <f t="shared" si="7"/>
        <v>0</v>
      </c>
      <c r="C70" s="1">
        <f t="shared" si="8"/>
        <v>0</v>
      </c>
      <c r="D70" s="1">
        <f t="shared" si="9"/>
        <v>0</v>
      </c>
      <c r="E70" s="1">
        <f t="shared" si="10"/>
        <v>0</v>
      </c>
      <c r="F70" s="1">
        <f t="shared" si="11"/>
        <v>0</v>
      </c>
      <c r="G70" s="1">
        <f t="shared" si="12"/>
        <v>1</v>
      </c>
      <c r="H70" s="1">
        <f t="shared" si="13"/>
        <v>0</v>
      </c>
      <c r="I70" t="s">
        <v>24</v>
      </c>
      <c r="J70" t="s">
        <v>89</v>
      </c>
      <c r="K70">
        <v>4185</v>
      </c>
      <c r="L70">
        <v>3045</v>
      </c>
      <c r="M70" s="39">
        <v>3279.1428571428573</v>
      </c>
      <c r="N70" s="39">
        <v>3290.7142857142858</v>
      </c>
      <c r="O70">
        <v>2559</v>
      </c>
      <c r="P70">
        <v>486</v>
      </c>
    </row>
    <row r="71" spans="1:16" x14ac:dyDescent="0.25">
      <c r="A71" s="1">
        <v>7</v>
      </c>
      <c r="B71" s="1">
        <f t="shared" si="7"/>
        <v>0</v>
      </c>
      <c r="C71" s="1">
        <f t="shared" si="8"/>
        <v>0</v>
      </c>
      <c r="D71" s="1">
        <f t="shared" si="9"/>
        <v>0</v>
      </c>
      <c r="E71" s="1">
        <f t="shared" si="10"/>
        <v>0</v>
      </c>
      <c r="F71" s="1">
        <f t="shared" si="11"/>
        <v>0</v>
      </c>
      <c r="G71" s="1">
        <f t="shared" si="12"/>
        <v>0</v>
      </c>
      <c r="H71" s="1">
        <f t="shared" si="13"/>
        <v>1</v>
      </c>
      <c r="I71" t="s">
        <v>26</v>
      </c>
      <c r="J71" t="s">
        <v>90</v>
      </c>
      <c r="K71">
        <v>2724</v>
      </c>
      <c r="L71">
        <v>1988</v>
      </c>
      <c r="M71" s="39">
        <v>3270.5714285714284</v>
      </c>
      <c r="N71" s="39">
        <v>3300.8571428571427</v>
      </c>
      <c r="O71">
        <v>1675</v>
      </c>
      <c r="P71">
        <v>313</v>
      </c>
    </row>
    <row r="72" spans="1:16" x14ac:dyDescent="0.25">
      <c r="A72" s="1">
        <v>1</v>
      </c>
      <c r="B72" s="1">
        <f t="shared" si="7"/>
        <v>1</v>
      </c>
      <c r="C72" s="1">
        <f t="shared" si="8"/>
        <v>0</v>
      </c>
      <c r="D72" s="1">
        <f t="shared" si="9"/>
        <v>0</v>
      </c>
      <c r="E72" s="1">
        <f t="shared" si="10"/>
        <v>0</v>
      </c>
      <c r="F72" s="1">
        <f t="shared" si="11"/>
        <v>0</v>
      </c>
      <c r="G72" s="1">
        <f t="shared" si="12"/>
        <v>0</v>
      </c>
      <c r="H72" s="1">
        <f t="shared" si="13"/>
        <v>0</v>
      </c>
      <c r="I72" t="s">
        <v>14</v>
      </c>
      <c r="J72" t="s">
        <v>91</v>
      </c>
      <c r="K72">
        <v>3590</v>
      </c>
      <c r="L72">
        <v>2620</v>
      </c>
      <c r="M72" s="39">
        <v>3292.2857142857142</v>
      </c>
      <c r="N72" s="39">
        <v>3238.2857142857142</v>
      </c>
      <c r="O72">
        <v>2196</v>
      </c>
      <c r="P72">
        <v>424</v>
      </c>
    </row>
    <row r="73" spans="1:16" x14ac:dyDescent="0.25">
      <c r="A73" s="1">
        <v>2</v>
      </c>
      <c r="B73" s="1">
        <f t="shared" si="7"/>
        <v>0</v>
      </c>
      <c r="C73" s="1">
        <f t="shared" si="8"/>
        <v>1</v>
      </c>
      <c r="D73" s="1">
        <f t="shared" si="9"/>
        <v>0</v>
      </c>
      <c r="E73" s="1">
        <f t="shared" si="10"/>
        <v>0</v>
      </c>
      <c r="F73" s="1">
        <f t="shared" si="11"/>
        <v>0</v>
      </c>
      <c r="G73" s="1">
        <f t="shared" si="12"/>
        <v>0</v>
      </c>
      <c r="H73" s="1">
        <f t="shared" si="13"/>
        <v>0</v>
      </c>
      <c r="I73" t="s">
        <v>16</v>
      </c>
      <c r="J73" t="s">
        <v>92</v>
      </c>
      <c r="K73">
        <v>5367</v>
      </c>
      <c r="L73">
        <v>3771</v>
      </c>
      <c r="M73" s="39">
        <v>3284.7142857142858</v>
      </c>
      <c r="N73" s="39">
        <v>3244.8571428571427</v>
      </c>
      <c r="O73">
        <v>3192</v>
      </c>
      <c r="P73">
        <v>579</v>
      </c>
    </row>
    <row r="74" spans="1:16" x14ac:dyDescent="0.25">
      <c r="A74" s="1">
        <v>3</v>
      </c>
      <c r="B74" s="1">
        <f t="shared" si="7"/>
        <v>0</v>
      </c>
      <c r="C74" s="1">
        <f t="shared" si="8"/>
        <v>0</v>
      </c>
      <c r="D74" s="1">
        <f t="shared" si="9"/>
        <v>1</v>
      </c>
      <c r="E74" s="1">
        <f t="shared" si="10"/>
        <v>0</v>
      </c>
      <c r="F74" s="1">
        <f t="shared" si="11"/>
        <v>0</v>
      </c>
      <c r="G74" s="1">
        <f t="shared" si="12"/>
        <v>0</v>
      </c>
      <c r="H74" s="1">
        <f t="shared" si="13"/>
        <v>0</v>
      </c>
      <c r="I74" t="s">
        <v>18</v>
      </c>
      <c r="J74" t="s">
        <v>93</v>
      </c>
      <c r="K74">
        <v>5440</v>
      </c>
      <c r="L74">
        <v>3968</v>
      </c>
      <c r="M74" s="39">
        <v>3290.7142857142858</v>
      </c>
      <c r="N74" s="39">
        <v>3230.7142857142858</v>
      </c>
      <c r="O74">
        <v>3387</v>
      </c>
      <c r="P74">
        <v>581</v>
      </c>
    </row>
    <row r="75" spans="1:16" x14ac:dyDescent="0.25">
      <c r="A75" s="1">
        <v>4</v>
      </c>
      <c r="B75" s="1">
        <f t="shared" si="7"/>
        <v>0</v>
      </c>
      <c r="C75" s="1">
        <f t="shared" si="8"/>
        <v>0</v>
      </c>
      <c r="D75" s="1">
        <f t="shared" si="9"/>
        <v>0</v>
      </c>
      <c r="E75" s="1">
        <f t="shared" si="10"/>
        <v>1</v>
      </c>
      <c r="F75" s="1">
        <f t="shared" si="11"/>
        <v>0</v>
      </c>
      <c r="G75" s="1">
        <f t="shared" si="12"/>
        <v>0</v>
      </c>
      <c r="H75" s="1">
        <f t="shared" si="13"/>
        <v>0</v>
      </c>
      <c r="I75" t="s">
        <v>20</v>
      </c>
      <c r="J75" t="s">
        <v>94</v>
      </c>
      <c r="K75">
        <v>5465</v>
      </c>
      <c r="L75">
        <v>4043</v>
      </c>
      <c r="M75" s="39">
        <v>3317</v>
      </c>
      <c r="N75" s="39">
        <v>3202</v>
      </c>
      <c r="O75">
        <v>3458</v>
      </c>
      <c r="P75">
        <v>585</v>
      </c>
    </row>
    <row r="76" spans="1:16" x14ac:dyDescent="0.25">
      <c r="A76" s="1">
        <v>5</v>
      </c>
      <c r="B76" s="1">
        <f t="shared" si="7"/>
        <v>0</v>
      </c>
      <c r="C76" s="1">
        <f t="shared" si="8"/>
        <v>0</v>
      </c>
      <c r="D76" s="1">
        <f t="shared" si="9"/>
        <v>0</v>
      </c>
      <c r="E76" s="1">
        <f t="shared" si="10"/>
        <v>0</v>
      </c>
      <c r="F76" s="1">
        <f t="shared" si="11"/>
        <v>1</v>
      </c>
      <c r="G76" s="1">
        <f t="shared" si="12"/>
        <v>0</v>
      </c>
      <c r="H76" s="1">
        <f t="shared" si="13"/>
        <v>0</v>
      </c>
      <c r="I76" t="s">
        <v>22</v>
      </c>
      <c r="J76" t="s">
        <v>95</v>
      </c>
      <c r="K76">
        <v>5318</v>
      </c>
      <c r="L76">
        <v>3813</v>
      </c>
      <c r="M76" s="39">
        <v>3321.1428571428573</v>
      </c>
      <c r="N76" s="39">
        <v>3230.8571428571427</v>
      </c>
      <c r="O76">
        <v>3262</v>
      </c>
      <c r="P76">
        <v>551</v>
      </c>
    </row>
    <row r="77" spans="1:16" x14ac:dyDescent="0.25">
      <c r="A77" s="1">
        <v>6</v>
      </c>
      <c r="B77" s="1">
        <f t="shared" si="7"/>
        <v>0</v>
      </c>
      <c r="C77" s="1">
        <f t="shared" si="8"/>
        <v>0</v>
      </c>
      <c r="D77" s="1">
        <f t="shared" si="9"/>
        <v>0</v>
      </c>
      <c r="E77" s="1">
        <f t="shared" si="10"/>
        <v>0</v>
      </c>
      <c r="F77" s="1">
        <f t="shared" si="11"/>
        <v>0</v>
      </c>
      <c r="G77" s="1">
        <f t="shared" si="12"/>
        <v>1</v>
      </c>
      <c r="H77" s="1">
        <f t="shared" si="13"/>
        <v>0</v>
      </c>
      <c r="I77" t="s">
        <v>24</v>
      </c>
      <c r="J77" t="s">
        <v>96</v>
      </c>
      <c r="K77">
        <v>4225</v>
      </c>
      <c r="L77">
        <v>2916</v>
      </c>
      <c r="M77" s="39">
        <v>3302.7142857142858</v>
      </c>
      <c r="N77" s="39">
        <v>3279.1428571428573</v>
      </c>
      <c r="O77">
        <v>2462</v>
      </c>
      <c r="P77">
        <v>454</v>
      </c>
    </row>
    <row r="78" spans="1:16" x14ac:dyDescent="0.25">
      <c r="A78" s="1">
        <v>7</v>
      </c>
      <c r="B78" s="1">
        <f t="shared" si="7"/>
        <v>0</v>
      </c>
      <c r="C78" s="1">
        <f t="shared" si="8"/>
        <v>0</v>
      </c>
      <c r="D78" s="1">
        <f t="shared" si="9"/>
        <v>0</v>
      </c>
      <c r="E78" s="1">
        <f t="shared" si="10"/>
        <v>0</v>
      </c>
      <c r="F78" s="1">
        <f t="shared" si="11"/>
        <v>0</v>
      </c>
      <c r="G78" s="1">
        <f t="shared" si="12"/>
        <v>0</v>
      </c>
      <c r="H78" s="1">
        <f t="shared" si="13"/>
        <v>1</v>
      </c>
      <c r="I78" t="s">
        <v>26</v>
      </c>
      <c r="J78" t="s">
        <v>97</v>
      </c>
      <c r="K78">
        <v>2687</v>
      </c>
      <c r="L78">
        <v>1975</v>
      </c>
      <c r="M78" s="39">
        <v>3300.8571428571427</v>
      </c>
      <c r="N78" s="39">
        <v>3270.5714285714284</v>
      </c>
      <c r="O78">
        <v>1667</v>
      </c>
      <c r="P78">
        <v>308</v>
      </c>
    </row>
    <row r="79" spans="1:16" x14ac:dyDescent="0.25">
      <c r="A79" s="1">
        <v>1</v>
      </c>
      <c r="B79" s="1">
        <f t="shared" si="7"/>
        <v>1</v>
      </c>
      <c r="C79" s="1">
        <f t="shared" si="8"/>
        <v>0</v>
      </c>
      <c r="D79" s="1">
        <f t="shared" si="9"/>
        <v>0</v>
      </c>
      <c r="E79" s="1">
        <f t="shared" si="10"/>
        <v>0</v>
      </c>
      <c r="F79" s="1">
        <f t="shared" si="11"/>
        <v>0</v>
      </c>
      <c r="G79" s="1">
        <f t="shared" si="12"/>
        <v>0</v>
      </c>
      <c r="H79" s="1">
        <f t="shared" si="13"/>
        <v>0</v>
      </c>
      <c r="I79" t="s">
        <v>14</v>
      </c>
      <c r="J79" t="s">
        <v>98</v>
      </c>
      <c r="M79" s="39"/>
      <c r="N79" s="39">
        <v>3292.2857142857142</v>
      </c>
    </row>
    <row r="80" spans="1:16" x14ac:dyDescent="0.25">
      <c r="A80" s="1">
        <v>2</v>
      </c>
      <c r="B80" s="1">
        <f t="shared" si="7"/>
        <v>0</v>
      </c>
      <c r="C80" s="1">
        <f t="shared" si="8"/>
        <v>1</v>
      </c>
      <c r="D80" s="1">
        <f t="shared" si="9"/>
        <v>0</v>
      </c>
      <c r="E80" s="1">
        <f t="shared" si="10"/>
        <v>0</v>
      </c>
      <c r="F80" s="1">
        <f t="shared" si="11"/>
        <v>0</v>
      </c>
      <c r="G80" s="1">
        <f t="shared" si="12"/>
        <v>0</v>
      </c>
      <c r="H80" s="1">
        <f t="shared" si="13"/>
        <v>0</v>
      </c>
      <c r="I80" t="s">
        <v>16</v>
      </c>
      <c r="J80" t="s">
        <v>99</v>
      </c>
      <c r="M80" s="39"/>
      <c r="N80" s="39">
        <v>3284.7142857142858</v>
      </c>
    </row>
    <row r="81" spans="1:14" x14ac:dyDescent="0.25">
      <c r="A81" s="1">
        <v>3</v>
      </c>
      <c r="B81" s="1">
        <f t="shared" si="7"/>
        <v>0</v>
      </c>
      <c r="C81" s="1">
        <f t="shared" si="8"/>
        <v>0</v>
      </c>
      <c r="D81" s="1">
        <f t="shared" si="9"/>
        <v>1</v>
      </c>
      <c r="E81" s="1">
        <f t="shared" si="10"/>
        <v>0</v>
      </c>
      <c r="F81" s="1">
        <f t="shared" si="11"/>
        <v>0</v>
      </c>
      <c r="G81" s="1">
        <f t="shared" si="12"/>
        <v>0</v>
      </c>
      <c r="H81" s="1">
        <f t="shared" si="13"/>
        <v>0</v>
      </c>
      <c r="I81" t="s">
        <v>18</v>
      </c>
      <c r="J81" t="s">
        <v>100</v>
      </c>
      <c r="M81" s="39"/>
      <c r="N81" s="39">
        <v>3290.7142857142858</v>
      </c>
    </row>
    <row r="82" spans="1:14" x14ac:dyDescent="0.25">
      <c r="A82" s="1">
        <v>4</v>
      </c>
      <c r="B82" s="1">
        <f t="shared" si="7"/>
        <v>0</v>
      </c>
      <c r="C82" s="1">
        <f t="shared" si="8"/>
        <v>0</v>
      </c>
      <c r="D82" s="1">
        <f t="shared" si="9"/>
        <v>0</v>
      </c>
      <c r="E82" s="1">
        <f t="shared" si="10"/>
        <v>1</v>
      </c>
      <c r="F82" s="1">
        <f t="shared" si="11"/>
        <v>0</v>
      </c>
      <c r="G82" s="1">
        <f t="shared" si="12"/>
        <v>0</v>
      </c>
      <c r="H82" s="1">
        <f t="shared" si="13"/>
        <v>0</v>
      </c>
      <c r="I82" t="s">
        <v>20</v>
      </c>
      <c r="J82" t="s">
        <v>101</v>
      </c>
      <c r="M82" s="39"/>
      <c r="N82" s="39">
        <v>3317</v>
      </c>
    </row>
    <row r="83" spans="1:14" x14ac:dyDescent="0.25">
      <c r="A83" s="1">
        <v>5</v>
      </c>
      <c r="B83" s="1">
        <f t="shared" si="7"/>
        <v>0</v>
      </c>
      <c r="C83" s="1">
        <f t="shared" si="8"/>
        <v>0</v>
      </c>
      <c r="D83" s="1">
        <f t="shared" si="9"/>
        <v>0</v>
      </c>
      <c r="E83" s="1">
        <f t="shared" si="10"/>
        <v>0</v>
      </c>
      <c r="F83" s="1">
        <f t="shared" si="11"/>
        <v>1</v>
      </c>
      <c r="G83" s="1">
        <f t="shared" si="12"/>
        <v>0</v>
      </c>
      <c r="H83" s="1">
        <f t="shared" si="13"/>
        <v>0</v>
      </c>
      <c r="I83" t="s">
        <v>22</v>
      </c>
      <c r="J83" t="s">
        <v>102</v>
      </c>
      <c r="M83" s="39"/>
      <c r="N83" s="39">
        <v>3321.1428571428573</v>
      </c>
    </row>
    <row r="84" spans="1:14" x14ac:dyDescent="0.25">
      <c r="A84" s="1">
        <v>6</v>
      </c>
      <c r="B84" s="1">
        <f t="shared" si="7"/>
        <v>0</v>
      </c>
      <c r="C84" s="1">
        <f t="shared" si="8"/>
        <v>0</v>
      </c>
      <c r="D84" s="1">
        <f t="shared" si="9"/>
        <v>0</v>
      </c>
      <c r="E84" s="1">
        <f t="shared" si="10"/>
        <v>0</v>
      </c>
      <c r="F84" s="1">
        <f t="shared" si="11"/>
        <v>0</v>
      </c>
      <c r="G84" s="1">
        <f t="shared" si="12"/>
        <v>1</v>
      </c>
      <c r="H84" s="1">
        <f t="shared" si="13"/>
        <v>0</v>
      </c>
      <c r="I84" t="s">
        <v>24</v>
      </c>
      <c r="J84" t="s">
        <v>103</v>
      </c>
      <c r="M84" s="39"/>
      <c r="N84" s="39">
        <v>3302.7142857142858</v>
      </c>
    </row>
    <row r="85" spans="1:14" x14ac:dyDescent="0.25">
      <c r="A85" s="1">
        <v>7</v>
      </c>
      <c r="B85" s="1">
        <f t="shared" si="7"/>
        <v>0</v>
      </c>
      <c r="C85" s="1">
        <f t="shared" si="8"/>
        <v>0</v>
      </c>
      <c r="D85" s="1">
        <f t="shared" si="9"/>
        <v>0</v>
      </c>
      <c r="E85" s="1">
        <f t="shared" si="10"/>
        <v>0</v>
      </c>
      <c r="F85" s="1">
        <f t="shared" si="11"/>
        <v>0</v>
      </c>
      <c r="G85" s="1">
        <f t="shared" si="12"/>
        <v>0</v>
      </c>
      <c r="H85" s="1">
        <f t="shared" si="13"/>
        <v>1</v>
      </c>
      <c r="I85" t="s">
        <v>26</v>
      </c>
      <c r="J85" t="s">
        <v>104</v>
      </c>
      <c r="M85" s="39"/>
      <c r="N85" s="39">
        <v>3300.8571428571427</v>
      </c>
    </row>
  </sheetData>
  <sortState ref="B2:B85">
    <sortCondition ref="B2"/>
  </sortState>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O34"/>
  <sheetViews>
    <sheetView showGridLines="0" showRowColHeaders="0" workbookViewId="0">
      <pane xSplit="1" topLeftCell="B1" activePane="topRight" state="frozenSplit"/>
      <selection pane="topRight"/>
    </sheetView>
  </sheetViews>
  <sheetFormatPr defaultRowHeight="12" customHeight="1" outlineLevelRow="1" x14ac:dyDescent="0.2"/>
  <cols>
    <col min="1" max="1" width="14.5703125" style="28" bestFit="1" customWidth="1"/>
    <col min="2" max="300" width="9.140625" style="28"/>
    <col min="301" max="301" width="41" style="28" bestFit="1" customWidth="1"/>
    <col min="302" max="16384" width="9.140625" style="28"/>
  </cols>
  <sheetData>
    <row r="1" spans="1:301" ht="12" customHeight="1" x14ac:dyDescent="0.25">
      <c r="A1" s="29" t="s">
        <v>195</v>
      </c>
      <c r="E1"/>
      <c r="Z1" s="38" t="s">
        <v>221</v>
      </c>
      <c r="BV1"/>
      <c r="KO1"/>
    </row>
    <row r="2" spans="1:301" ht="12" customHeight="1" thickBot="1" x14ac:dyDescent="0.25">
      <c r="A2" s="31" t="s">
        <v>125</v>
      </c>
      <c r="B2" s="31" t="s">
        <v>121</v>
      </c>
      <c r="C2" s="31" t="s">
        <v>196</v>
      </c>
      <c r="D2" s="31" t="s">
        <v>197</v>
      </c>
      <c r="E2" s="31" t="s">
        <v>198</v>
      </c>
      <c r="F2" s="31" t="s">
        <v>199</v>
      </c>
      <c r="G2" s="31" t="s">
        <v>200</v>
      </c>
      <c r="H2" s="31" t="s">
        <v>201</v>
      </c>
      <c r="I2" s="31" t="s">
        <v>202</v>
      </c>
      <c r="J2" s="31" t="s">
        <v>203</v>
      </c>
    </row>
    <row r="3" spans="1:301" ht="12" customHeight="1" x14ac:dyDescent="0.2">
      <c r="A3" s="30" t="s">
        <v>111</v>
      </c>
      <c r="B3" s="33">
        <v>71</v>
      </c>
      <c r="C3" s="34">
        <v>2886.1690140845071</v>
      </c>
      <c r="D3" s="34">
        <v>2906</v>
      </c>
      <c r="E3" s="28">
        <v>803.19826739133487</v>
      </c>
      <c r="F3" s="28">
        <v>95.322097163311838</v>
      </c>
      <c r="G3" s="34">
        <v>1237</v>
      </c>
      <c r="H3" s="34">
        <v>4112</v>
      </c>
      <c r="I3" s="28">
        <v>-0.24084582762696463</v>
      </c>
      <c r="J3" s="28">
        <v>-0.97700201141487009</v>
      </c>
    </row>
    <row r="4" spans="1:301" ht="12" customHeight="1" x14ac:dyDescent="0.2">
      <c r="A4" s="30" t="s">
        <v>105</v>
      </c>
      <c r="B4" s="33">
        <v>71</v>
      </c>
      <c r="C4" s="34">
        <v>2844.9979879275647</v>
      </c>
      <c r="D4" s="34">
        <v>2900.4285714285716</v>
      </c>
      <c r="E4" s="28">
        <v>439.60684694313386</v>
      </c>
      <c r="F4" s="28">
        <v>52.171734276854387</v>
      </c>
      <c r="G4" s="34">
        <v>1947.8571428571429</v>
      </c>
      <c r="H4" s="34">
        <v>3386.4285714285716</v>
      </c>
      <c r="I4" s="28">
        <v>-0.53954127801538998</v>
      </c>
      <c r="J4" s="28">
        <v>-1.0223038713091808</v>
      </c>
    </row>
    <row r="6" spans="1:301" ht="12" customHeight="1" thickBot="1" x14ac:dyDescent="0.25">
      <c r="A6" s="31" t="s">
        <v>125</v>
      </c>
      <c r="B6" s="31" t="s">
        <v>204</v>
      </c>
      <c r="C6" s="31" t="s">
        <v>205</v>
      </c>
      <c r="D6" s="31" t="s">
        <v>206</v>
      </c>
      <c r="E6" s="31" t="s">
        <v>207</v>
      </c>
      <c r="F6" s="31" t="s">
        <v>208</v>
      </c>
      <c r="G6" s="31" t="s">
        <v>209</v>
      </c>
      <c r="H6" s="31" t="s">
        <v>210</v>
      </c>
      <c r="I6" s="31" t="s">
        <v>211</v>
      </c>
      <c r="J6" s="31" t="s">
        <v>212</v>
      </c>
      <c r="K6" s="31" t="s">
        <v>213</v>
      </c>
      <c r="L6" s="31" t="s">
        <v>214</v>
      </c>
      <c r="M6" s="31" t="s">
        <v>215</v>
      </c>
    </row>
    <row r="7" spans="1:301" ht="12" hidden="1" customHeight="1" outlineLevel="1" x14ac:dyDescent="0.2">
      <c r="A7" s="30" t="s">
        <v>216</v>
      </c>
      <c r="B7" s="28">
        <v>0.62822021730163247</v>
      </c>
      <c r="C7" s="28">
        <v>4.3728841099926093E-2</v>
      </c>
      <c r="D7" s="28">
        <v>-0.27641007981387516</v>
      </c>
      <c r="E7" s="28">
        <v>-0.29222525512846459</v>
      </c>
      <c r="F7" s="28">
        <v>9.4575879635903567E-3</v>
      </c>
      <c r="G7" s="28">
        <v>0.54885848546621807</v>
      </c>
      <c r="H7" s="28">
        <v>0.83090815676129182</v>
      </c>
      <c r="I7" s="28">
        <v>0.49483637194530727</v>
      </c>
      <c r="J7" s="28">
        <v>-3.0891813992491579E-2</v>
      </c>
      <c r="K7" s="28">
        <v>-0.32305931998965903</v>
      </c>
      <c r="L7" s="28">
        <v>-0.33625018678475166</v>
      </c>
      <c r="M7" s="28">
        <v>-6.0728069045407708E-2</v>
      </c>
    </row>
    <row r="8" spans="1:301" ht="12" hidden="1" customHeight="1" outlineLevel="1" x14ac:dyDescent="0.2">
      <c r="A8" s="30" t="s">
        <v>217</v>
      </c>
      <c r="B8" s="28">
        <v>0.95882490894744965</v>
      </c>
      <c r="C8" s="28">
        <v>0.91395098068424008</v>
      </c>
      <c r="D8" s="28">
        <v>0.86821447260796425</v>
      </c>
      <c r="E8" s="28">
        <v>0.82175501035684284</v>
      </c>
      <c r="F8" s="28">
        <v>0.77658990646622805</v>
      </c>
      <c r="G8" s="28">
        <v>0.73176516156647187</v>
      </c>
      <c r="H8" s="28">
        <v>0.68536324552026184</v>
      </c>
      <c r="I8" s="28">
        <v>0.63993498815688155</v>
      </c>
      <c r="J8" s="28">
        <v>0.59525444472197719</v>
      </c>
      <c r="K8" s="28">
        <v>0.55312524999320822</v>
      </c>
      <c r="L8" s="28">
        <v>0.51345888763833591</v>
      </c>
      <c r="M8" s="28">
        <v>0.4740393753778756</v>
      </c>
    </row>
    <row r="9" spans="1:301" ht="12" customHeight="1" collapsed="1" x14ac:dyDescent="0.2"/>
    <row r="14" spans="1:301" ht="12" customHeight="1" x14ac:dyDescent="0.2">
      <c r="A14" s="28" t="s">
        <v>111</v>
      </c>
    </row>
    <row r="24" spans="1:2" ht="12" customHeight="1" x14ac:dyDescent="0.2">
      <c r="A24" s="28" t="s">
        <v>105</v>
      </c>
    </row>
    <row r="31" spans="1:2" ht="12" customHeight="1" x14ac:dyDescent="0.2">
      <c r="A31" s="29" t="s">
        <v>218</v>
      </c>
    </row>
    <row r="32" spans="1:2" ht="12" customHeight="1" thickBot="1" x14ac:dyDescent="0.25">
      <c r="A32" s="31" t="s">
        <v>125</v>
      </c>
      <c r="B32" s="32" t="s">
        <v>219</v>
      </c>
    </row>
    <row r="33" spans="1:3" ht="12" customHeight="1" thickBot="1" x14ac:dyDescent="0.25">
      <c r="A33" s="30" t="s">
        <v>111</v>
      </c>
      <c r="B33" s="35">
        <v>1</v>
      </c>
      <c r="C33" s="37" t="s">
        <v>220</v>
      </c>
    </row>
    <row r="34" spans="1:3" ht="12" customHeight="1" x14ac:dyDescent="0.2">
      <c r="A34" s="30" t="s">
        <v>105</v>
      </c>
      <c r="B34" s="36">
        <v>0.51908089790714107</v>
      </c>
      <c r="C34" s="35">
        <v>1</v>
      </c>
    </row>
  </sheetData>
  <pageMargins left="0.7" right="0.7" top="0.75" bottom="0.75" header="0.3" footer="0.3"/>
  <pageSetup fitToHeight="0" orientation="portrait" horizontalDpi="1200" verticalDpi="12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G248"/>
  <sheetViews>
    <sheetView showGridLines="0" showRowColHeaders="0" workbookViewId="0">
      <selection activeCell="B1" sqref="B1"/>
    </sheetView>
  </sheetViews>
  <sheetFormatPr defaultRowHeight="11.25" outlineLevelRow="1" x14ac:dyDescent="0.2"/>
  <cols>
    <col min="1" max="1" width="19.5703125" style="2" customWidth="1"/>
    <col min="2" max="7" width="9.140625" style="2"/>
    <col min="8" max="8" width="9.28515625" style="2" bestFit="1" customWidth="1"/>
    <col min="9" max="77" width="9.140625" style="2"/>
    <col min="78" max="78" width="52.85546875" style="2" bestFit="1" customWidth="1"/>
    <col min="79" max="16384" width="9.140625" style="2"/>
  </cols>
  <sheetData>
    <row r="1" spans="1:78" ht="15" x14ac:dyDescent="0.25">
      <c r="A1" s="3" t="s">
        <v>107</v>
      </c>
      <c r="B1" s="2" t="s">
        <v>108</v>
      </c>
      <c r="E1"/>
      <c r="Z1" s="20" t="s">
        <v>109</v>
      </c>
      <c r="BZ1"/>
    </row>
    <row r="2" spans="1:78" x14ac:dyDescent="0.2">
      <c r="A2" s="3" t="s">
        <v>110</v>
      </c>
      <c r="C2" s="2" t="s">
        <v>111</v>
      </c>
      <c r="AA2" s="20" t="str">
        <f>"Forecasts and " &amp; TEXT($I$10, "0.0%") &amp; " confidence limits for means and forecasts
Moving average + dummy model for Unique_Visits    (7 variables, n=64)"</f>
        <v>Forecasts and 95.0% confidence limits for means and forecasts
Moving average + dummy model for Unique_Visits    (7 variables, n=64)</v>
      </c>
    </row>
    <row r="3" spans="1:78" ht="11.25" hidden="1" customHeight="1" outlineLevel="1" x14ac:dyDescent="0.2">
      <c r="A3" s="3" t="s">
        <v>112</v>
      </c>
      <c r="AA3" s="20" t="str">
        <f>IF($A$42 &lt;&gt; "","Actual and predicted -vs- Observation # with " &amp; TEXT($I$10, "0.0%") &amp; " confidence limits
Moving average + dummy model for Unique_Visits    (7 variables, n=64)","Actual and predicted -vs- Observation #
Moving average + dummy model for Unique_Visits    (7 variables, n=64)")</f>
        <v>Actual and predicted -vs- Observation # with 95.0% confidence limits
Moving average + dummy model for Unique_Visits    (7 variables, n=64)</v>
      </c>
    </row>
    <row r="4" spans="1:78" hidden="1" outlineLevel="1" x14ac:dyDescent="0.2">
      <c r="A4" s="2" t="s">
        <v>113</v>
      </c>
    </row>
    <row r="5" spans="1:78" hidden="1" outlineLevel="1" x14ac:dyDescent="0.2">
      <c r="A5" s="3" t="s">
        <v>114</v>
      </c>
    </row>
    <row r="6" spans="1:78" hidden="1" outlineLevel="1" x14ac:dyDescent="0.2">
      <c r="A6" s="2" t="s">
        <v>115</v>
      </c>
    </row>
    <row r="7" spans="1:78" collapsed="1" x14ac:dyDescent="0.2"/>
    <row r="8" spans="1:78" x14ac:dyDescent="0.2">
      <c r="A8" s="4" t="s">
        <v>116</v>
      </c>
    </row>
    <row r="9" spans="1:78" ht="12" outlineLevel="1" thickBot="1" x14ac:dyDescent="0.25">
      <c r="A9" s="5"/>
      <c r="B9" s="7" t="s">
        <v>117</v>
      </c>
      <c r="C9" s="7" t="s">
        <v>118</v>
      </c>
      <c r="D9" s="7" t="s">
        <v>119</v>
      </c>
      <c r="E9" s="7" t="s">
        <v>120</v>
      </c>
      <c r="F9" s="7" t="s">
        <v>121</v>
      </c>
      <c r="G9" s="7" t="s">
        <v>122</v>
      </c>
      <c r="H9" s="7" t="str">
        <f>"t("&amp;TEXT((1-I10)/2,"0.00%") &amp; ",56)"</f>
        <v>t(2.50%,56)</v>
      </c>
      <c r="I9" s="7" t="s">
        <v>123</v>
      </c>
    </row>
    <row r="10" spans="1:78" outlineLevel="1" x14ac:dyDescent="0.2">
      <c r="B10" s="8">
        <f xml:space="preserve"> 1 - C26 / C27</f>
        <v>0.94371146296430375</v>
      </c>
      <c r="C10" s="8">
        <f>1-D10^2/E10^2</f>
        <v>0.93667539583484172</v>
      </c>
      <c r="D10" s="8">
        <f xml:space="preserve"> SQRT(D26)</f>
        <v>198.10365606245892</v>
      </c>
      <c r="E10" s="8">
        <v>787.23836151906505</v>
      </c>
      <c r="F10" s="9">
        <v>64</v>
      </c>
      <c r="G10" s="9">
        <v>20</v>
      </c>
      <c r="H10" s="2">
        <f>TINV(1 - $I$10, F10 - 7 - 1)</f>
        <v>2.0032407188478727</v>
      </c>
      <c r="I10" s="10">
        <v>0.95</v>
      </c>
    </row>
    <row r="12" spans="1:78" x14ac:dyDescent="0.2">
      <c r="A12" s="4" t="s">
        <v>124</v>
      </c>
    </row>
    <row r="13" spans="1:78" ht="12" outlineLevel="1" thickBot="1" x14ac:dyDescent="0.25">
      <c r="A13" s="11" t="s">
        <v>125</v>
      </c>
      <c r="B13" s="7" t="s">
        <v>126</v>
      </c>
      <c r="C13" s="7" t="s">
        <v>127</v>
      </c>
      <c r="D13" s="7" t="s">
        <v>128</v>
      </c>
      <c r="E13" s="7" t="s">
        <v>129</v>
      </c>
      <c r="F13" s="7" t="str">
        <f>IF($I$10&gt;99%,("Lower"&amp;TEXT($I$10,"0.0%")),("Lower"&amp;TEXT($I$10,"0%")))</f>
        <v>Lower95%</v>
      </c>
      <c r="G13" s="7" t="str">
        <f>IF($I$10&gt;99%,("Upper"&amp;TEXT($I$10,"0.0%")),("Upper"&amp;TEXT($I$10,"0%")))</f>
        <v>Upper95%</v>
      </c>
      <c r="H13" s="7" t="s">
        <v>120</v>
      </c>
      <c r="I13" s="7" t="s">
        <v>130</v>
      </c>
    </row>
    <row r="14" spans="1:78" outlineLevel="1" x14ac:dyDescent="0.2">
      <c r="A14" s="2" t="s">
        <v>131</v>
      </c>
      <c r="B14" s="8">
        <v>-204.3175720598189</v>
      </c>
      <c r="C14" s="8">
        <v>171.73350575453267</v>
      </c>
      <c r="D14" s="8">
        <f>(B14 - 0) / C14</f>
        <v>-1.1897362204429709</v>
      </c>
      <c r="E14" s="8">
        <f>TDIST(ABS(D14),$F$10 - 8,2)</f>
        <v>0.23916985787325398</v>
      </c>
      <c r="F14" s="8">
        <f>B14 - TINV(1 - $I$10, $F$10 - 8) * C14</f>
        <v>-548.34112357779418</v>
      </c>
      <c r="G14" s="8">
        <f>B14 + TINV(1 - $I$10, $F$10 - 8) * C14</f>
        <v>139.70597945815641</v>
      </c>
    </row>
    <row r="15" spans="1:78" outlineLevel="1" x14ac:dyDescent="0.2">
      <c r="A15" s="2" t="s">
        <v>106</v>
      </c>
      <c r="B15" s="8">
        <v>0.6994764866569565</v>
      </c>
      <c r="C15" s="8">
        <v>5.7634245851106929E-2</v>
      </c>
      <c r="D15" s="8">
        <f t="shared" ref="D15:D21" si="0">(B15 - 0) / C15</f>
        <v>12.136473312481494</v>
      </c>
      <c r="E15" s="8">
        <f t="shared" ref="E15:E21" si="1">TDIST(ABS(D15),$F$10 - 8,2)</f>
        <v>2.5992721237973629E-17</v>
      </c>
      <c r="F15" s="8">
        <f t="shared" ref="F15:F21" si="2">B15 - TINV(1 - $I$10, $F$10 - 8) * C15</f>
        <v>0.58402121856792999</v>
      </c>
      <c r="G15" s="8">
        <f t="shared" ref="G15:G21" si="3">B15 + TINV(1 - $I$10, $F$10 - 8) * C15</f>
        <v>0.81493175474598301</v>
      </c>
      <c r="H15" s="8">
        <v>434.78614481065642</v>
      </c>
      <c r="I15" s="2">
        <f t="shared" ref="I15:I21" si="4">B15*H15/$E$10</f>
        <v>0.3863158858677081</v>
      </c>
    </row>
    <row r="16" spans="1:78" outlineLevel="1" x14ac:dyDescent="0.2">
      <c r="A16" s="2" t="s">
        <v>1</v>
      </c>
      <c r="B16" s="9">
        <v>656.06104891644259</v>
      </c>
      <c r="C16" s="8">
        <v>91.04914139513383</v>
      </c>
      <c r="D16" s="8">
        <f t="shared" si="0"/>
        <v>7.2055709572183417</v>
      </c>
      <c r="E16" s="8">
        <f t="shared" si="1"/>
        <v>1.5828114773269355E-9</v>
      </c>
      <c r="F16" s="9">
        <f t="shared" si="2"/>
        <v>473.66770145757312</v>
      </c>
      <c r="G16" s="9">
        <f t="shared" si="3"/>
        <v>838.45439637531206</v>
      </c>
      <c r="H16" s="8">
        <v>0.35038244411336755</v>
      </c>
      <c r="I16" s="2">
        <f t="shared" si="4"/>
        <v>0.29199831339946181</v>
      </c>
    </row>
    <row r="17" spans="1:9" outlineLevel="1" x14ac:dyDescent="0.2">
      <c r="A17" s="2" t="s">
        <v>2</v>
      </c>
      <c r="B17" s="12">
        <v>1730.4979128928035</v>
      </c>
      <c r="C17" s="8">
        <v>91.02430454285799</v>
      </c>
      <c r="D17" s="8">
        <f t="shared" si="0"/>
        <v>19.01138296616168</v>
      </c>
      <c r="E17" s="8">
        <f t="shared" si="1"/>
        <v>4.2547910698217969E-26</v>
      </c>
      <c r="F17" s="12">
        <f t="shared" si="2"/>
        <v>1548.154319627741</v>
      </c>
      <c r="G17" s="12">
        <f t="shared" si="3"/>
        <v>1912.841506157866</v>
      </c>
      <c r="H17" s="8">
        <v>0.35038244411336755</v>
      </c>
      <c r="I17" s="2">
        <f t="shared" si="4"/>
        <v>0.77020648115072554</v>
      </c>
    </row>
    <row r="18" spans="1:9" outlineLevel="1" x14ac:dyDescent="0.2">
      <c r="A18" s="2" t="s">
        <v>3</v>
      </c>
      <c r="B18" s="12">
        <v>1870.3000890489195</v>
      </c>
      <c r="C18" s="8">
        <v>91.026468625652996</v>
      </c>
      <c r="D18" s="8">
        <f t="shared" si="0"/>
        <v>20.546771914667392</v>
      </c>
      <c r="E18" s="8">
        <f t="shared" si="1"/>
        <v>9.3957356115647685E-28</v>
      </c>
      <c r="F18" s="12">
        <f t="shared" si="2"/>
        <v>1687.952160605083</v>
      </c>
      <c r="G18" s="12">
        <f t="shared" si="3"/>
        <v>2052.648017492756</v>
      </c>
      <c r="H18" s="8">
        <v>0.35038244411336755</v>
      </c>
      <c r="I18" s="2">
        <f t="shared" si="4"/>
        <v>0.83242934854177464</v>
      </c>
    </row>
    <row r="19" spans="1:9" outlineLevel="1" x14ac:dyDescent="0.2">
      <c r="A19" s="2" t="s">
        <v>4</v>
      </c>
      <c r="B19" s="12">
        <v>1891.4790125755994</v>
      </c>
      <c r="C19" s="8">
        <v>91.049305867105971</v>
      </c>
      <c r="D19" s="8">
        <f t="shared" si="0"/>
        <v>20.774227706209757</v>
      </c>
      <c r="E19" s="8">
        <f t="shared" si="1"/>
        <v>5.4412635375022646E-28</v>
      </c>
      <c r="F19" s="12">
        <f t="shared" si="2"/>
        <v>1709.0853356397784</v>
      </c>
      <c r="G19" s="12">
        <f t="shared" si="3"/>
        <v>2073.8726895114205</v>
      </c>
      <c r="H19" s="8">
        <v>0.35038244411336755</v>
      </c>
      <c r="I19" s="2">
        <f t="shared" si="4"/>
        <v>0.84185562062364971</v>
      </c>
    </row>
    <row r="20" spans="1:9" outlineLevel="1" x14ac:dyDescent="0.2">
      <c r="A20" s="2" t="s">
        <v>5</v>
      </c>
      <c r="B20" s="12">
        <v>1616.3582435624999</v>
      </c>
      <c r="C20" s="8">
        <v>91.093459138457746</v>
      </c>
      <c r="D20" s="8">
        <f t="shared" si="0"/>
        <v>17.743955041884092</v>
      </c>
      <c r="E20" s="8">
        <f t="shared" si="1"/>
        <v>1.1800843474345633E-24</v>
      </c>
      <c r="F20" s="12">
        <f t="shared" si="2"/>
        <v>1433.8761169956365</v>
      </c>
      <c r="G20" s="12">
        <f t="shared" si="3"/>
        <v>1798.8403701293632</v>
      </c>
      <c r="H20" s="8">
        <v>0.35038244411336755</v>
      </c>
      <c r="I20" s="2">
        <f t="shared" si="4"/>
        <v>0.71940542995058698</v>
      </c>
    </row>
    <row r="21" spans="1:9" outlineLevel="1" x14ac:dyDescent="0.2">
      <c r="A21" s="2" t="s">
        <v>6</v>
      </c>
      <c r="B21" s="9">
        <v>883.87852862171758</v>
      </c>
      <c r="C21" s="8">
        <v>91.138945774312063</v>
      </c>
      <c r="D21" s="8">
        <f t="shared" si="0"/>
        <v>9.6981429959753047</v>
      </c>
      <c r="E21" s="8">
        <f t="shared" si="1"/>
        <v>1.3719037389012616E-13</v>
      </c>
      <c r="F21" s="9">
        <f t="shared" si="2"/>
        <v>701.30528137374745</v>
      </c>
      <c r="G21" s="12">
        <f t="shared" si="3"/>
        <v>1066.4517758696877</v>
      </c>
      <c r="H21" s="8">
        <v>0.35038244411336755</v>
      </c>
      <c r="I21" s="2">
        <f t="shared" si="4"/>
        <v>0.39339485255801321</v>
      </c>
    </row>
    <row r="23" spans="1:9" x14ac:dyDescent="0.2">
      <c r="A23" s="4" t="s">
        <v>132</v>
      </c>
    </row>
    <row r="24" spans="1:9" ht="12" hidden="1" outlineLevel="1" thickBot="1" x14ac:dyDescent="0.25">
      <c r="A24" s="11" t="s">
        <v>133</v>
      </c>
      <c r="B24" s="7" t="s">
        <v>137</v>
      </c>
      <c r="C24" s="7" t="s">
        <v>138</v>
      </c>
      <c r="D24" s="7" t="s">
        <v>139</v>
      </c>
      <c r="E24" s="7" t="s">
        <v>140</v>
      </c>
      <c r="F24" s="7" t="s">
        <v>129</v>
      </c>
    </row>
    <row r="25" spans="1:9" hidden="1" outlineLevel="1" x14ac:dyDescent="0.2">
      <c r="A25" s="2" t="s">
        <v>134</v>
      </c>
      <c r="B25" s="9">
        <v>7</v>
      </c>
      <c r="C25" s="12">
        <f>C27 - C26</f>
        <v>36846163.705837473</v>
      </c>
      <c r="D25" s="12">
        <f>C25/B25</f>
        <v>5263737.6722624963</v>
      </c>
      <c r="E25" s="8">
        <f>D25/D26</f>
        <v>134.1248520800369</v>
      </c>
      <c r="F25" s="8">
        <f>FDIST(E25,7,56)</f>
        <v>1.2970710806123826E-32</v>
      </c>
    </row>
    <row r="26" spans="1:9" hidden="1" outlineLevel="1" x14ac:dyDescent="0.2">
      <c r="A26" s="2" t="s">
        <v>135</v>
      </c>
      <c r="B26" s="9">
        <v>56</v>
      </c>
      <c r="C26" s="12">
        <v>2197723.2785375291</v>
      </c>
      <c r="D26" s="12">
        <f>C26/B26</f>
        <v>39245.058545313019</v>
      </c>
    </row>
    <row r="27" spans="1:9" hidden="1" outlineLevel="1" x14ac:dyDescent="0.2">
      <c r="A27" s="2" t="s">
        <v>136</v>
      </c>
      <c r="B27" s="9">
        <f>B25 + B26</f>
        <v>63</v>
      </c>
      <c r="C27" s="12">
        <v>39043886.984375</v>
      </c>
    </row>
    <row r="28" spans="1:9" collapsed="1" x14ac:dyDescent="0.2"/>
    <row r="29" spans="1:9" x14ac:dyDescent="0.2">
      <c r="A29" s="4" t="s">
        <v>141</v>
      </c>
    </row>
    <row r="30" spans="1:9" ht="12" outlineLevel="1" thickBot="1" x14ac:dyDescent="0.25">
      <c r="A30" s="7" t="s">
        <v>142</v>
      </c>
      <c r="B30" s="7" t="s">
        <v>143</v>
      </c>
      <c r="C30" s="7" t="s">
        <v>144</v>
      </c>
      <c r="D30" s="7" t="s">
        <v>129</v>
      </c>
      <c r="E30" s="7" t="s">
        <v>146</v>
      </c>
      <c r="F30" s="7" t="s">
        <v>147</v>
      </c>
      <c r="G30" s="11" t="s">
        <v>148</v>
      </c>
    </row>
    <row r="31" spans="1:9" outlineLevel="1" x14ac:dyDescent="0.2">
      <c r="A31" s="9">
        <v>32</v>
      </c>
      <c r="B31" s="9">
        <v>32</v>
      </c>
      <c r="C31" s="2">
        <v>0.32643021712472137</v>
      </c>
      <c r="D31" s="2">
        <v>0.52044040778929657</v>
      </c>
      <c r="E31" s="8">
        <v>-1.779223277954491</v>
      </c>
      <c r="F31" s="8">
        <v>2.1263257475215971</v>
      </c>
      <c r="G31" s="8">
        <v>0.54492357666491531</v>
      </c>
    </row>
    <row r="32" spans="1:9" outlineLevel="1" x14ac:dyDescent="0.2">
      <c r="A32" s="2" t="s">
        <v>145</v>
      </c>
    </row>
    <row r="34" spans="1:85" x14ac:dyDescent="0.2">
      <c r="A34" s="4" t="s">
        <v>149</v>
      </c>
    </row>
    <row r="35" spans="1:85" ht="12" outlineLevel="1" thickBot="1" x14ac:dyDescent="0.25">
      <c r="A35" s="6" t="s">
        <v>150</v>
      </c>
      <c r="B35" s="16">
        <v>1</v>
      </c>
      <c r="C35" s="16">
        <v>2</v>
      </c>
      <c r="D35" s="16">
        <v>3</v>
      </c>
      <c r="E35" s="16">
        <v>4</v>
      </c>
      <c r="F35" s="16">
        <v>5</v>
      </c>
      <c r="G35" s="16">
        <v>6</v>
      </c>
      <c r="H35" s="16">
        <v>7</v>
      </c>
      <c r="I35" s="16">
        <v>12</v>
      </c>
    </row>
    <row r="36" spans="1:85" outlineLevel="1" x14ac:dyDescent="0.2">
      <c r="A36" s="2" t="s">
        <v>151</v>
      </c>
      <c r="B36" s="13">
        <v>0.72345229484672591</v>
      </c>
      <c r="C36" s="8">
        <v>0.49598067993009448</v>
      </c>
      <c r="D36" s="8">
        <v>0.29504243703005395</v>
      </c>
      <c r="E36" s="14">
        <v>8.848554545057466E-2</v>
      </c>
      <c r="F36" s="15">
        <v>5.3311129539008366E-3</v>
      </c>
      <c r="G36" s="14">
        <v>-4.8565906930149901E-2</v>
      </c>
      <c r="H36" s="8">
        <v>-0.24650413558918727</v>
      </c>
      <c r="I36" s="8">
        <v>-0.40841510126204927</v>
      </c>
    </row>
    <row r="37" spans="1:85" outlineLevel="1" x14ac:dyDescent="0.2">
      <c r="A37" s="2" t="s">
        <v>153</v>
      </c>
    </row>
    <row r="38" spans="1:85" outlineLevel="1" x14ac:dyDescent="0.2">
      <c r="A38" s="17" t="s">
        <v>152</v>
      </c>
      <c r="B38" s="18">
        <f t="shared" ref="B38:I38" si="5" xml:space="preserve"> 1 / SQRT($F$10 - B35)</f>
        <v>0.12598815766974239</v>
      </c>
      <c r="C38" s="18">
        <f t="shared" si="5"/>
        <v>0.1270001270001905</v>
      </c>
      <c r="D38" s="18">
        <f t="shared" si="5"/>
        <v>0.12803687993289598</v>
      </c>
      <c r="E38" s="18">
        <f t="shared" si="5"/>
        <v>0.12909944487358055</v>
      </c>
      <c r="F38" s="18">
        <f t="shared" si="5"/>
        <v>0.13018891098082389</v>
      </c>
      <c r="G38" s="18">
        <f t="shared" si="5"/>
        <v>0.13130643285972254</v>
      </c>
      <c r="H38" s="18">
        <f t="shared" si="5"/>
        <v>0.13245323570650439</v>
      </c>
      <c r="I38" s="18">
        <f t="shared" si="5"/>
        <v>0.13867504905630729</v>
      </c>
    </row>
    <row r="40" spans="1:85" x14ac:dyDescent="0.2">
      <c r="A40" s="4" t="s">
        <v>154</v>
      </c>
    </row>
    <row r="41" spans="1:85" ht="12" outlineLevel="1" thickBot="1" x14ac:dyDescent="0.25">
      <c r="A41" s="7" t="s">
        <v>155</v>
      </c>
      <c r="B41" s="7" t="s">
        <v>156</v>
      </c>
      <c r="C41" s="7" t="s">
        <v>157</v>
      </c>
      <c r="D41" s="7" t="str">
        <f>IF($I$10&gt;99%,("Low"&amp;TEXT($I$10,"0.0%")&amp;"F"),("Lower"&amp;TEXT($I$10,"0%")&amp;"F"))</f>
        <v>Lower95%F</v>
      </c>
      <c r="E41" s="7" t="str">
        <f>IF($I$10&gt;99%,("Up"&amp;TEXT($I$10,"0.0%")&amp;"F"),("Upper"&amp;TEXT($I$10,"0%")&amp;"F"))</f>
        <v>Upper95%F</v>
      </c>
      <c r="F41" s="7" t="s">
        <v>158</v>
      </c>
      <c r="G41" s="7" t="str">
        <f>IF($I$10&gt;99%,("Low"&amp;TEXT($I$10,"0.0%")&amp;"M"),("Lower"&amp;TEXT($I$10,"0%")&amp;"M"))</f>
        <v>Lower95%M</v>
      </c>
      <c r="H41" s="7" t="str">
        <f>IF($I$10&gt;99%,("Up"&amp;TEXT($I$10,"0.0%")&amp;"M"),("Upper"&amp;TEXT($I$10,"0%")&amp;"M"))</f>
        <v>Upper95%M</v>
      </c>
      <c r="I41" s="11" t="s">
        <v>159</v>
      </c>
      <c r="J41" s="11" t="s">
        <v>160</v>
      </c>
      <c r="K41" s="11" t="s">
        <v>161</v>
      </c>
      <c r="L41" s="11" t="s">
        <v>162</v>
      </c>
      <c r="M41" s="11" t="s">
        <v>163</v>
      </c>
      <c r="N41" s="11" t="s">
        <v>164</v>
      </c>
      <c r="O41" s="11" t="s">
        <v>165</v>
      </c>
    </row>
    <row r="42" spans="1:85" outlineLevel="1" x14ac:dyDescent="0.2">
      <c r="A42" s="9">
        <v>78</v>
      </c>
      <c r="B42" s="12">
        <v>2754.6199213560803</v>
      </c>
      <c r="C42" s="8">
        <v>211.26594755811644</v>
      </c>
      <c r="D42" s="12">
        <f t="shared" ref="D42:D48" si="6" xml:space="preserve"> B42 - $H$10 * C42</f>
        <v>2331.4033727016822</v>
      </c>
      <c r="E42" s="12">
        <f t="shared" ref="E42:E48" si="7" xml:space="preserve"> B42 + $H$10 * C42</f>
        <v>3177.8364700104785</v>
      </c>
      <c r="F42" s="8">
        <v>73.404645985903201</v>
      </c>
      <c r="G42" s="12">
        <f t="shared" ref="G42:G48" si="8" xml:space="preserve"> B42 - $H$10 * F42</f>
        <v>2607.572745564506</v>
      </c>
      <c r="H42" s="12">
        <f t="shared" ref="H42:H48" si="9" xml:space="preserve"> B42 + $H$10 * F42</f>
        <v>2901.6670971476547</v>
      </c>
      <c r="I42" s="19">
        <v>3292.2857142857142</v>
      </c>
      <c r="J42" s="19">
        <v>1</v>
      </c>
      <c r="K42" s="19">
        <v>0</v>
      </c>
      <c r="L42" s="19">
        <v>0</v>
      </c>
      <c r="M42" s="19">
        <v>0</v>
      </c>
      <c r="N42" s="19">
        <v>0</v>
      </c>
      <c r="O42" s="19">
        <v>0</v>
      </c>
      <c r="P42" s="19"/>
      <c r="CG42" s="2">
        <f xml:space="preserve"> $C$42 * $H$10</f>
        <v>423.21654865439814</v>
      </c>
    </row>
    <row r="43" spans="1:85" outlineLevel="1" x14ac:dyDescent="0.2">
      <c r="A43" s="9">
        <v>79</v>
      </c>
      <c r="B43" s="12">
        <v>3823.7607490763303</v>
      </c>
      <c r="C43" s="8">
        <v>210.96485351757084</v>
      </c>
      <c r="D43" s="12">
        <f t="shared" si="6"/>
        <v>3401.1473642641554</v>
      </c>
      <c r="E43" s="12">
        <f t="shared" si="7"/>
        <v>4246.3741338885047</v>
      </c>
      <c r="F43" s="8">
        <v>72.533515524735861</v>
      </c>
      <c r="G43" s="12">
        <f t="shared" si="8"/>
        <v>3678.4586572959952</v>
      </c>
      <c r="H43" s="12">
        <f t="shared" si="9"/>
        <v>3969.0628408566654</v>
      </c>
      <c r="I43" s="19">
        <v>3284.7142857142858</v>
      </c>
      <c r="J43" s="19">
        <v>0</v>
      </c>
      <c r="K43" s="19">
        <v>1</v>
      </c>
      <c r="L43" s="19">
        <v>0</v>
      </c>
      <c r="M43" s="19">
        <v>0</v>
      </c>
      <c r="N43" s="19">
        <v>0</v>
      </c>
      <c r="O43" s="19">
        <v>0</v>
      </c>
      <c r="P43" s="19"/>
      <c r="CG43" s="2">
        <f xml:space="preserve"> $C$43 * $H$10</f>
        <v>422.61338481217479</v>
      </c>
    </row>
    <row r="44" spans="1:85" outlineLevel="1" x14ac:dyDescent="0.2">
      <c r="A44" s="9">
        <v>80</v>
      </c>
      <c r="B44" s="12">
        <v>3967.7597841523884</v>
      </c>
      <c r="C44" s="8">
        <v>210.80886200001984</v>
      </c>
      <c r="D44" s="12">
        <f t="shared" si="6"/>
        <v>3545.4588878999666</v>
      </c>
      <c r="E44" s="12">
        <f t="shared" si="7"/>
        <v>4390.0606804048102</v>
      </c>
      <c r="F44" s="8">
        <v>72.078552652161335</v>
      </c>
      <c r="G44" s="12">
        <f t="shared" si="8"/>
        <v>3823.3690925239584</v>
      </c>
      <c r="H44" s="12">
        <f t="shared" si="9"/>
        <v>4112.1504757808179</v>
      </c>
      <c r="I44" s="19">
        <v>3290.7142857142858</v>
      </c>
      <c r="J44" s="19">
        <v>0</v>
      </c>
      <c r="K44" s="19">
        <v>0</v>
      </c>
      <c r="L44" s="19">
        <v>1</v>
      </c>
      <c r="M44" s="19">
        <v>0</v>
      </c>
      <c r="N44" s="19">
        <v>0</v>
      </c>
      <c r="O44" s="19">
        <v>0</v>
      </c>
      <c r="P44" s="19"/>
      <c r="CG44" s="2">
        <f xml:space="preserve"> $C$44 * $H$10</f>
        <v>422.30089625242175</v>
      </c>
    </row>
    <row r="45" spans="1:85" outlineLevel="1" x14ac:dyDescent="0.2">
      <c r="A45" s="9">
        <v>81</v>
      </c>
      <c r="B45" s="12">
        <v>4007.3249467569053</v>
      </c>
      <c r="C45" s="8">
        <v>210.83161971977577</v>
      </c>
      <c r="D45" s="12">
        <f t="shared" si="6"/>
        <v>3584.9784613136003</v>
      </c>
      <c r="E45" s="12">
        <f t="shared" si="7"/>
        <v>4429.6714322002099</v>
      </c>
      <c r="F45" s="8">
        <v>72.145085268167335</v>
      </c>
      <c r="G45" s="12">
        <f t="shared" si="8"/>
        <v>3862.8009742829609</v>
      </c>
      <c r="H45" s="12">
        <f t="shared" si="9"/>
        <v>4151.8489192308498</v>
      </c>
      <c r="I45" s="19">
        <v>3317</v>
      </c>
      <c r="J45" s="19">
        <v>0</v>
      </c>
      <c r="K45" s="19">
        <v>0</v>
      </c>
      <c r="L45" s="19">
        <v>0</v>
      </c>
      <c r="M45" s="19">
        <v>1</v>
      </c>
      <c r="N45" s="19">
        <v>0</v>
      </c>
      <c r="O45" s="19">
        <v>0</v>
      </c>
      <c r="P45" s="19"/>
      <c r="CG45" s="2">
        <f xml:space="preserve"> $C$45 * $H$10</f>
        <v>422.34648544330497</v>
      </c>
    </row>
    <row r="46" spans="1:85" outlineLevel="1" x14ac:dyDescent="0.2">
      <c r="A46" s="9">
        <v>82</v>
      </c>
      <c r="B46" s="12">
        <v>3735.1020089028152</v>
      </c>
      <c r="C46" s="8">
        <v>210.67693593767237</v>
      </c>
      <c r="D46" s="12">
        <f t="shared" si="6"/>
        <v>3313.065392310365</v>
      </c>
      <c r="E46" s="12">
        <f t="shared" si="7"/>
        <v>4157.1386254952649</v>
      </c>
      <c r="F46" s="8">
        <v>71.691790260622454</v>
      </c>
      <c r="G46" s="12">
        <f t="shared" si="8"/>
        <v>3591.4860954456349</v>
      </c>
      <c r="H46" s="12">
        <f t="shared" si="9"/>
        <v>3878.7179223599956</v>
      </c>
      <c r="I46" s="19">
        <v>3321.1428571428573</v>
      </c>
      <c r="J46" s="19">
        <v>0</v>
      </c>
      <c r="K46" s="19">
        <v>0</v>
      </c>
      <c r="L46" s="19">
        <v>0</v>
      </c>
      <c r="M46" s="19">
        <v>0</v>
      </c>
      <c r="N46" s="19">
        <v>1</v>
      </c>
      <c r="O46" s="19">
        <v>0</v>
      </c>
      <c r="P46" s="19"/>
      <c r="CG46" s="2">
        <f xml:space="preserve"> $C$46 * $H$10</f>
        <v>422.03661659245</v>
      </c>
    </row>
    <row r="47" spans="1:85" outlineLevel="1" x14ac:dyDescent="0.2">
      <c r="A47" s="9">
        <v>83</v>
      </c>
      <c r="B47" s="12">
        <v>2989.73194156507</v>
      </c>
      <c r="C47" s="8">
        <v>210.41242205693027</v>
      </c>
      <c r="D47" s="12">
        <f t="shared" si="6"/>
        <v>2568.225209949223</v>
      </c>
      <c r="E47" s="12">
        <f t="shared" si="7"/>
        <v>3411.238673180917</v>
      </c>
      <c r="F47" s="8">
        <v>70.910710125838818</v>
      </c>
      <c r="G47" s="12">
        <f t="shared" si="8"/>
        <v>2847.6807196385716</v>
      </c>
      <c r="H47" s="12">
        <f t="shared" si="9"/>
        <v>3131.7831634915683</v>
      </c>
      <c r="I47" s="19">
        <v>3302.7142857142858</v>
      </c>
      <c r="J47" s="19">
        <v>0</v>
      </c>
      <c r="K47" s="19">
        <v>0</v>
      </c>
      <c r="L47" s="19">
        <v>0</v>
      </c>
      <c r="M47" s="19">
        <v>0</v>
      </c>
      <c r="N47" s="19">
        <v>0</v>
      </c>
      <c r="O47" s="19">
        <v>1</v>
      </c>
      <c r="P47" s="19"/>
      <c r="CG47" s="2">
        <f xml:space="preserve"> $C$47 * $H$10</f>
        <v>421.50673161584695</v>
      </c>
    </row>
    <row r="48" spans="1:85" outlineLevel="1" x14ac:dyDescent="0.2">
      <c r="A48" s="9">
        <v>84</v>
      </c>
      <c r="B48" s="12">
        <v>2104.5543851824127</v>
      </c>
      <c r="C48" s="8">
        <v>209.97678187222104</v>
      </c>
      <c r="D48" s="12">
        <f t="shared" si="6"/>
        <v>1683.9203457233416</v>
      </c>
      <c r="E48" s="12">
        <f t="shared" si="7"/>
        <v>2525.1884246414838</v>
      </c>
      <c r="F48" s="8">
        <v>69.6074017623217</v>
      </c>
      <c r="G48" s="12">
        <f t="shared" si="8"/>
        <v>1965.1140036389268</v>
      </c>
      <c r="H48" s="12">
        <f t="shared" si="9"/>
        <v>2243.9947667258989</v>
      </c>
      <c r="I48" s="19">
        <v>3300.8571428571427</v>
      </c>
      <c r="J48" s="19">
        <v>0</v>
      </c>
      <c r="K48" s="19">
        <v>0</v>
      </c>
      <c r="L48" s="19">
        <v>0</v>
      </c>
      <c r="M48" s="19">
        <v>0</v>
      </c>
      <c r="N48" s="19">
        <v>0</v>
      </c>
      <c r="O48" s="19">
        <v>0</v>
      </c>
      <c r="P48" s="19"/>
      <c r="CG48" s="2">
        <f xml:space="preserve"> $C$48 * $H$10</f>
        <v>420.63403945907106</v>
      </c>
    </row>
    <row r="49" spans="9:16" outlineLevel="1" x14ac:dyDescent="0.2">
      <c r="I49" s="19"/>
      <c r="J49" s="19"/>
      <c r="K49" s="19"/>
      <c r="L49" s="19"/>
      <c r="M49" s="19"/>
      <c r="N49" s="19"/>
      <c r="O49" s="19"/>
      <c r="P49" s="19"/>
    </row>
    <row r="50" spans="9:16" outlineLevel="1" x14ac:dyDescent="0.2"/>
    <row r="51" spans="9:16" outlineLevel="1" x14ac:dyDescent="0.2"/>
    <row r="52" spans="9:16" outlineLevel="1" x14ac:dyDescent="0.2"/>
    <row r="53" spans="9:16" outlineLevel="1" x14ac:dyDescent="0.2"/>
    <row r="54" spans="9:16" outlineLevel="1" x14ac:dyDescent="0.2"/>
    <row r="55" spans="9:16" outlineLevel="1" x14ac:dyDescent="0.2"/>
    <row r="56" spans="9:16" outlineLevel="1" x14ac:dyDescent="0.2"/>
    <row r="57" spans="9:16" outlineLevel="1" x14ac:dyDescent="0.2"/>
    <row r="58" spans="9:16" outlineLevel="1" x14ac:dyDescent="0.2"/>
    <row r="59" spans="9:16" outlineLevel="1" x14ac:dyDescent="0.2"/>
    <row r="60" spans="9:16" outlineLevel="1" x14ac:dyDescent="0.2"/>
    <row r="61" spans="9:16" outlineLevel="1" x14ac:dyDescent="0.2"/>
    <row r="62" spans="9:16" outlineLevel="1" x14ac:dyDescent="0.2"/>
    <row r="63" spans="9:16" outlineLevel="1" x14ac:dyDescent="0.2"/>
    <row r="64" spans="9:16" outlineLevel="1" x14ac:dyDescent="0.2"/>
    <row r="65" spans="1:3" outlineLevel="1" x14ac:dyDescent="0.2"/>
    <row r="66" spans="1:3" outlineLevel="1" x14ac:dyDescent="0.2"/>
    <row r="67" spans="1:3" outlineLevel="1" x14ac:dyDescent="0.2"/>
    <row r="68" spans="1:3" outlineLevel="1" x14ac:dyDescent="0.2"/>
    <row r="69" spans="1:3" outlineLevel="1" x14ac:dyDescent="0.2"/>
    <row r="70" spans="1:3" outlineLevel="1" x14ac:dyDescent="0.2"/>
    <row r="72" spans="1:3" x14ac:dyDescent="0.2">
      <c r="A72" s="4" t="s">
        <v>166</v>
      </c>
    </row>
    <row r="73" spans="1:3" outlineLevel="1" x14ac:dyDescent="0.2"/>
    <row r="74" spans="1:3" outlineLevel="1" x14ac:dyDescent="0.2"/>
    <row r="75" spans="1:3" outlineLevel="1" x14ac:dyDescent="0.2">
      <c r="C75" s="17" t="b">
        <v>1</v>
      </c>
    </row>
    <row r="76" spans="1:3" outlineLevel="1" x14ac:dyDescent="0.2"/>
    <row r="77" spans="1:3" outlineLevel="1" x14ac:dyDescent="0.2"/>
    <row r="78" spans="1:3" outlineLevel="1" x14ac:dyDescent="0.2"/>
    <row r="79" spans="1:3" outlineLevel="1" x14ac:dyDescent="0.2"/>
    <row r="80" spans="1:3" outlineLevel="1" x14ac:dyDescent="0.2"/>
    <row r="81" spans="1:1" outlineLevel="1" x14ac:dyDescent="0.2"/>
    <row r="82" spans="1:1" outlineLevel="1" x14ac:dyDescent="0.2"/>
    <row r="83" spans="1:1" outlineLevel="1" x14ac:dyDescent="0.2"/>
    <row r="84" spans="1:1" outlineLevel="1" x14ac:dyDescent="0.2"/>
    <row r="85" spans="1:1" outlineLevel="1" x14ac:dyDescent="0.2"/>
    <row r="86" spans="1:1" outlineLevel="1" x14ac:dyDescent="0.2"/>
    <row r="87" spans="1:1" outlineLevel="1" x14ac:dyDescent="0.2"/>
    <row r="88" spans="1:1" outlineLevel="1" x14ac:dyDescent="0.2"/>
    <row r="89" spans="1:1" outlineLevel="1" x14ac:dyDescent="0.2"/>
    <row r="90" spans="1:1" outlineLevel="1" x14ac:dyDescent="0.2"/>
    <row r="91" spans="1:1" outlineLevel="1" x14ac:dyDescent="0.2"/>
    <row r="92" spans="1:1" outlineLevel="1" x14ac:dyDescent="0.2"/>
    <row r="94" spans="1:1" x14ac:dyDescent="0.2">
      <c r="A94" s="4" t="s">
        <v>167</v>
      </c>
    </row>
    <row r="95" spans="1:1" outlineLevel="1" x14ac:dyDescent="0.2"/>
    <row r="96" spans="1:1" outlineLevel="1" x14ac:dyDescent="0.2"/>
    <row r="97" outlineLevel="1" x14ac:dyDescent="0.2"/>
    <row r="98" outlineLevel="1" x14ac:dyDescent="0.2"/>
    <row r="99" outlineLevel="1" x14ac:dyDescent="0.2"/>
    <row r="100" outlineLevel="1" x14ac:dyDescent="0.2"/>
    <row r="101" outlineLevel="1" x14ac:dyDescent="0.2"/>
    <row r="102" outlineLevel="1" x14ac:dyDescent="0.2"/>
    <row r="103" outlineLevel="1" x14ac:dyDescent="0.2"/>
    <row r="104" outlineLevel="1" x14ac:dyDescent="0.2"/>
    <row r="105" outlineLevel="1" x14ac:dyDescent="0.2"/>
    <row r="106" outlineLevel="1" x14ac:dyDescent="0.2"/>
    <row r="107" outlineLevel="1" x14ac:dyDescent="0.2"/>
    <row r="108" outlineLevel="1" x14ac:dyDescent="0.2"/>
    <row r="109" outlineLevel="1" x14ac:dyDescent="0.2"/>
    <row r="110" outlineLevel="1" x14ac:dyDescent="0.2"/>
    <row r="111" outlineLevel="1" x14ac:dyDescent="0.2"/>
    <row r="112" outlineLevel="1" x14ac:dyDescent="0.2"/>
    <row r="113" spans="1:1" outlineLevel="1" x14ac:dyDescent="0.2"/>
    <row r="114" spans="1:1" outlineLevel="1" x14ac:dyDescent="0.2"/>
    <row r="116" spans="1:1" x14ac:dyDescent="0.2">
      <c r="A116" s="4" t="s">
        <v>168</v>
      </c>
    </row>
    <row r="117" spans="1:1" outlineLevel="1" x14ac:dyDescent="0.2"/>
    <row r="118" spans="1:1" outlineLevel="1" x14ac:dyDescent="0.2"/>
    <row r="119" spans="1:1" outlineLevel="1" x14ac:dyDescent="0.2"/>
    <row r="120" spans="1:1" outlineLevel="1" x14ac:dyDescent="0.2"/>
    <row r="121" spans="1:1" outlineLevel="1" x14ac:dyDescent="0.2"/>
    <row r="122" spans="1:1" outlineLevel="1" x14ac:dyDescent="0.2"/>
    <row r="123" spans="1:1" outlineLevel="1" x14ac:dyDescent="0.2"/>
    <row r="124" spans="1:1" outlineLevel="1" x14ac:dyDescent="0.2"/>
    <row r="125" spans="1:1" outlineLevel="1" x14ac:dyDescent="0.2"/>
    <row r="126" spans="1:1" outlineLevel="1" x14ac:dyDescent="0.2"/>
    <row r="127" spans="1:1" outlineLevel="1" x14ac:dyDescent="0.2"/>
    <row r="128" spans="1:1" outlineLevel="1" x14ac:dyDescent="0.2"/>
    <row r="129" spans="1:1" outlineLevel="1" x14ac:dyDescent="0.2"/>
    <row r="130" spans="1:1" outlineLevel="1" x14ac:dyDescent="0.2"/>
    <row r="131" spans="1:1" outlineLevel="1" x14ac:dyDescent="0.2"/>
    <row r="132" spans="1:1" outlineLevel="1" x14ac:dyDescent="0.2"/>
    <row r="133" spans="1:1" outlineLevel="1" x14ac:dyDescent="0.2"/>
    <row r="134" spans="1:1" outlineLevel="1" x14ac:dyDescent="0.2"/>
    <row r="135" spans="1:1" outlineLevel="1" x14ac:dyDescent="0.2"/>
    <row r="136" spans="1:1" outlineLevel="1" x14ac:dyDescent="0.2"/>
    <row r="138" spans="1:1" x14ac:dyDescent="0.2">
      <c r="A138" s="4" t="s">
        <v>169</v>
      </c>
    </row>
    <row r="139" spans="1:1" outlineLevel="1" x14ac:dyDescent="0.2"/>
    <row r="140" spans="1:1" outlineLevel="1" x14ac:dyDescent="0.2"/>
    <row r="141" spans="1:1" outlineLevel="1" x14ac:dyDescent="0.2"/>
    <row r="142" spans="1:1" outlineLevel="1" x14ac:dyDescent="0.2"/>
    <row r="143" spans="1:1" outlineLevel="1" x14ac:dyDescent="0.2"/>
    <row r="144" spans="1:1" outlineLevel="1" x14ac:dyDescent="0.2"/>
    <row r="145" spans="1:1" outlineLevel="1" x14ac:dyDescent="0.2"/>
    <row r="146" spans="1:1" outlineLevel="1" x14ac:dyDescent="0.2"/>
    <row r="147" spans="1:1" outlineLevel="1" x14ac:dyDescent="0.2"/>
    <row r="148" spans="1:1" outlineLevel="1" x14ac:dyDescent="0.2"/>
    <row r="149" spans="1:1" outlineLevel="1" x14ac:dyDescent="0.2"/>
    <row r="150" spans="1:1" outlineLevel="1" x14ac:dyDescent="0.2"/>
    <row r="151" spans="1:1" outlineLevel="1" x14ac:dyDescent="0.2"/>
    <row r="152" spans="1:1" outlineLevel="1" x14ac:dyDescent="0.2"/>
    <row r="153" spans="1:1" outlineLevel="1" x14ac:dyDescent="0.2"/>
    <row r="154" spans="1:1" outlineLevel="1" x14ac:dyDescent="0.2"/>
    <row r="155" spans="1:1" outlineLevel="1" x14ac:dyDescent="0.2"/>
    <row r="156" spans="1:1" outlineLevel="1" x14ac:dyDescent="0.2"/>
    <row r="157" spans="1:1" outlineLevel="1" x14ac:dyDescent="0.2"/>
    <row r="158" spans="1:1" outlineLevel="1" x14ac:dyDescent="0.2"/>
    <row r="160" spans="1:1" x14ac:dyDescent="0.2">
      <c r="A160" s="4" t="s">
        <v>170</v>
      </c>
    </row>
    <row r="161" outlineLevel="1" x14ac:dyDescent="0.2"/>
    <row r="162" outlineLevel="1" x14ac:dyDescent="0.2"/>
    <row r="163" outlineLevel="1" x14ac:dyDescent="0.2"/>
    <row r="164" outlineLevel="1" x14ac:dyDescent="0.2"/>
    <row r="165" outlineLevel="1" x14ac:dyDescent="0.2"/>
    <row r="166" outlineLevel="1" x14ac:dyDescent="0.2"/>
    <row r="167" outlineLevel="1" x14ac:dyDescent="0.2"/>
    <row r="168" outlineLevel="1" x14ac:dyDescent="0.2"/>
    <row r="169" outlineLevel="1" x14ac:dyDescent="0.2"/>
    <row r="170" outlineLevel="1" x14ac:dyDescent="0.2"/>
    <row r="171" outlineLevel="1" x14ac:dyDescent="0.2"/>
    <row r="172" outlineLevel="1" x14ac:dyDescent="0.2"/>
    <row r="173" outlineLevel="1" x14ac:dyDescent="0.2"/>
    <row r="174" outlineLevel="1" x14ac:dyDescent="0.2"/>
    <row r="175" outlineLevel="1" x14ac:dyDescent="0.2"/>
    <row r="176" outlineLevel="1" x14ac:dyDescent="0.2"/>
    <row r="177" spans="1:6" outlineLevel="1" x14ac:dyDescent="0.2"/>
    <row r="178" spans="1:6" outlineLevel="1" x14ac:dyDescent="0.2"/>
    <row r="179" spans="1:6" outlineLevel="1" x14ac:dyDescent="0.2"/>
    <row r="180" spans="1:6" outlineLevel="1" x14ac:dyDescent="0.2"/>
    <row r="182" spans="1:6" x14ac:dyDescent="0.2">
      <c r="A182" s="4" t="s">
        <v>171</v>
      </c>
    </row>
    <row r="183" spans="1:6" ht="12" hidden="1" outlineLevel="1" thickBot="1" x14ac:dyDescent="0.25">
      <c r="A183" s="7" t="s">
        <v>155</v>
      </c>
      <c r="B183" s="7" t="s">
        <v>172</v>
      </c>
      <c r="C183" s="7" t="s">
        <v>173</v>
      </c>
      <c r="D183" s="7" t="s">
        <v>135</v>
      </c>
      <c r="E183" s="7" t="s">
        <v>174</v>
      </c>
    </row>
    <row r="184" spans="1:6" ht="15" hidden="1" outlineLevel="1" x14ac:dyDescent="0.25">
      <c r="A184" s="9">
        <v>52</v>
      </c>
      <c r="B184" s="12">
        <v>4112</v>
      </c>
      <c r="C184" s="12">
        <v>3690.7670954362306</v>
      </c>
      <c r="D184" s="8">
        <f t="shared" ref="D184:D215" si="10">B184 - C184</f>
        <v>421.23290456376935</v>
      </c>
      <c r="E184" s="2">
        <f t="shared" ref="E184:E215" si="11">D184 /198.103656062459</f>
        <v>2.1263257475215962</v>
      </c>
      <c r="F184"/>
    </row>
    <row r="185" spans="1:6" ht="15" hidden="1" outlineLevel="1" x14ac:dyDescent="0.25">
      <c r="A185" s="9">
        <v>51</v>
      </c>
      <c r="B185" s="12">
        <v>3975</v>
      </c>
      <c r="C185" s="12">
        <v>3585.0394167015465</v>
      </c>
      <c r="D185" s="8">
        <f t="shared" si="10"/>
        <v>389.96058329845346</v>
      </c>
      <c r="E185" s="2">
        <f t="shared" si="11"/>
        <v>1.9684673723311039</v>
      </c>
      <c r="F185"/>
    </row>
    <row r="186" spans="1:6" ht="15" hidden="1" outlineLevel="1" x14ac:dyDescent="0.25">
      <c r="A186" s="9">
        <v>57</v>
      </c>
      <c r="B186" s="12">
        <v>2906</v>
      </c>
      <c r="C186" s="12">
        <v>2521.7941765116971</v>
      </c>
      <c r="D186" s="8">
        <f t="shared" si="10"/>
        <v>384.20582348830294</v>
      </c>
      <c r="E186" s="2">
        <f t="shared" si="11"/>
        <v>1.9394181365697198</v>
      </c>
      <c r="F186"/>
    </row>
    <row r="187" spans="1:6" ht="15" hidden="1" outlineLevel="1" x14ac:dyDescent="0.25">
      <c r="A187" s="9">
        <v>64</v>
      </c>
      <c r="B187" s="12">
        <v>2468</v>
      </c>
      <c r="C187" s="12">
        <v>2820.4706363142172</v>
      </c>
      <c r="D187" s="8">
        <f t="shared" si="10"/>
        <v>-352.47063631421724</v>
      </c>
      <c r="E187" s="2">
        <f t="shared" si="11"/>
        <v>-1.7792232779544903</v>
      </c>
      <c r="F187"/>
    </row>
    <row r="188" spans="1:6" ht="15" hidden="1" outlineLevel="1" x14ac:dyDescent="0.25">
      <c r="A188" s="9">
        <v>54</v>
      </c>
      <c r="B188" s="12">
        <v>3747</v>
      </c>
      <c r="C188" s="12">
        <v>3419.3383377833875</v>
      </c>
      <c r="D188" s="8">
        <f t="shared" si="10"/>
        <v>327.66166221661251</v>
      </c>
      <c r="E188" s="2">
        <f t="shared" si="11"/>
        <v>1.6539909900163876</v>
      </c>
      <c r="F188"/>
    </row>
    <row r="189" spans="1:6" ht="15" hidden="1" outlineLevel="1" x14ac:dyDescent="0.25">
      <c r="A189" s="9">
        <v>53</v>
      </c>
      <c r="B189" s="12">
        <v>4019</v>
      </c>
      <c r="C189" s="12">
        <v>3695.6582093450415</v>
      </c>
      <c r="D189" s="8">
        <f t="shared" si="10"/>
        <v>323.34179065495846</v>
      </c>
      <c r="E189" s="2">
        <f t="shared" si="11"/>
        <v>1.6321848727164017</v>
      </c>
      <c r="F189"/>
    </row>
    <row r="190" spans="1:6" ht="15" hidden="1" outlineLevel="1" x14ac:dyDescent="0.25">
      <c r="A190" s="9">
        <v>62</v>
      </c>
      <c r="B190" s="12">
        <v>2707</v>
      </c>
      <c r="C190" s="12">
        <v>3011.3157874390531</v>
      </c>
      <c r="D190" s="8">
        <f t="shared" si="10"/>
        <v>-304.31578743905311</v>
      </c>
      <c r="E190" s="2">
        <f t="shared" si="11"/>
        <v>-1.5361442261474825</v>
      </c>
      <c r="F190"/>
    </row>
    <row r="191" spans="1:6" ht="15" hidden="1" outlineLevel="1" x14ac:dyDescent="0.25">
      <c r="A191" s="9">
        <v>16</v>
      </c>
      <c r="B191" s="12">
        <v>2665</v>
      </c>
      <c r="C191" s="12">
        <v>2954.4114013741105</v>
      </c>
      <c r="D191" s="8">
        <f t="shared" si="10"/>
        <v>-289.41140137411048</v>
      </c>
      <c r="E191" s="2">
        <f t="shared" si="11"/>
        <v>-1.4609089358899241</v>
      </c>
      <c r="F191"/>
    </row>
    <row r="192" spans="1:6" ht="15" hidden="1" outlineLevel="1" x14ac:dyDescent="0.25">
      <c r="A192" s="9">
        <v>55</v>
      </c>
      <c r="B192" s="12">
        <v>2969</v>
      </c>
      <c r="C192" s="12">
        <v>2682.5618387102836</v>
      </c>
      <c r="D192" s="8">
        <f t="shared" si="10"/>
        <v>286.43816128971639</v>
      </c>
      <c r="E192" s="2">
        <f t="shared" si="11"/>
        <v>1.4459004290128137</v>
      </c>
      <c r="F192"/>
    </row>
    <row r="193" spans="1:6" ht="15" hidden="1" outlineLevel="1" x14ac:dyDescent="0.25">
      <c r="A193" s="9">
        <v>45</v>
      </c>
      <c r="B193" s="12">
        <v>3452</v>
      </c>
      <c r="C193" s="12">
        <v>3730.8371056004366</v>
      </c>
      <c r="D193" s="8">
        <f t="shared" si="10"/>
        <v>-278.83710560043664</v>
      </c>
      <c r="E193" s="2">
        <f t="shared" si="11"/>
        <v>-1.4075313456735177</v>
      </c>
      <c r="F193"/>
    </row>
    <row r="194" spans="1:6" ht="15" hidden="1" outlineLevel="1" x14ac:dyDescent="0.25">
      <c r="A194" s="9">
        <v>17</v>
      </c>
      <c r="B194" s="12">
        <v>2852</v>
      </c>
      <c r="C194" s="12">
        <v>3123.5915899698184</v>
      </c>
      <c r="D194" s="8">
        <f t="shared" si="10"/>
        <v>-271.59158996981841</v>
      </c>
      <c r="E194" s="2">
        <f t="shared" si="11"/>
        <v>-1.3709569796338832</v>
      </c>
      <c r="F194"/>
    </row>
    <row r="195" spans="1:6" ht="15" hidden="1" outlineLevel="1" x14ac:dyDescent="0.25">
      <c r="A195" s="9">
        <v>44</v>
      </c>
      <c r="B195" s="12">
        <v>3297</v>
      </c>
      <c r="C195" s="12">
        <v>3554.0626008638815</v>
      </c>
      <c r="D195" s="8">
        <f t="shared" si="10"/>
        <v>-257.06260086388147</v>
      </c>
      <c r="E195" s="2">
        <f t="shared" si="11"/>
        <v>-1.297616641576941</v>
      </c>
      <c r="F195"/>
    </row>
    <row r="196" spans="1:6" ht="15" hidden="1" outlineLevel="1" x14ac:dyDescent="0.25">
      <c r="A196" s="9">
        <v>18</v>
      </c>
      <c r="B196" s="12">
        <v>2916</v>
      </c>
      <c r="C196" s="12">
        <v>3171.9501712637402</v>
      </c>
      <c r="D196" s="8">
        <f t="shared" si="10"/>
        <v>-255.95017126374023</v>
      </c>
      <c r="E196" s="2">
        <f t="shared" si="11"/>
        <v>-1.292001250007436</v>
      </c>
      <c r="F196"/>
    </row>
    <row r="197" spans="1:6" ht="15" hidden="1" outlineLevel="1" x14ac:dyDescent="0.25">
      <c r="A197" s="9">
        <v>46</v>
      </c>
      <c r="B197" s="12">
        <v>3526</v>
      </c>
      <c r="C197" s="12">
        <v>3770.901894266854</v>
      </c>
      <c r="D197" s="8">
        <f t="shared" si="10"/>
        <v>-244.90189426685401</v>
      </c>
      <c r="E197" s="2">
        <f t="shared" si="11"/>
        <v>-1.2362310677882706</v>
      </c>
      <c r="F197"/>
    </row>
    <row r="198" spans="1:6" ht="15" hidden="1" outlineLevel="1" x14ac:dyDescent="0.25">
      <c r="A198" s="9">
        <v>24</v>
      </c>
      <c r="B198" s="12">
        <v>3003</v>
      </c>
      <c r="C198" s="12">
        <v>3220.5190459779969</v>
      </c>
      <c r="D198" s="8">
        <f t="shared" si="10"/>
        <v>-217.51904597799694</v>
      </c>
      <c r="E198" s="2">
        <f t="shared" si="11"/>
        <v>-1.0980062170554619</v>
      </c>
      <c r="F198"/>
    </row>
    <row r="199" spans="1:6" ht="15" hidden="1" outlineLevel="1" x14ac:dyDescent="0.25">
      <c r="A199" s="9">
        <v>23</v>
      </c>
      <c r="B199" s="12">
        <v>2841</v>
      </c>
      <c r="C199" s="12">
        <v>3057.6341457622016</v>
      </c>
      <c r="D199" s="8">
        <f t="shared" si="10"/>
        <v>-216.63414576220157</v>
      </c>
      <c r="E199" s="2">
        <f t="shared" si="11"/>
        <v>-1.0935393625138357</v>
      </c>
      <c r="F199"/>
    </row>
    <row r="200" spans="1:6" ht="15" hidden="1" outlineLevel="1" x14ac:dyDescent="0.25">
      <c r="A200" s="9">
        <v>28</v>
      </c>
      <c r="B200" s="12">
        <v>1657</v>
      </c>
      <c r="C200" s="12">
        <v>1443.6490305039706</v>
      </c>
      <c r="D200" s="8">
        <f t="shared" si="10"/>
        <v>213.35096949602939</v>
      </c>
      <c r="E200" s="2">
        <f t="shared" si="11"/>
        <v>1.0769663404332284</v>
      </c>
      <c r="F200"/>
    </row>
    <row r="201" spans="1:6" ht="15" hidden="1" outlineLevel="1" x14ac:dyDescent="0.25">
      <c r="A201" s="9">
        <v>19</v>
      </c>
      <c r="B201" s="12">
        <v>2702</v>
      </c>
      <c r="C201" s="12">
        <v>2915.3155665408603</v>
      </c>
      <c r="D201" s="8">
        <f t="shared" si="10"/>
        <v>-213.31556654086035</v>
      </c>
      <c r="E201" s="2">
        <f t="shared" si="11"/>
        <v>-1.0767876311863991</v>
      </c>
      <c r="F201"/>
    </row>
    <row r="202" spans="1:6" ht="15" hidden="1" outlineLevel="1" x14ac:dyDescent="0.25">
      <c r="A202" s="9">
        <v>27</v>
      </c>
      <c r="B202" s="12">
        <v>2514</v>
      </c>
      <c r="C202" s="12">
        <v>2309.8407965345054</v>
      </c>
      <c r="D202" s="8">
        <f t="shared" si="10"/>
        <v>204.15920346549456</v>
      </c>
      <c r="E202" s="2">
        <f t="shared" si="11"/>
        <v>1.0305675701468444</v>
      </c>
      <c r="F202"/>
    </row>
    <row r="203" spans="1:6" ht="15" hidden="1" outlineLevel="1" x14ac:dyDescent="0.25">
      <c r="A203" s="9">
        <v>47</v>
      </c>
      <c r="B203" s="12">
        <v>3307</v>
      </c>
      <c r="C203" s="12">
        <v>3510.6699818983097</v>
      </c>
      <c r="D203" s="8">
        <f t="shared" si="10"/>
        <v>-203.66998189830974</v>
      </c>
      <c r="E203" s="2">
        <f t="shared" si="11"/>
        <v>-1.0280980469845329</v>
      </c>
      <c r="F203"/>
    </row>
    <row r="204" spans="1:6" ht="15" hidden="1" outlineLevel="1" x14ac:dyDescent="0.25">
      <c r="A204" s="9">
        <v>42</v>
      </c>
      <c r="B204" s="12">
        <v>1565</v>
      </c>
      <c r="C204" s="12">
        <v>1767.0070177642435</v>
      </c>
      <c r="D204" s="8">
        <f t="shared" si="10"/>
        <v>-202.00701776424353</v>
      </c>
      <c r="E204" s="2">
        <f t="shared" si="11"/>
        <v>-1.0197036328322677</v>
      </c>
      <c r="F204"/>
    </row>
    <row r="205" spans="1:6" ht="15" hidden="1" outlineLevel="1" x14ac:dyDescent="0.25">
      <c r="A205" s="9">
        <v>37</v>
      </c>
      <c r="B205" s="12">
        <v>3619</v>
      </c>
      <c r="C205" s="12">
        <v>3433.2530190969869</v>
      </c>
      <c r="D205" s="8">
        <f t="shared" si="10"/>
        <v>185.74698090301308</v>
      </c>
      <c r="E205" s="2">
        <f t="shared" si="11"/>
        <v>0.93762520387029069</v>
      </c>
      <c r="F205"/>
    </row>
    <row r="206" spans="1:6" ht="15" hidden="1" outlineLevel="1" x14ac:dyDescent="0.25">
      <c r="A206" s="9">
        <v>38</v>
      </c>
      <c r="B206" s="12">
        <v>3793</v>
      </c>
      <c r="C206" s="12">
        <v>3615.0237844525204</v>
      </c>
      <c r="D206" s="8">
        <f t="shared" si="10"/>
        <v>177.97621554747957</v>
      </c>
      <c r="E206" s="2">
        <f t="shared" si="11"/>
        <v>0.89839944948500305</v>
      </c>
      <c r="F206"/>
    </row>
    <row r="207" spans="1:6" ht="15" hidden="1" outlineLevel="1" x14ac:dyDescent="0.25">
      <c r="A207" s="9">
        <v>43</v>
      </c>
      <c r="B207" s="12">
        <v>2277</v>
      </c>
      <c r="C207" s="12">
        <v>2454.3446581554904</v>
      </c>
      <c r="D207" s="8">
        <f t="shared" si="10"/>
        <v>-177.34465815549038</v>
      </c>
      <c r="E207" s="2">
        <f t="shared" si="11"/>
        <v>-0.89521143466214659</v>
      </c>
      <c r="F207"/>
    </row>
    <row r="208" spans="1:6" ht="15" hidden="1" outlineLevel="1" x14ac:dyDescent="0.25">
      <c r="A208" s="9">
        <v>48</v>
      </c>
      <c r="B208" s="12">
        <v>2621</v>
      </c>
      <c r="C208" s="12">
        <v>2797.7756085839223</v>
      </c>
      <c r="D208" s="8">
        <f t="shared" si="10"/>
        <v>-176.77560858392235</v>
      </c>
      <c r="E208" s="2">
        <f t="shared" si="11"/>
        <v>-0.89233895071672853</v>
      </c>
      <c r="F208"/>
    </row>
    <row r="209" spans="1:6" ht="15" hidden="1" outlineLevel="1" x14ac:dyDescent="0.25">
      <c r="A209" s="9">
        <v>67</v>
      </c>
      <c r="B209" s="12">
        <v>3859</v>
      </c>
      <c r="C209" s="12">
        <v>4031.6067733651403</v>
      </c>
      <c r="D209" s="8">
        <f t="shared" si="10"/>
        <v>-172.60677336514027</v>
      </c>
      <c r="E209" s="2">
        <f t="shared" si="11"/>
        <v>-0.87129524409544479</v>
      </c>
      <c r="F209"/>
    </row>
    <row r="210" spans="1:6" ht="15" hidden="1" outlineLevel="1" x14ac:dyDescent="0.25">
      <c r="A210" s="9">
        <v>59</v>
      </c>
      <c r="B210" s="12">
        <v>4025</v>
      </c>
      <c r="C210" s="12">
        <v>3869.733150808032</v>
      </c>
      <c r="D210" s="8">
        <f t="shared" si="10"/>
        <v>155.26684919196805</v>
      </c>
      <c r="E210" s="2">
        <f t="shared" si="11"/>
        <v>0.7837656925575105</v>
      </c>
      <c r="F210"/>
    </row>
    <row r="211" spans="1:6" ht="15" hidden="1" outlineLevel="1" x14ac:dyDescent="0.25">
      <c r="A211" s="9">
        <v>56</v>
      </c>
      <c r="B211" s="12">
        <v>1977</v>
      </c>
      <c r="C211" s="12">
        <v>1824.4640148824938</v>
      </c>
      <c r="D211" s="8">
        <f t="shared" si="10"/>
        <v>152.53598511750624</v>
      </c>
      <c r="E211" s="2">
        <f t="shared" si="11"/>
        <v>0.7699806664315878</v>
      </c>
      <c r="F211"/>
    </row>
    <row r="212" spans="1:6" ht="15" hidden="1" outlineLevel="1" x14ac:dyDescent="0.25">
      <c r="A212" s="9">
        <v>30</v>
      </c>
      <c r="B212" s="12">
        <v>3366</v>
      </c>
      <c r="C212" s="12">
        <v>3216.5152334457098</v>
      </c>
      <c r="D212" s="8">
        <f t="shared" si="10"/>
        <v>149.48476655429022</v>
      </c>
      <c r="E212" s="2">
        <f t="shared" si="11"/>
        <v>0.75457853492194005</v>
      </c>
      <c r="F212"/>
    </row>
    <row r="213" spans="1:6" ht="15" hidden="1" outlineLevel="1" x14ac:dyDescent="0.25">
      <c r="A213" s="9">
        <v>50</v>
      </c>
      <c r="B213" s="12">
        <v>2690</v>
      </c>
      <c r="C213" s="12">
        <v>2542.7784711114059</v>
      </c>
      <c r="D213" s="8">
        <f t="shared" si="10"/>
        <v>147.22152888859409</v>
      </c>
      <c r="E213" s="2">
        <f t="shared" si="11"/>
        <v>0.74315402256976737</v>
      </c>
      <c r="F213"/>
    </row>
    <row r="214" spans="1:6" ht="15" hidden="1" outlineLevel="1" x14ac:dyDescent="0.25">
      <c r="A214" s="9">
        <v>75</v>
      </c>
      <c r="B214" s="12">
        <v>3813</v>
      </c>
      <c r="C214" s="12">
        <v>3671.9492746789278</v>
      </c>
      <c r="D214" s="8">
        <f t="shared" si="10"/>
        <v>141.05072532107215</v>
      </c>
      <c r="E214" s="2">
        <f t="shared" si="11"/>
        <v>0.71200465516194733</v>
      </c>
      <c r="F214"/>
    </row>
    <row r="215" spans="1:6" ht="15" hidden="1" outlineLevel="1" x14ac:dyDescent="0.25">
      <c r="A215" s="9">
        <v>36</v>
      </c>
      <c r="B215" s="12">
        <v>2435</v>
      </c>
      <c r="C215" s="12">
        <v>2306.3554186213546</v>
      </c>
      <c r="D215" s="8">
        <f t="shared" si="10"/>
        <v>128.6445813786454</v>
      </c>
      <c r="E215" s="2">
        <f t="shared" si="11"/>
        <v>0.64938014742184136</v>
      </c>
      <c r="F215"/>
    </row>
    <row r="216" spans="1:6" ht="15" hidden="1" outlineLevel="1" x14ac:dyDescent="0.25">
      <c r="A216" s="9">
        <v>61</v>
      </c>
      <c r="B216" s="12">
        <v>3582</v>
      </c>
      <c r="C216" s="12">
        <v>3709.0215284717465</v>
      </c>
      <c r="D216" s="8">
        <f t="shared" ref="D216:D247" si="12">B216 - C216</f>
        <v>-127.02152847174648</v>
      </c>
      <c r="E216" s="2">
        <f t="shared" ref="E216:E247" si="13">D216 /198.103656062459</f>
        <v>-0.64118719965318849</v>
      </c>
      <c r="F216"/>
    </row>
    <row r="217" spans="1:6" ht="15" hidden="1" outlineLevel="1" x14ac:dyDescent="0.25">
      <c r="A217" s="9">
        <v>26</v>
      </c>
      <c r="B217" s="12">
        <v>3143</v>
      </c>
      <c r="C217" s="12">
        <v>3017.0394327432573</v>
      </c>
      <c r="D217" s="8">
        <f t="shared" si="12"/>
        <v>125.96056725674271</v>
      </c>
      <c r="E217" s="2">
        <f t="shared" si="13"/>
        <v>0.63583161341065453</v>
      </c>
      <c r="F217"/>
    </row>
    <row r="218" spans="1:6" ht="15" hidden="1" outlineLevel="1" x14ac:dyDescent="0.25">
      <c r="A218" s="9">
        <v>60</v>
      </c>
      <c r="B218" s="12">
        <v>4060</v>
      </c>
      <c r="C218" s="12">
        <v>3940.1752040378374</v>
      </c>
      <c r="D218" s="8">
        <f t="shared" si="12"/>
        <v>119.82479596216263</v>
      </c>
      <c r="E218" s="2">
        <f t="shared" si="13"/>
        <v>0.6048590840967808</v>
      </c>
      <c r="F218"/>
    </row>
    <row r="219" spans="1:6" ht="15" hidden="1" outlineLevel="1" x14ac:dyDescent="0.25">
      <c r="A219" s="9">
        <v>21</v>
      </c>
      <c r="B219" s="12">
        <v>1414</v>
      </c>
      <c r="C219" s="12">
        <v>1297.3585195802868</v>
      </c>
      <c r="D219" s="8">
        <f t="shared" si="12"/>
        <v>116.64148041971316</v>
      </c>
      <c r="E219" s="2">
        <f t="shared" si="13"/>
        <v>0.58879014521033324</v>
      </c>
      <c r="F219"/>
    </row>
    <row r="220" spans="1:6" ht="15" hidden="1" outlineLevel="1" x14ac:dyDescent="0.25">
      <c r="A220" s="9">
        <v>70</v>
      </c>
      <c r="B220" s="12">
        <v>1988</v>
      </c>
      <c r="C220" s="12">
        <v>2104.554385182415</v>
      </c>
      <c r="D220" s="8">
        <f t="shared" si="12"/>
        <v>-116.55438518241499</v>
      </c>
      <c r="E220" s="2">
        <f t="shared" si="13"/>
        <v>-0.58835050043532366</v>
      </c>
      <c r="F220"/>
    </row>
    <row r="221" spans="1:6" ht="15" hidden="1" outlineLevel="1" x14ac:dyDescent="0.25">
      <c r="A221" s="9">
        <v>74</v>
      </c>
      <c r="B221" s="12">
        <v>4043</v>
      </c>
      <c r="C221" s="12">
        <v>3926.8851507913555</v>
      </c>
      <c r="D221" s="8">
        <f t="shared" si="12"/>
        <v>116.1148492086445</v>
      </c>
      <c r="E221" s="2">
        <f t="shared" si="13"/>
        <v>0.58613178331264759</v>
      </c>
      <c r="F221"/>
    </row>
    <row r="222" spans="1:6" ht="15" hidden="1" outlineLevel="1" x14ac:dyDescent="0.25">
      <c r="A222" s="9">
        <v>58</v>
      </c>
      <c r="B222" s="12">
        <v>3778</v>
      </c>
      <c r="C222" s="12">
        <v>3663.9803344814027</v>
      </c>
      <c r="D222" s="8">
        <f t="shared" si="12"/>
        <v>114.01966551859732</v>
      </c>
      <c r="E222" s="2">
        <f t="shared" si="13"/>
        <v>0.57555558430808917</v>
      </c>
      <c r="F222"/>
    </row>
    <row r="223" spans="1:6" ht="15" hidden="1" outlineLevel="1" x14ac:dyDescent="0.25">
      <c r="A223" s="9">
        <v>77</v>
      </c>
      <c r="B223" s="12">
        <v>1975</v>
      </c>
      <c r="C223" s="12">
        <v>2083.3702401579471</v>
      </c>
      <c r="D223" s="8">
        <f t="shared" si="12"/>
        <v>-108.37024015794714</v>
      </c>
      <c r="E223" s="2">
        <f t="shared" si="13"/>
        <v>-0.54703806235549579</v>
      </c>
      <c r="F223"/>
    </row>
    <row r="224" spans="1:6" ht="15" hidden="1" outlineLevel="1" x14ac:dyDescent="0.25">
      <c r="A224" s="9">
        <v>71</v>
      </c>
      <c r="B224" s="12">
        <v>2620</v>
      </c>
      <c r="C224" s="12">
        <v>2716.8481910766081</v>
      </c>
      <c r="D224" s="8">
        <f t="shared" si="12"/>
        <v>-96.848191076608146</v>
      </c>
      <c r="E224" s="2">
        <f t="shared" si="13"/>
        <v>-0.48887634383725564</v>
      </c>
      <c r="F224"/>
    </row>
    <row r="225" spans="1:6" ht="15" hidden="1" outlineLevel="1" x14ac:dyDescent="0.25">
      <c r="A225" s="9">
        <v>63</v>
      </c>
      <c r="B225" s="12">
        <v>2048</v>
      </c>
      <c r="C225" s="12">
        <v>2142.8257415237886</v>
      </c>
      <c r="D225" s="8">
        <f t="shared" si="12"/>
        <v>-94.825741523788565</v>
      </c>
      <c r="E225" s="2">
        <f t="shared" si="13"/>
        <v>-0.47866729675040159</v>
      </c>
      <c r="F225"/>
    </row>
    <row r="226" spans="1:6" ht="15" hidden="1" outlineLevel="1" x14ac:dyDescent="0.25">
      <c r="A226" s="9">
        <v>66</v>
      </c>
      <c r="B226" s="12">
        <v>3926</v>
      </c>
      <c r="C226" s="12">
        <v>4006.3309161308975</v>
      </c>
      <c r="D226" s="8">
        <f t="shared" si="12"/>
        <v>-80.330916130897549</v>
      </c>
      <c r="E226" s="2">
        <f t="shared" si="13"/>
        <v>-0.40549941241655052</v>
      </c>
      <c r="F226"/>
    </row>
    <row r="227" spans="1:6" ht="15" hidden="1" outlineLevel="1" x14ac:dyDescent="0.25">
      <c r="A227" s="9">
        <v>49</v>
      </c>
      <c r="B227" s="12">
        <v>1823</v>
      </c>
      <c r="C227" s="12">
        <v>1902.5056057509339</v>
      </c>
      <c r="D227" s="8">
        <f t="shared" si="12"/>
        <v>-79.50560575093391</v>
      </c>
      <c r="E227" s="2">
        <f t="shared" si="13"/>
        <v>-0.40133335916762197</v>
      </c>
      <c r="F227"/>
    </row>
    <row r="228" spans="1:6" ht="15" hidden="1" outlineLevel="1" x14ac:dyDescent="0.25">
      <c r="A228" s="9">
        <v>14</v>
      </c>
      <c r="B228" s="12">
        <v>1237</v>
      </c>
      <c r="C228" s="12">
        <v>1158.1626987355528</v>
      </c>
      <c r="D228" s="8">
        <f t="shared" si="12"/>
        <v>78.837301264447206</v>
      </c>
      <c r="E228" s="2">
        <f t="shared" si="13"/>
        <v>0.39795985006753753</v>
      </c>
      <c r="F228"/>
    </row>
    <row r="229" spans="1:6" ht="15" hidden="1" outlineLevel="1" x14ac:dyDescent="0.25">
      <c r="A229" s="9">
        <v>15</v>
      </c>
      <c r="B229" s="12">
        <v>1762</v>
      </c>
      <c r="C229" s="12">
        <v>1834.4086405526675</v>
      </c>
      <c r="D229" s="8">
        <f t="shared" si="12"/>
        <v>-72.408640552667521</v>
      </c>
      <c r="E229" s="2">
        <f t="shared" si="13"/>
        <v>-0.36550885527240445</v>
      </c>
      <c r="F229"/>
    </row>
    <row r="230" spans="1:6" ht="15" hidden="1" outlineLevel="1" x14ac:dyDescent="0.25">
      <c r="A230" s="9">
        <v>32</v>
      </c>
      <c r="B230" s="12">
        <v>3500</v>
      </c>
      <c r="C230" s="12">
        <v>3428.9578175039819</v>
      </c>
      <c r="D230" s="8">
        <f t="shared" si="12"/>
        <v>71.042182496018086</v>
      </c>
      <c r="E230" s="2">
        <f t="shared" si="13"/>
        <v>0.35861116300458173</v>
      </c>
      <c r="F230"/>
    </row>
    <row r="231" spans="1:6" ht="15" hidden="1" outlineLevel="1" x14ac:dyDescent="0.25">
      <c r="A231" s="9">
        <v>40</v>
      </c>
      <c r="B231" s="12">
        <v>3319</v>
      </c>
      <c r="C231" s="12">
        <v>3385.7634664238535</v>
      </c>
      <c r="D231" s="8">
        <f t="shared" si="12"/>
        <v>-66.763466423853515</v>
      </c>
      <c r="E231" s="2">
        <f t="shared" si="13"/>
        <v>-0.33701279295322056</v>
      </c>
      <c r="F231"/>
    </row>
    <row r="232" spans="1:6" ht="15" hidden="1" outlineLevel="1" x14ac:dyDescent="0.25">
      <c r="A232" s="9">
        <v>69</v>
      </c>
      <c r="B232" s="12">
        <v>3045</v>
      </c>
      <c r="C232" s="12">
        <v>2981.3382237251835</v>
      </c>
      <c r="D232" s="8">
        <f t="shared" si="12"/>
        <v>63.661776274816475</v>
      </c>
      <c r="E232" s="2">
        <f t="shared" si="13"/>
        <v>0.32135588782240798</v>
      </c>
      <c r="F232"/>
    </row>
    <row r="233" spans="1:6" ht="15" hidden="1" outlineLevel="1" x14ac:dyDescent="0.25">
      <c r="A233" s="9">
        <v>76</v>
      </c>
      <c r="B233" s="12">
        <v>2916</v>
      </c>
      <c r="C233" s="12">
        <v>2973.244281522439</v>
      </c>
      <c r="D233" s="8">
        <f t="shared" si="12"/>
        <v>-57.244281522438996</v>
      </c>
      <c r="E233" s="2">
        <f t="shared" si="13"/>
        <v>-0.288961257254085</v>
      </c>
      <c r="F233"/>
    </row>
    <row r="234" spans="1:6" ht="15" hidden="1" outlineLevel="1" x14ac:dyDescent="0.25">
      <c r="A234" s="9">
        <v>31</v>
      </c>
      <c r="B234" s="12">
        <v>3423</v>
      </c>
      <c r="C234" s="12">
        <v>3371.4061166711404</v>
      </c>
      <c r="D234" s="8">
        <f t="shared" si="12"/>
        <v>51.593883328859647</v>
      </c>
      <c r="E234" s="2">
        <f t="shared" si="13"/>
        <v>0.26043882457471101</v>
      </c>
      <c r="F234"/>
    </row>
    <row r="235" spans="1:6" ht="15" hidden="1" outlineLevel="1" x14ac:dyDescent="0.25">
      <c r="A235" s="9">
        <v>65</v>
      </c>
      <c r="B235" s="12">
        <v>3824</v>
      </c>
      <c r="C235" s="12">
        <v>3875.2222334518037</v>
      </c>
      <c r="D235" s="8">
        <f t="shared" si="12"/>
        <v>-51.222233451803731</v>
      </c>
      <c r="E235" s="2">
        <f t="shared" si="13"/>
        <v>-0.25856278712824038</v>
      </c>
      <c r="F235"/>
    </row>
    <row r="236" spans="1:6" ht="15" hidden="1" outlineLevel="1" x14ac:dyDescent="0.25">
      <c r="A236" s="9">
        <v>68</v>
      </c>
      <c r="B236" s="12">
        <v>3784</v>
      </c>
      <c r="C236" s="12">
        <v>3739.998344309412</v>
      </c>
      <c r="D236" s="8">
        <f t="shared" si="12"/>
        <v>44.001655690587995</v>
      </c>
      <c r="E236" s="2">
        <f t="shared" si="13"/>
        <v>0.22211430402230919</v>
      </c>
      <c r="F236"/>
    </row>
    <row r="237" spans="1:6" ht="15" hidden="1" outlineLevel="1" x14ac:dyDescent="0.25">
      <c r="A237" s="9">
        <v>73</v>
      </c>
      <c r="B237" s="12">
        <v>3968</v>
      </c>
      <c r="C237" s="12">
        <v>3925.7911949529685</v>
      </c>
      <c r="D237" s="8">
        <f t="shared" si="12"/>
        <v>42.208805047031547</v>
      </c>
      <c r="E237" s="2">
        <f t="shared" si="13"/>
        <v>0.21306424064038357</v>
      </c>
      <c r="F237"/>
    </row>
    <row r="238" spans="1:6" ht="15" hidden="1" outlineLevel="1" x14ac:dyDescent="0.25">
      <c r="A238" s="9">
        <v>22</v>
      </c>
      <c r="B238" s="12">
        <v>2010</v>
      </c>
      <c r="C238" s="12">
        <v>1968.5082755660444</v>
      </c>
      <c r="D238" s="8">
        <f t="shared" si="12"/>
        <v>41.491724433955596</v>
      </c>
      <c r="E238" s="2">
        <f t="shared" si="13"/>
        <v>0.20944451636406902</v>
      </c>
      <c r="F238"/>
    </row>
    <row r="239" spans="1:6" ht="15" hidden="1" outlineLevel="1" x14ac:dyDescent="0.25">
      <c r="A239" s="9">
        <v>35</v>
      </c>
      <c r="B239" s="12">
        <v>1679</v>
      </c>
      <c r="C239" s="12">
        <v>1639.1027459184002</v>
      </c>
      <c r="D239" s="8">
        <f t="shared" si="12"/>
        <v>39.89725408159984</v>
      </c>
      <c r="E239" s="2">
        <f t="shared" si="13"/>
        <v>0.20139584939826075</v>
      </c>
      <c r="F239"/>
    </row>
    <row r="240" spans="1:6" ht="15" hidden="1" outlineLevel="1" x14ac:dyDescent="0.25">
      <c r="A240" s="9">
        <v>39</v>
      </c>
      <c r="B240" s="12">
        <v>3689</v>
      </c>
      <c r="C240" s="12">
        <v>3658.1862547027044</v>
      </c>
      <c r="D240" s="8">
        <f t="shared" si="12"/>
        <v>30.813745297295554</v>
      </c>
      <c r="E240" s="2">
        <f t="shared" si="13"/>
        <v>0.15554354679643298</v>
      </c>
      <c r="F240"/>
    </row>
    <row r="241" spans="1:6" ht="15" hidden="1" outlineLevel="1" x14ac:dyDescent="0.25">
      <c r="A241" s="9">
        <v>34</v>
      </c>
      <c r="B241" s="12">
        <v>2468</v>
      </c>
      <c r="C241" s="12">
        <v>2498.6994479318837</v>
      </c>
      <c r="D241" s="8">
        <f t="shared" si="12"/>
        <v>-30.699447931883697</v>
      </c>
      <c r="E241" s="2">
        <f t="shared" si="13"/>
        <v>-0.15496658942127065</v>
      </c>
      <c r="F241"/>
    </row>
    <row r="242" spans="1:6" ht="15" hidden="1" outlineLevel="1" x14ac:dyDescent="0.25">
      <c r="A242" s="9">
        <v>33</v>
      </c>
      <c r="B242" s="12">
        <v>3170</v>
      </c>
      <c r="C242" s="12">
        <v>3197.9040671502707</v>
      </c>
      <c r="D242" s="8">
        <f t="shared" si="12"/>
        <v>-27.904067150270748</v>
      </c>
      <c r="E242" s="2">
        <f t="shared" si="13"/>
        <v>-0.14085589183408623</v>
      </c>
      <c r="F242"/>
    </row>
    <row r="243" spans="1:6" ht="15" hidden="1" outlineLevel="1" x14ac:dyDescent="0.25">
      <c r="A243" s="9">
        <v>72</v>
      </c>
      <c r="B243" s="12">
        <v>3771</v>
      </c>
      <c r="C243" s="12">
        <v>3795.8816148224287</v>
      </c>
      <c r="D243" s="8">
        <f t="shared" si="12"/>
        <v>-24.881614822428674</v>
      </c>
      <c r="E243" s="2">
        <f t="shared" si="13"/>
        <v>-0.12559896832284553</v>
      </c>
      <c r="F243"/>
    </row>
    <row r="244" spans="1:6" ht="15" hidden="1" outlineLevel="1" x14ac:dyDescent="0.25">
      <c r="A244" s="9">
        <v>41</v>
      </c>
      <c r="B244" s="12">
        <v>2664</v>
      </c>
      <c r="C244" s="12">
        <v>2648.6871917136109</v>
      </c>
      <c r="D244" s="8">
        <f t="shared" si="12"/>
        <v>15.3128082863891</v>
      </c>
      <c r="E244" s="2">
        <f t="shared" si="13"/>
        <v>7.7296949439243104E-2</v>
      </c>
      <c r="F244"/>
    </row>
    <row r="245" spans="1:6" ht="15" hidden="1" outlineLevel="1" x14ac:dyDescent="0.25">
      <c r="A245" s="9">
        <v>25</v>
      </c>
      <c r="B245" s="12">
        <v>3280</v>
      </c>
      <c r="C245" s="12">
        <v>3267.6785247233634</v>
      </c>
      <c r="D245" s="8">
        <f t="shared" si="12"/>
        <v>12.321475276636647</v>
      </c>
      <c r="E245" s="2">
        <f t="shared" si="13"/>
        <v>6.2197111964212702E-2</v>
      </c>
      <c r="F245"/>
    </row>
    <row r="246" spans="1:6" ht="15" hidden="1" outlineLevel="1" x14ac:dyDescent="0.25">
      <c r="A246" s="9">
        <v>29</v>
      </c>
      <c r="B246" s="12">
        <v>2122</v>
      </c>
      <c r="C246" s="12">
        <v>2124.4915320905457</v>
      </c>
      <c r="D246" s="8">
        <f t="shared" si="12"/>
        <v>-2.491532090545661</v>
      </c>
      <c r="E246" s="2">
        <f t="shared" si="13"/>
        <v>-1.2576911199256816E-2</v>
      </c>
      <c r="F246"/>
    </row>
    <row r="247" spans="1:6" ht="15" hidden="1" outlineLevel="1" x14ac:dyDescent="0.25">
      <c r="A247" s="9">
        <v>20</v>
      </c>
      <c r="B247" s="12">
        <v>2181</v>
      </c>
      <c r="C247" s="12">
        <v>2181.5368238391434</v>
      </c>
      <c r="D247" s="8">
        <f t="shared" si="12"/>
        <v>-0.53682383914338061</v>
      </c>
      <c r="E247" s="2">
        <f t="shared" si="13"/>
        <v>-2.7098128818689162E-3</v>
      </c>
      <c r="F247"/>
    </row>
    <row r="248" spans="1:6" collapsed="1" x14ac:dyDescent="0.2"/>
  </sheetData>
  <sortState ref="A184:F247">
    <sortCondition descending="1" ref="F184"/>
    <sortCondition ref="A1"/>
  </sortState>
  <dataValidations disablePrompts="1" count="1">
    <dataValidation type="decimal" allowBlank="1" showInputMessage="1" showErrorMessage="1" error="Please enter a confidence level between 0 and 1." prompt="Confidence level can be adjusted between 0 and 100% to dynamically change confidence limits on this sheet." sqref="I10">
      <formula1>0</formula1>
      <formula2>1</formula2>
    </dataValidation>
  </dataValidations>
  <pageMargins left="0.7" right="0.7" top="0.75" bottom="0.75" header="0.3" footer="0.3"/>
  <pageSetup fitToHeight="0" orientation="portrait" horizontalDpi="1200" verticalDpi="1200" r:id="rId1"/>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25"/>
  <sheetViews>
    <sheetView showGridLines="0" showRowColHeaders="0" workbookViewId="0">
      <pane xSplit="1" topLeftCell="B1" activePane="topRight" state="frozenSplit"/>
      <selection pane="topRight"/>
    </sheetView>
  </sheetViews>
  <sheetFormatPr defaultRowHeight="11.25" x14ac:dyDescent="0.2"/>
  <cols>
    <col min="1" max="1" width="32.5703125" style="21" bestFit="1" customWidth="1"/>
    <col min="2" max="2" width="16" style="21" customWidth="1"/>
    <col min="3" max="16384" width="9.140625" style="21"/>
  </cols>
  <sheetData>
    <row r="1" spans="1:2" x14ac:dyDescent="0.2">
      <c r="A1" s="22" t="s">
        <v>175</v>
      </c>
    </row>
    <row r="3" spans="1:2" x14ac:dyDescent="0.2">
      <c r="A3" s="24" t="s">
        <v>176</v>
      </c>
    </row>
    <row r="4" spans="1:2" x14ac:dyDescent="0.2">
      <c r="A4" s="23" t="s">
        <v>177</v>
      </c>
      <c r="B4" s="21" t="s">
        <v>108</v>
      </c>
    </row>
    <row r="5" spans="1:2" x14ac:dyDescent="0.2">
      <c r="A5" s="23" t="s">
        <v>178</v>
      </c>
      <c r="B5" s="26">
        <v>42113.631249999999</v>
      </c>
    </row>
    <row r="6" spans="1:2" x14ac:dyDescent="0.2">
      <c r="A6" s="25" t="s">
        <v>179</v>
      </c>
    </row>
    <row r="7" spans="1:2" x14ac:dyDescent="0.2">
      <c r="A7" s="23" t="s">
        <v>180</v>
      </c>
      <c r="B7" s="21">
        <v>0.94371146296430375</v>
      </c>
    </row>
    <row r="8" spans="1:2" x14ac:dyDescent="0.2">
      <c r="A8" s="23" t="s">
        <v>181</v>
      </c>
      <c r="B8" s="21">
        <v>0.93667539583484172</v>
      </c>
    </row>
    <row r="9" spans="1:2" x14ac:dyDescent="0.2">
      <c r="A9" s="23" t="s">
        <v>182</v>
      </c>
      <c r="B9" s="21">
        <v>198.10365606245892</v>
      </c>
    </row>
    <row r="10" spans="1:2" x14ac:dyDescent="0.2">
      <c r="A10" s="23" t="s">
        <v>121</v>
      </c>
      <c r="B10" s="27">
        <v>64</v>
      </c>
    </row>
    <row r="11" spans="1:2" x14ac:dyDescent="0.2">
      <c r="A11" s="25" t="s">
        <v>183</v>
      </c>
    </row>
    <row r="12" spans="1:2" x14ac:dyDescent="0.2">
      <c r="A12" s="23" t="s">
        <v>131</v>
      </c>
      <c r="B12" s="21" t="s">
        <v>187</v>
      </c>
    </row>
    <row r="13" spans="1:2" x14ac:dyDescent="0.2">
      <c r="A13" s="23" t="s">
        <v>184</v>
      </c>
    </row>
    <row r="14" spans="1:2" x14ac:dyDescent="0.2">
      <c r="A14" s="23" t="s">
        <v>185</v>
      </c>
    </row>
    <row r="15" spans="1:2" x14ac:dyDescent="0.2">
      <c r="A15" s="23" t="s">
        <v>186</v>
      </c>
    </row>
    <row r="16" spans="1:2" x14ac:dyDescent="0.2">
      <c r="A16" s="23" t="s">
        <v>105</v>
      </c>
    </row>
    <row r="17" spans="1:2" x14ac:dyDescent="0.2">
      <c r="A17" s="23" t="s">
        <v>106</v>
      </c>
      <c r="B17" s="21" t="s">
        <v>188</v>
      </c>
    </row>
    <row r="18" spans="1:2" x14ac:dyDescent="0.2">
      <c r="A18" s="23" t="s">
        <v>0</v>
      </c>
    </row>
    <row r="19" spans="1:2" x14ac:dyDescent="0.2">
      <c r="A19" s="23" t="s">
        <v>1</v>
      </c>
      <c r="B19" s="21" t="s">
        <v>189</v>
      </c>
    </row>
    <row r="20" spans="1:2" x14ac:dyDescent="0.2">
      <c r="A20" s="23" t="s">
        <v>2</v>
      </c>
      <c r="B20" s="21" t="s">
        <v>190</v>
      </c>
    </row>
    <row r="21" spans="1:2" x14ac:dyDescent="0.2">
      <c r="A21" s="23" t="s">
        <v>3</v>
      </c>
      <c r="B21" s="21" t="s">
        <v>191</v>
      </c>
    </row>
    <row r="22" spans="1:2" x14ac:dyDescent="0.2">
      <c r="A22" s="23" t="s">
        <v>4</v>
      </c>
      <c r="B22" s="21" t="s">
        <v>192</v>
      </c>
    </row>
    <row r="23" spans="1:2" x14ac:dyDescent="0.2">
      <c r="A23" s="23" t="s">
        <v>5</v>
      </c>
      <c r="B23" s="21" t="s">
        <v>193</v>
      </c>
    </row>
    <row r="24" spans="1:2" x14ac:dyDescent="0.2">
      <c r="A24" s="23" t="s">
        <v>6</v>
      </c>
      <c r="B24" s="21" t="s">
        <v>194</v>
      </c>
    </row>
    <row r="25" spans="1:2" x14ac:dyDescent="0.2">
      <c r="A25" s="23" t="s">
        <v>7</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18</vt:i4>
      </vt:variant>
    </vt:vector>
  </HeadingPairs>
  <TitlesOfParts>
    <vt:vector size="22" baseType="lpstr">
      <vt:lpstr>Data</vt:lpstr>
      <vt:lpstr>Data Analysis 1</vt:lpstr>
      <vt:lpstr>Moving average + dummy model</vt:lpstr>
      <vt:lpstr>Model Summaries</vt:lpstr>
      <vt:lpstr>Date</vt:lpstr>
      <vt:lpstr>Day</vt:lpstr>
      <vt:lpstr>First_Time_Visits</vt:lpstr>
      <vt:lpstr>Page_Loads</vt:lpstr>
      <vt:lpstr>'Data Analysis 1'!Print_Area</vt:lpstr>
      <vt:lpstr>'Moving average + dummy model'!Print_Area</vt:lpstr>
      <vt:lpstr>Returning_Visits</vt:lpstr>
      <vt:lpstr>Unique_Visits</vt:lpstr>
      <vt:lpstr>Unique_Visits_MA7</vt:lpstr>
      <vt:lpstr>Unique_Visits_MA7_LAG7</vt:lpstr>
      <vt:lpstr>Weekday</vt:lpstr>
      <vt:lpstr>Weekday_EQ_1</vt:lpstr>
      <vt:lpstr>Weekday_EQ_2</vt:lpstr>
      <vt:lpstr>Weekday_EQ_3</vt:lpstr>
      <vt:lpstr>Weekday_EQ_4</vt:lpstr>
      <vt:lpstr>Weekday_EQ_5</vt:lpstr>
      <vt:lpstr>Weekday_EQ_6</vt:lpstr>
      <vt:lpstr>Weekday_EQ_7</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Bob Nau</dc:creator>
  <cp:lastModifiedBy>FacDS - Bob Nau</cp:lastModifiedBy>
  <dcterms:created xsi:type="dcterms:W3CDTF">2015-04-16T13:19:34Z</dcterms:created>
  <dcterms:modified xsi:type="dcterms:W3CDTF">2019-09-08T14:42:28Z</dcterms:modified>
</cp:coreProperties>
</file>