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ssengers" sheetId="1" state="visible" r:id="rId3"/>
    <sheet name="Carriers shares for cars" sheetId="2" state="visible" r:id="rId4"/>
    <sheet name="Freight" sheetId="3" state="visible" r:id="rId5"/>
    <sheet name="Mod shares Freight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<sst xmlns="http://schemas.openxmlformats.org/spreadsheetml/2006/main" count="315" uniqueCount="127">
  <si>
    <t xml:space="preserve">General assumption</t>
  </si>
  <si>
    <t xml:space="preserve">km/year/person of land based mobility in 2050 = 85 % of 2015</t>
  </si>
  <si>
    <t xml:space="preserve">I. MODAL SHARES</t>
  </si>
  <si>
    <t xml:space="preserve">1. Modal shares without airplane (assumptions made WITH soft modes as they participate in the shift of car kilometers)</t>
  </si>
  <si>
    <t xml:space="preserve">Population</t>
  </si>
  <si>
    <t xml:space="preserve">k</t>
  </si>
  <si>
    <t xml:space="preserve">Corrected by nW FR for consistency (Eurostat proj.) → c’est un chiffre qui vient de statbel et qui a été corrigé par negaWatt France avec les projections de eurostat pris  dans le projet CLEVER </t>
  </si>
  <si>
    <t xml:space="preserve">Mode</t>
  </si>
  <si>
    <t xml:space="preserve">Unité</t>
  </si>
  <si>
    <t xml:space="preserve">Pedestrian</t>
  </si>
  <si>
    <t xml:space="preserve">% du total</t>
  </si>
  <si>
    <t xml:space="preserve">km/per</t>
  </si>
  <si>
    <t xml:space="preserve">Gpkm</t>
  </si>
  <si>
    <t xml:space="preserve">Bicycle</t>
  </si>
  <si>
    <t xml:space="preserve">Motorcyc</t>
  </si>
  <si>
    <t xml:space="preserve">Car</t>
  </si>
  <si>
    <t xml:space="preserve">Bus/coach</t>
  </si>
  <si>
    <t xml:space="preserve">Tram/metro</t>
  </si>
  <si>
    <t xml:space="preserve">Train</t>
  </si>
  <si>
    <t xml:space="preserve">national</t>
  </si>
  <si>
    <t xml:space="preserve">TOTAL</t>
  </si>
  <si>
    <t xml:space="preserve">%</t>
  </si>
  <si>
    <t xml:space="preserve">(hors avion)</t>
  </si>
  <si>
    <t xml:space="preserve">TOTAL without soft modes</t>
  </si>
  <si>
    <t xml:space="preserve">2. Modal shares with airplane</t>
  </si>
  <si>
    <t xml:space="preserve">General assumptions  </t>
  </si>
  <si>
    <t xml:space="preserve">Gpkm by plane 2050 = 1/2 of 2015</t>
  </si>
  <si>
    <t xml:space="preserve">km/person by plane inside UE &amp; int 2050 less than half of 2015</t>
  </si>
  <si>
    <t xml:space="preserve">1/2 of this reduction of flights inside EU compensated by additional train </t>
  </si>
  <si>
    <t xml:space="preserve">+11 Gpkm sof modes 2050/2015</t>
  </si>
  <si>
    <t xml:space="preserve">% total</t>
  </si>
  <si>
    <t xml:space="preserve">Motorcycle</t>
  </si>
  <si>
    <t xml:space="preserve">Train nat.</t>
  </si>
  <si>
    <t xml:space="preserve">Train int.</t>
  </si>
  <si>
    <t xml:space="preserve">Plane EU</t>
  </si>
  <si>
    <t xml:space="preserve">Plane Int</t>
  </si>
  <si>
    <t xml:space="preserve">Train total</t>
  </si>
  <si>
    <t xml:space="preserve">Error : the supplementary train share will be affected to other countries (France, Spain, Germany mainly)</t>
  </si>
  <si>
    <t xml:space="preserve">3. Modal shares CONSISTENT WITH EUROSTAT (without air, without water, without soft modes = inland land based motorized transport)</t>
  </si>
  <si>
    <t xml:space="preserve">Corrected by nW FR for consistency (Eurostat proj.)</t>
  </si>
  <si>
    <t xml:space="preserve">Actualization May 2022 (Vision Rail 2040 BE) 15 % 2040</t>
  </si>
  <si>
    <t xml:space="preserve">Sum Check</t>
  </si>
  <si>
    <t xml:space="preserve">-24 Gpkm 2050/2015</t>
  </si>
  <si>
    <t xml:space="preserve">II. CARRIER SHARES</t>
  </si>
  <si>
    <t xml:space="preserve">% of total Gpkm</t>
  </si>
  <si>
    <t xml:space="preserve">human power</t>
  </si>
  <si>
    <t xml:space="preserve">electric</t>
  </si>
  <si>
    <t xml:space="preserve">Cars</t>
  </si>
  <si>
    <t xml:space="preserve">liquid fuel cars</t>
  </si>
  <si>
    <t xml:space="preserve">LPG</t>
  </si>
  <si>
    <t xml:space="preserve">NGV / biomethane</t>
  </si>
  <si>
    <t xml:space="preserve">hydrogen cars</t>
  </si>
  <si>
    <t xml:space="preserve">electric cars</t>
  </si>
  <si>
    <t xml:space="preserve">plug-in gasoline</t>
  </si>
  <si>
    <t xml:space="preserve">plug-in diesel </t>
  </si>
  <si>
    <t xml:space="preserve">plug-in gas</t>
  </si>
  <si>
    <t xml:space="preserve">total</t>
  </si>
  <si>
    <t xml:space="preserve">AECE 2022</t>
  </si>
  <si>
    <t xml:space="preserve">derived from Climact 2021</t>
  </si>
  <si>
    <t xml:space="preserve">Motorcycles</t>
  </si>
  <si>
    <t xml:space="preserve">liquid fuel </t>
  </si>
  <si>
    <t xml:space="preserve">Total</t>
  </si>
  <si>
    <t xml:space="preserve">Buses</t>
  </si>
  <si>
    <t xml:space="preserve">H2</t>
  </si>
  <si>
    <t xml:space="preserve">electricity</t>
  </si>
  <si>
    <t xml:space="preserve">For DB (km share per carrier)</t>
  </si>
  <si>
    <t xml:space="preserve">Soft Mobility</t>
  </si>
  <si>
    <t xml:space="preserve">soft modes (Gpkm)</t>
  </si>
  <si>
    <t xml:space="preserve">pedestrian</t>
  </si>
  <si>
    <t xml:space="preserve">Bike</t>
  </si>
  <si>
    <t xml:space="preserve">Share of elec in bikes</t>
  </si>
  <si>
    <t xml:space="preserve">total Gpkm</t>
  </si>
  <si>
    <t xml:space="preserve">plug-in gasoline fuel</t>
  </si>
  <si>
    <t xml:space="preserve">We assume 2025=2020 value</t>
  </si>
  <si>
    <t xml:space="preserve">Bike </t>
  </si>
  <si>
    <t xml:space="preserve">Moto</t>
  </si>
  <si>
    <t xml:space="preserve">Bus</t>
  </si>
  <si>
    <t xml:space="preserve">Tram+Metro</t>
  </si>
  <si>
    <t xml:space="preserve">CLEVER</t>
  </si>
  <si>
    <t xml:space="preserve">Umair (not cars, all transport!!!!)</t>
  </si>
  <si>
    <t xml:space="preserve">With 70% ratio elec</t>
  </si>
  <si>
    <t xml:space="preserve">Low reduction og Gtkm in 2050 = 95 % of 2015</t>
  </si>
  <si>
    <t xml:space="preserve">1. Modal shares without airplane freight</t>
  </si>
  <si>
    <t xml:space="preserve">to check !</t>
  </si>
  <si>
    <t xml:space="preserve">Modal share (%)</t>
  </si>
  <si>
    <t xml:space="preserve">Road</t>
  </si>
  <si>
    <t xml:space="preserve">National</t>
  </si>
  <si>
    <t xml:space="preserve">International</t>
  </si>
  <si>
    <t xml:space="preserve">LCV</t>
  </si>
  <si>
    <t xml:space="preserve">HDV</t>
  </si>
  <si>
    <t xml:space="preserve">Rail</t>
  </si>
  <si>
    <t xml:space="preserve">Modifié suite à Vision Rail 2040=20% mais en restant plus bas pour garder un fluvial prépondérant</t>
  </si>
  <si>
    <t xml:space="preserve">Water</t>
  </si>
  <si>
    <t xml:space="preserve">Sum check</t>
  </si>
  <si>
    <t xml:space="preserve">% road for international</t>
  </si>
  <si>
    <t xml:space="preserve">Total freight (Gtkm)</t>
  </si>
  <si>
    <t xml:space="preserve">maybe trajectory to review (abrupt chnage between 2035 &amp; 2040!)</t>
  </si>
  <si>
    <t xml:space="preserve">Mtkm</t>
  </si>
  <si>
    <t xml:space="preserve">Trucks</t>
  </si>
  <si>
    <t xml:space="preserve">(hyp LCV = 2%, trucks 98 %)</t>
  </si>
  <si>
    <t xml:space="preserve">ratio LCV/LCV2015</t>
  </si>
  <si>
    <t xml:space="preserve">Aviation</t>
  </si>
  <si>
    <t xml:space="preserve">TRUCKS</t>
  </si>
  <si>
    <t xml:space="preserve">categories of carriers not enough (lack of liquid e-fuels &amp; no hybrid !)</t>
  </si>
  <si>
    <t xml:space="preserve"> # Gtkm</t>
  </si>
  <si>
    <t xml:space="preserve">liquid fuels</t>
  </si>
  <si>
    <t xml:space="preserve">hydrogen</t>
  </si>
  <si>
    <t xml:space="preserve">% share of Gtkm</t>
  </si>
  <si>
    <t xml:space="preserve">Problem : more than half is international (NL, FR, D) so doesn’t depend on national policy</t>
  </si>
  <si>
    <t xml:space="preserve">sources : Climact 2018 &amp; 2021, EC, CLEVER partners</t>
  </si>
  <si>
    <t xml:space="preserve">ACEA 2018</t>
  </si>
  <si>
    <t xml:space="preserve">NEW</t>
  </si>
  <si>
    <t xml:space="preserve">not taken into account in CLEVER BE results !</t>
  </si>
  <si>
    <t xml:space="preserve">Load factor</t>
  </si>
  <si>
    <t xml:space="preserve">Total Mvkm</t>
  </si>
  <si>
    <t xml:space="preserve">plug-in diesel</t>
  </si>
  <si>
    <t xml:space="preserve">% share of Mvkm</t>
  </si>
  <si>
    <t xml:space="preserve">sum check</t>
  </si>
  <si>
    <t xml:space="preserve">JRC</t>
  </si>
  <si>
    <t xml:space="preserve">ACEA 2020</t>
  </si>
  <si>
    <t xml:space="preserve">% parc !</t>
  </si>
  <si>
    <t xml:space="preserve">Total Gtkm</t>
  </si>
  <si>
    <t xml:space="preserve">Hydrogen</t>
  </si>
  <si>
    <t xml:space="preserve">Electricity</t>
  </si>
  <si>
    <t xml:space="preserve">For nW struct</t>
  </si>
  <si>
    <t xml:space="preserve">IWW</t>
  </si>
  <si>
    <t xml:space="preserve">Airplanes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</si>
</sst>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"/>
    <numFmt numFmtId="167" formatCode="0.00\ %"/>
    <numFmt numFmtId="168" formatCode="0.0%"/>
    <numFmt numFmtId="169" formatCode="0.0"/>
    <numFmt numFmtId="170" formatCode="0%"/>
    <numFmt numFmtId="171" formatCode="#,##0.000"/>
    <numFmt numFmtId="172" formatCode="[$-80C]#%"/>
    <numFmt numFmtId="173" formatCode="0.0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Ubuntu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ED1C24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name val="Ubuntu"/>
      <family val="0"/>
      <charset val="1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C"/>
        <bgColor rgb="FFFFD8CE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3" borderId="1" xfId="2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2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2" borderId="1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2" borderId="12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dxfs count="2"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Arial"/>
        <charset val="1"/>
        <family val="2"/>
        <b val="1"/>
        <i val="0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7F7F7F"/>
      <rgbColor rgb="FF729FCF"/>
      <rgbColor rgb="FFCE181E"/>
      <rgbColor rgb="FFFFD8CE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C"/>
      <rgbColor rgb="FF3366FF"/>
      <rgbColor rgb="FF33CCCC"/>
      <rgbColor rgb="FF99CC00"/>
      <rgbColor rgb="FFFFBF00"/>
      <rgbColor rgb="FFFF9900"/>
      <rgbColor rgb="FFFF420E"/>
      <rgbColor rgb="FF666699"/>
      <rgbColor rgb="FF77BC65"/>
      <rgbColor rgb="FF004586"/>
      <rgbColor rgb="FF579D1C"/>
      <rgbColor rgb="FF003300"/>
      <rgbColor rgb="FF314004"/>
      <rgbColor rgb="FFC9211E"/>
      <rgbColor rgb="FFED1C24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ffd8ce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40"/>
            <c:spPr>
              <a:solidFill>
                <a:srgbClr val="e16173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29fcf"/>
              </a:solidFill>
              <a:ln w="0">
                <a:noFill/>
              </a:ln>
            </c:spPr>
          </c:dPt>
          <c:dPt>
            <c:idx val="5"/>
            <c:explosion val="50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explosion val="50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explosion val="39"/>
            <c:spPr>
              <a:solidFill>
                <a:srgbClr val="ffbf0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Passengers!$A$120:$A$127</c:f>
              <c:strCache>
                <c:ptCount val="8"/>
                <c:pt idx="0">
                  <c:v>liquid fuel cars</c:v>
                </c:pt>
                <c:pt idx="1">
                  <c:v>LPG</c:v>
                </c:pt>
                <c:pt idx="2">
                  <c:v>NGV / biomethane</c:v>
                </c:pt>
                <c:pt idx="3">
                  <c:v>hydrogen cars</c:v>
                </c:pt>
                <c:pt idx="4">
                  <c:v>electric cars</c:v>
                </c:pt>
                <c:pt idx="5">
                  <c:v>plug-in gasoline</c:v>
                </c:pt>
                <c:pt idx="6">
                  <c:v>plug-in diesel </c:v>
                </c:pt>
                <c:pt idx="7">
                  <c:v>plug-in gas</c:v>
                </c:pt>
              </c:strCache>
            </c:strRef>
          </c:cat>
          <c:val>
            <c:numRef>
              <c:f>Passengers!$I$120:$I$127</c:f>
              <c:numCache>
                <c:formatCode>General</c:formatCode>
                <c:ptCount val="8"/>
                <c:pt idx="0">
                  <c:v>0.5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88</c:v>
                </c:pt>
                <c:pt idx="5">
                  <c:v>1.5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70971793993377"/>
          <c:y val="0.291178845377473"/>
          <c:w val="0.228579041528682"/>
          <c:h val="0.47719014937424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'Carriers shares for cars'!$B$14:$B$14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'Carriers shares for cars'!$A$15:$A$21</c:f>
              <c:strCache>
                <c:ptCount val="7"/>
                <c:pt idx="0">
                  <c:v>Pedestrian</c:v>
                </c:pt>
                <c:pt idx="1">
                  <c:v>Bike </c:v>
                </c:pt>
                <c:pt idx="2">
                  <c:v>Moto</c:v>
                </c:pt>
                <c:pt idx="3">
                  <c:v>Car</c:v>
                </c:pt>
                <c:pt idx="4">
                  <c:v>Bus</c:v>
                </c:pt>
                <c:pt idx="5">
                  <c:v>Tram+Metro</c:v>
                </c:pt>
                <c:pt idx="6">
                  <c:v>Train</c:v>
                </c:pt>
              </c:strCache>
            </c:strRef>
          </c:cat>
          <c:val>
            <c:numRef>
              <c:f>'Carriers shares for cars'!$B$15:$B$21</c:f>
              <c:numCache>
                <c:formatCode>0%</c:formatCode>
                <c:ptCount val="7"/>
                <c:pt idx="0">
                  <c:v>0.02</c:v>
                </c:pt>
                <c:pt idx="1">
                  <c:v>0.047</c:v>
                </c:pt>
                <c:pt idx="2">
                  <c:v>0.013</c:v>
                </c:pt>
                <c:pt idx="3">
                  <c:v>0.7475</c:v>
                </c:pt>
                <c:pt idx="4">
                  <c:v>0.09</c:v>
                </c:pt>
                <c:pt idx="5">
                  <c:v>0.0095</c:v>
                </c:pt>
                <c:pt idx="6">
                  <c:v>0.073</c:v>
                </c:pt>
              </c:numCache>
            </c:numRef>
          </c:val>
        </c:ser>
        <c:ser>
          <c:idx val="1"/>
          <c:order val="1"/>
          <c:tx>
            <c:strRef>
              <c:f>'Carriers shares for cars'!$C$14:$C$14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'Carriers shares for cars'!$A$15:$A$21</c:f>
              <c:strCache>
                <c:ptCount val="7"/>
                <c:pt idx="0">
                  <c:v>Pedestrian</c:v>
                </c:pt>
                <c:pt idx="1">
                  <c:v>Bike </c:v>
                </c:pt>
                <c:pt idx="2">
                  <c:v>Moto</c:v>
                </c:pt>
                <c:pt idx="3">
                  <c:v>Car</c:v>
                </c:pt>
                <c:pt idx="4">
                  <c:v>Bus</c:v>
                </c:pt>
                <c:pt idx="5">
                  <c:v>Tram+Metro</c:v>
                </c:pt>
                <c:pt idx="6">
                  <c:v>Train</c:v>
                </c:pt>
              </c:strCache>
            </c:strRef>
          </c:cat>
          <c:val>
            <c:numRef>
              <c:f>'Carriers shares for cars'!$C$15:$C$21</c:f>
              <c:numCache>
                <c:formatCode>0%</c:formatCode>
                <c:ptCount val="7"/>
                <c:pt idx="0">
                  <c:v>0.03</c:v>
                </c:pt>
                <c:pt idx="1">
                  <c:v>0.12</c:v>
                </c:pt>
                <c:pt idx="2">
                  <c:v>0.035</c:v>
                </c:pt>
                <c:pt idx="3">
                  <c:v>0.483</c:v>
                </c:pt>
                <c:pt idx="4">
                  <c:v>0.18</c:v>
                </c:pt>
                <c:pt idx="5">
                  <c:v>0.012</c:v>
                </c:pt>
                <c:pt idx="6">
                  <c:v>0.14</c:v>
                </c:pt>
              </c:numCache>
            </c:numRef>
          </c:val>
        </c:ser>
        <c:gapWidth val="100"/>
        <c:overlap val="0"/>
        <c:axId val="6087378"/>
        <c:axId val="58089585"/>
      </c:barChart>
      <c:catAx>
        <c:axId val="60873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089585"/>
        <c:crosses val="autoZero"/>
        <c:auto val="1"/>
        <c:lblAlgn val="ctr"/>
        <c:lblOffset val="100"/>
        <c:noMultiLvlLbl val="0"/>
      </c:catAx>
      <c:valAx>
        <c:axId val="580895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0873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16173"/>
              </a:solidFill>
              <a:ln w="0">
                <a:noFill/>
              </a:ln>
            </c:spPr>
          </c:dPt>
          <c:dPt>
            <c:idx val="1"/>
            <c:spPr>
              <a:solidFill>
                <a:srgbClr val="77bc6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729fcf"/>
              </a:solidFill>
              <a:ln w="0">
                <a:noFill/>
              </a:ln>
            </c:spPr>
          </c:dPt>
          <c:dLbls>
            <c:numFmt formatCode="[$-80C]#%" sourceLinked="0"/>
            <c:dLbl>
              <c:idx val="0"/>
              <c:numFmt formatCode="[$-80C]#%" sourceLinked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1"/>
              <c:numFmt formatCode="[$-80C]#%" sourceLinked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dLbl>
              <c:idx val="2"/>
              <c:numFmt formatCode="[$-80C]#%" sourceLinked="0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Freight!$A$56:$A$58</c:f>
              <c:strCache>
                <c:ptCount val="3"/>
                <c:pt idx="0">
                  <c:v>NGV / biomethane</c:v>
                </c:pt>
                <c:pt idx="1">
                  <c:v>hydrogen</c:v>
                </c:pt>
                <c:pt idx="2">
                  <c:v>electric</c:v>
                </c:pt>
              </c:strCache>
            </c:strRef>
          </c:cat>
          <c:val>
            <c:numRef>
              <c:f>Freight!$M$56:$M$58</c:f>
              <c:numCache>
                <c:formatCode>0.0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14295792035554"/>
          <c:y val="0.274627324419856"/>
          <c:w val="0.164691358024691"/>
          <c:h val="0.34304157381080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16173"/>
              </a:solidFill>
              <a:ln w="0">
                <a:noFill/>
              </a:ln>
            </c:spPr>
          </c:dPt>
          <c:dPt>
            <c:idx val="1"/>
            <c:spPr>
              <a:solidFill>
                <a:srgbClr val="77bc6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729fcf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numFmt formatCode="0.0" sourceLinked="1"/>
            <c:dLbl>
              <c:idx val="0"/>
              <c:numFmt formatCode="0.0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0.0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0.0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0.0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0.0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numFmt formatCode="0.0" sourceLinked="1"/>
              <c:txPr>
                <a:bodyPr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Freight!$A$81:$A$86</c:f>
              <c:strCache>
                <c:ptCount val="6"/>
                <c:pt idx="0">
                  <c:v>NGV / biomethane</c:v>
                </c:pt>
                <c:pt idx="1">
                  <c:v>hydrogen</c:v>
                </c:pt>
                <c:pt idx="2">
                  <c:v>electric</c:v>
                </c:pt>
                <c:pt idx="3">
                  <c:v>plug-in gasoline</c:v>
                </c:pt>
                <c:pt idx="4">
                  <c:v>plug-in diesel</c:v>
                </c:pt>
                <c:pt idx="5">
                  <c:v>plug-in gas</c:v>
                </c:pt>
              </c:strCache>
            </c:strRef>
          </c:cat>
          <c:val>
            <c:numRef>
              <c:f>Freight!$M$81:$M$86</c:f>
              <c:numCache>
                <c:formatCode>0.0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65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14260519911114"/>
          <c:y val="0.274550484094053"/>
          <c:w val="0.164691358024691"/>
          <c:h val="0.34304157381080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'Mod shares Freight'!$B$3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'Mod shares Freight'!$A$4:$A$6</c:f>
              <c:strCache>
                <c:ptCount val="3"/>
                <c:pt idx="0">
                  <c:v>Road</c:v>
                </c:pt>
                <c:pt idx="1">
                  <c:v>IWW</c:v>
                </c:pt>
                <c:pt idx="2">
                  <c:v>Rail</c:v>
                </c:pt>
              </c:strCache>
            </c:strRef>
          </c:cat>
          <c:val>
            <c:numRef>
              <c:f>'Mod shares Freight'!$B$4:$B$6</c:f>
              <c:numCache>
                <c:formatCode>0%</c:formatCode>
                <c:ptCount val="3"/>
                <c:pt idx="0">
                  <c:v>0.758987328003481</c:v>
                </c:pt>
                <c:pt idx="1">
                  <c:v>0.141757763637352</c:v>
                </c:pt>
                <c:pt idx="2">
                  <c:v>0.0992549083591668</c:v>
                </c:pt>
              </c:numCache>
            </c:numRef>
          </c:val>
        </c:ser>
        <c:ser>
          <c:idx val="1"/>
          <c:order val="1"/>
          <c:tx>
            <c:strRef>
              <c:f>'Mod shares Freight'!$C$3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'Mod shares Freight'!$A$4:$A$6</c:f>
              <c:strCache>
                <c:ptCount val="3"/>
                <c:pt idx="0">
                  <c:v>Road</c:v>
                </c:pt>
                <c:pt idx="1">
                  <c:v>IWW</c:v>
                </c:pt>
                <c:pt idx="2">
                  <c:v>Rail</c:v>
                </c:pt>
              </c:strCache>
            </c:strRef>
          </c:cat>
          <c:val>
            <c:numRef>
              <c:f>'Mod shares Freight'!$C$4:$C$6</c:f>
              <c:numCache>
                <c:formatCode>0%</c:formatCode>
                <c:ptCount val="3"/>
                <c:pt idx="0">
                  <c:v>0.58</c:v>
                </c:pt>
                <c:pt idx="1">
                  <c:v>0.23</c:v>
                </c:pt>
                <c:pt idx="2">
                  <c:v>0.19</c:v>
                </c:pt>
              </c:numCache>
            </c:numRef>
          </c:val>
        </c:ser>
        <c:gapWidth val="100"/>
        <c:overlap val="0"/>
        <c:axId val="54562151"/>
        <c:axId val="48778709"/>
      </c:barChart>
      <c:catAx>
        <c:axId val="54562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778709"/>
        <c:crosses val="autoZero"/>
        <c:auto val="1"/>
        <c:lblAlgn val="ctr"/>
        <c:lblOffset val="100"/>
        <c:noMultiLvlLbl val="0"/>
      </c:catAx>
      <c:valAx>
        <c:axId val="487787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456215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191880</xdr:colOff>
      <xdr:row>118</xdr:row>
      <xdr:rowOff>17280</xdr:rowOff>
    </xdr:from>
    <xdr:to>
      <xdr:col>19</xdr:col>
      <xdr:colOff>480960</xdr:colOff>
      <xdr:row>143</xdr:row>
      <xdr:rowOff>124560</xdr:rowOff>
    </xdr:to>
    <xdr:graphicFrame>
      <xdr:nvGraphicFramePr>
        <xdr:cNvPr id="0" name=""/>
        <xdr:cNvGraphicFramePr/>
      </xdr:nvGraphicFramePr>
      <xdr:xfrm>
        <a:off x="9675720" y="20597760"/>
        <a:ext cx="10248480" cy="46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749160</xdr:colOff>
      <xdr:row>2</xdr:row>
      <xdr:rowOff>81360</xdr:rowOff>
    </xdr:from>
    <xdr:to>
      <xdr:col>11</xdr:col>
      <xdr:colOff>5040</xdr:colOff>
      <xdr:row>22</xdr:row>
      <xdr:rowOff>68400</xdr:rowOff>
    </xdr:to>
    <xdr:graphicFrame>
      <xdr:nvGraphicFramePr>
        <xdr:cNvPr id="1" name=""/>
        <xdr:cNvGraphicFramePr/>
      </xdr:nvGraphicFramePr>
      <xdr:xfrm>
        <a:off x="3724200" y="406440"/>
        <a:ext cx="57682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9000</xdr:colOff>
      <xdr:row>45</xdr:row>
      <xdr:rowOff>164520</xdr:rowOff>
    </xdr:from>
    <xdr:to>
      <xdr:col>27</xdr:col>
      <xdr:colOff>344160</xdr:colOff>
      <xdr:row>72</xdr:row>
      <xdr:rowOff>127080</xdr:rowOff>
    </xdr:to>
    <xdr:graphicFrame>
      <xdr:nvGraphicFramePr>
        <xdr:cNvPr id="2" name=""/>
        <xdr:cNvGraphicFramePr/>
      </xdr:nvGraphicFramePr>
      <xdr:xfrm>
        <a:off x="12822840" y="8237880"/>
        <a:ext cx="10279080" cy="46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9000</xdr:colOff>
      <xdr:row>78</xdr:row>
      <xdr:rowOff>160200</xdr:rowOff>
    </xdr:from>
    <xdr:to>
      <xdr:col>27</xdr:col>
      <xdr:colOff>344160</xdr:colOff>
      <xdr:row>106</xdr:row>
      <xdr:rowOff>99720</xdr:rowOff>
    </xdr:to>
    <xdr:graphicFrame>
      <xdr:nvGraphicFramePr>
        <xdr:cNvPr id="3" name=""/>
        <xdr:cNvGraphicFramePr/>
      </xdr:nvGraphicFramePr>
      <xdr:xfrm>
        <a:off x="12822840" y="13991760"/>
        <a:ext cx="10279080" cy="468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471240</xdr:colOff>
      <xdr:row>2</xdr:row>
      <xdr:rowOff>81360</xdr:rowOff>
    </xdr:from>
    <xdr:to>
      <xdr:col>11</xdr:col>
      <xdr:colOff>539640</xdr:colOff>
      <xdr:row>22</xdr:row>
      <xdr:rowOff>68400</xdr:rowOff>
    </xdr:to>
    <xdr:graphicFrame>
      <xdr:nvGraphicFramePr>
        <xdr:cNvPr id="4" name=""/>
        <xdr:cNvGraphicFramePr/>
      </xdr:nvGraphicFramePr>
      <xdr:xfrm>
        <a:off x="3727440" y="406440"/>
        <a:ext cx="5766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194"/>
  <sheetViews>
    <sheetView showFormulas="false" showGridLines="true" showRowColHeaders="true" showZeros="true" rightToLeft="false" tabSelected="true" showOutlineSymbols="true" defaultGridColor="true" view="normal" topLeftCell="A45" colorId="64" zoomScale="180" zoomScaleNormal="180" zoomScalePageLayoutView="100" workbookViewId="0">
      <selection pane="topLeft" activeCell="A45" activeCellId="0" sqref="A45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25.39"/>
    <col collapsed="false" customWidth="true" hidden="false" outlineLevel="0" max="2" min="2" style="1" width="15.11"/>
    <col collapsed="false" customWidth="true" hidden="false" outlineLevel="0" max="12" min="12" style="1" width="47.24"/>
  </cols>
  <sheetData>
    <row r="2" customFormat="false" ht="19.7" hidden="false" customHeight="false" outlineLevel="0" collapsed="false">
      <c r="A2" s="2" t="s">
        <v>0</v>
      </c>
    </row>
    <row r="3" customFormat="false" ht="13.8" hidden="false" customHeight="false" outlineLevel="0" collapsed="false">
      <c r="A3" s="3" t="s">
        <v>1</v>
      </c>
    </row>
    <row r="4" customFormat="false" ht="13.8" hidden="false" customHeight="false" outlineLevel="0" collapsed="false">
      <c r="A4" s="3"/>
    </row>
    <row r="5" customFormat="false" ht="13.8" hidden="false" customHeight="false" outlineLevel="0" collapsed="false">
      <c r="A5" s="3"/>
    </row>
    <row r="6" customFormat="false" ht="19.7" hidden="false" customHeight="false" outlineLevel="0" collapsed="false">
      <c r="A6" s="2" t="s">
        <v>2</v>
      </c>
    </row>
    <row r="7" customFormat="false" ht="13.8" hidden="false" customHeight="false" outlineLevel="0" collapsed="false">
      <c r="A7" s="3"/>
    </row>
    <row r="9" customFormat="false" ht="13.8" hidden="false" customHeight="false" outlineLevel="0" collapsed="false">
      <c r="A9" s="4" t="s">
        <v>3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customFormat="false" ht="13.8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customFormat="false" ht="13.8" hidden="false" customHeight="false" outlineLevel="0" collapsed="false">
      <c r="A11" s="6" t="s">
        <v>4</v>
      </c>
      <c r="B11" s="6" t="s">
        <v>5</v>
      </c>
      <c r="C11" s="7" t="n">
        <v>11209.044</v>
      </c>
      <c r="D11" s="8" t="n">
        <v>11376.07</v>
      </c>
      <c r="E11" s="9" t="n">
        <v>11507.338</v>
      </c>
      <c r="F11" s="9" t="n">
        <v>12033.452</v>
      </c>
      <c r="G11" s="9" t="n">
        <v>11757.99</v>
      </c>
      <c r="H11" s="9" t="n">
        <v>12033.452</v>
      </c>
      <c r="I11" s="9" t="n">
        <v>11894.881</v>
      </c>
      <c r="J11" s="9" t="n">
        <f aca="false">AVERAGE(I11,K11)</f>
        <v>11910.934</v>
      </c>
      <c r="K11" s="9" t="n">
        <v>11926.987</v>
      </c>
      <c r="L11" s="1" t="s">
        <v>6</v>
      </c>
    </row>
    <row r="12" customFormat="false" ht="12.8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3.8" hidden="false" customHeight="false" outlineLevel="0" collapsed="false">
      <c r="A13" s="10" t="s">
        <v>7</v>
      </c>
      <c r="B13" s="11" t="s">
        <v>8</v>
      </c>
      <c r="C13" s="11" t="n">
        <v>2015</v>
      </c>
      <c r="D13" s="11" t="n">
        <v>2017</v>
      </c>
      <c r="E13" s="11" t="n">
        <v>2020</v>
      </c>
      <c r="F13" s="11" t="n">
        <v>2025</v>
      </c>
      <c r="G13" s="11" t="n">
        <v>2030</v>
      </c>
      <c r="H13" s="11" t="n">
        <v>2035</v>
      </c>
      <c r="I13" s="11" t="n">
        <v>2040</v>
      </c>
      <c r="J13" s="11" t="n">
        <v>2045</v>
      </c>
      <c r="K13" s="11" t="n">
        <v>2050</v>
      </c>
    </row>
    <row r="14" customFormat="false" ht="12.8" hidden="false" customHeight="false" outlineLevel="0" collapsed="false">
      <c r="A14" s="5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customFormat="false" ht="13.8" hidden="false" customHeight="false" outlineLevel="0" collapsed="false">
      <c r="A15" s="13" t="s">
        <v>9</v>
      </c>
      <c r="B15" s="14" t="s">
        <v>10</v>
      </c>
      <c r="C15" s="15" t="n">
        <f aca="false">C17/C38*100</f>
        <v>1.88578425603797</v>
      </c>
      <c r="D15" s="16"/>
      <c r="E15" s="16" t="n">
        <v>2</v>
      </c>
      <c r="F15" s="16" t="n">
        <v>2.2</v>
      </c>
      <c r="G15" s="16" t="n">
        <v>2.4</v>
      </c>
      <c r="H15" s="16" t="n">
        <v>2.6</v>
      </c>
      <c r="I15" s="16" t="n">
        <v>2.8</v>
      </c>
      <c r="J15" s="16" t="n">
        <v>2.9</v>
      </c>
      <c r="K15" s="17" t="n">
        <v>3</v>
      </c>
    </row>
    <row r="16" customFormat="false" ht="13.8" hidden="false" customHeight="false" outlineLevel="0" collapsed="false">
      <c r="A16" s="18"/>
      <c r="B16" s="12" t="s">
        <v>11</v>
      </c>
      <c r="C16" s="19" t="n">
        <f aca="false">C17*1000000/C11</f>
        <v>242.156601401511</v>
      </c>
      <c r="D16" s="20"/>
      <c r="E16" s="20" t="n">
        <f aca="false">E15/100*E37</f>
        <v>264</v>
      </c>
      <c r="F16" s="20" t="n">
        <f aca="false">F15/100*F37</f>
        <v>281.6</v>
      </c>
      <c r="G16" s="20" t="n">
        <f aca="false">G15/100*G37</f>
        <v>300</v>
      </c>
      <c r="H16" s="20" t="n">
        <f aca="false">H15/100*H37</f>
        <v>318.5</v>
      </c>
      <c r="I16" s="20" t="n">
        <f aca="false">I15/100*I37</f>
        <v>327.6</v>
      </c>
      <c r="J16" s="20" t="n">
        <f aca="false">J15/100*J37</f>
        <v>327.7</v>
      </c>
      <c r="K16" s="21" t="n">
        <f aca="false">K15/100*K37</f>
        <v>327.44961763082</v>
      </c>
    </row>
    <row r="17" customFormat="false" ht="13.8" hidden="false" customHeight="false" outlineLevel="0" collapsed="false">
      <c r="A17" s="22"/>
      <c r="B17" s="23" t="s">
        <v>12</v>
      </c>
      <c r="C17" s="24" t="n">
        <v>2.714344</v>
      </c>
      <c r="D17" s="24"/>
      <c r="E17" s="24" t="n">
        <f aca="false">E15/100*E38</f>
        <v>3.037937232</v>
      </c>
      <c r="F17" s="24" t="n">
        <f aca="false">F15/100*F38</f>
        <v>3.3886200832</v>
      </c>
      <c r="G17" s="24" t="n">
        <f aca="false">G15/100*G38</f>
        <v>3.527397</v>
      </c>
      <c r="H17" s="24" t="n">
        <f aca="false">H15/100*H38</f>
        <v>3.832654462</v>
      </c>
      <c r="I17" s="24" t="n">
        <f aca="false">I15/100*I38</f>
        <v>3.8967630156</v>
      </c>
      <c r="J17" s="24" t="n">
        <f aca="false">J15/100*J38</f>
        <v>3.9032130718</v>
      </c>
      <c r="K17" s="25" t="n">
        <f aca="false">K15/100*K38</f>
        <v>3.90548733263777</v>
      </c>
    </row>
    <row r="18" customFormat="false" ht="13.8" hidden="false" customHeight="false" outlineLevel="0" collapsed="false">
      <c r="A18" s="13" t="s">
        <v>13</v>
      </c>
      <c r="B18" s="14" t="s">
        <v>10</v>
      </c>
      <c r="C18" s="15" t="n">
        <f aca="false">C20/C38*100</f>
        <v>4.43159300168923</v>
      </c>
      <c r="D18" s="16"/>
      <c r="E18" s="16" t="n">
        <v>4.7</v>
      </c>
      <c r="F18" s="16" t="n">
        <v>5.2</v>
      </c>
      <c r="G18" s="16" t="n">
        <v>7</v>
      </c>
      <c r="H18" s="16" t="n">
        <v>8.5</v>
      </c>
      <c r="I18" s="16" t="n">
        <v>9.8</v>
      </c>
      <c r="J18" s="16" t="n">
        <v>11</v>
      </c>
      <c r="K18" s="17" t="n">
        <v>12</v>
      </c>
    </row>
    <row r="19" customFormat="false" ht="13.8" hidden="false" customHeight="false" outlineLevel="0" collapsed="false">
      <c r="A19" s="18"/>
      <c r="B19" s="12" t="s">
        <v>11</v>
      </c>
      <c r="C19" s="19" t="n">
        <f aca="false">C20*1000000/C11</f>
        <v>569.068013293551</v>
      </c>
      <c r="D19" s="20"/>
      <c r="E19" s="20" t="n">
        <f aca="false">E18/100*E37</f>
        <v>620.4</v>
      </c>
      <c r="F19" s="20" t="n">
        <f aca="false">F18/100*F37</f>
        <v>665.6</v>
      </c>
      <c r="G19" s="20" t="n">
        <f aca="false">G18/100*G37</f>
        <v>875</v>
      </c>
      <c r="H19" s="20" t="n">
        <f aca="false">H18/100*H37</f>
        <v>1041.25</v>
      </c>
      <c r="I19" s="20" t="n">
        <f aca="false">I18/100*I37</f>
        <v>1146.6</v>
      </c>
      <c r="J19" s="20" t="n">
        <f aca="false">J18/100*J37</f>
        <v>1243</v>
      </c>
      <c r="K19" s="21" t="n">
        <f aca="false">K18/100*K37</f>
        <v>1309.79847052328</v>
      </c>
    </row>
    <row r="20" customFormat="false" ht="13.8" hidden="false" customHeight="false" outlineLevel="0" collapsed="false">
      <c r="A20" s="22"/>
      <c r="B20" s="23" t="s">
        <v>12</v>
      </c>
      <c r="C20" s="24" t="n">
        <v>6.3787084</v>
      </c>
      <c r="D20" s="24" t="n">
        <v>5.6764515</v>
      </c>
      <c r="E20" s="24" t="n">
        <f aca="false">E18/100*E38</f>
        <v>7.1391524952</v>
      </c>
      <c r="F20" s="24" t="n">
        <f aca="false">F18/100*F38</f>
        <v>8.0094656512</v>
      </c>
      <c r="G20" s="24" t="n">
        <f aca="false">G18/100*G38</f>
        <v>10.28824125</v>
      </c>
      <c r="H20" s="24" t="n">
        <f aca="false">H18/100*H38</f>
        <v>12.529831895</v>
      </c>
      <c r="I20" s="24" t="n">
        <f aca="false">I18/100*I38</f>
        <v>13.6386705546</v>
      </c>
      <c r="J20" s="24" t="n">
        <f aca="false">J18/100*J38</f>
        <v>14.805290962</v>
      </c>
      <c r="K20" s="25" t="n">
        <f aca="false">K18/100*K38</f>
        <v>15.6219493305511</v>
      </c>
    </row>
    <row r="21" customFormat="false" ht="13.8" hidden="false" customHeight="false" outlineLevel="0" collapsed="false">
      <c r="A21" s="13" t="s">
        <v>14</v>
      </c>
      <c r="B21" s="14" t="s">
        <v>10</v>
      </c>
      <c r="C21" s="15" t="n">
        <f aca="false">C23/C38*100</f>
        <v>1.22295853843343</v>
      </c>
      <c r="D21" s="16"/>
      <c r="E21" s="16" t="n">
        <v>1.3</v>
      </c>
      <c r="F21" s="16" t="n">
        <v>1.6</v>
      </c>
      <c r="G21" s="16" t="n">
        <v>1.9</v>
      </c>
      <c r="H21" s="16" t="n">
        <v>2.2</v>
      </c>
      <c r="I21" s="16" t="n">
        <v>2.6</v>
      </c>
      <c r="J21" s="16" t="n">
        <v>3</v>
      </c>
      <c r="K21" s="17" t="n">
        <v>3.5</v>
      </c>
    </row>
    <row r="22" customFormat="false" ht="12.8" hidden="false" customHeight="false" outlineLevel="0" collapsed="false">
      <c r="A22" s="18"/>
      <c r="B22" s="12" t="s">
        <v>11</v>
      </c>
      <c r="C22" s="20" t="n">
        <f aca="false">C23*1000000/C11</f>
        <v>157.042080701323</v>
      </c>
      <c r="D22" s="20"/>
      <c r="E22" s="20" t="n">
        <f aca="false">E21/100*E37</f>
        <v>171.6</v>
      </c>
      <c r="F22" s="20" t="n">
        <f aca="false">F21/100*F37</f>
        <v>204.8</v>
      </c>
      <c r="G22" s="20" t="n">
        <f aca="false">G21/100*G37</f>
        <v>237.5</v>
      </c>
      <c r="H22" s="20" t="n">
        <f aca="false">H21/100*H37</f>
        <v>269.5</v>
      </c>
      <c r="I22" s="20" t="n">
        <f aca="false">I21/100*I37</f>
        <v>304.2</v>
      </c>
      <c r="J22" s="20" t="n">
        <f aca="false">J21/100*J37</f>
        <v>339</v>
      </c>
      <c r="K22" s="26" t="n">
        <f aca="false">K21/100*K37</f>
        <v>382.024553902623</v>
      </c>
    </row>
    <row r="23" customFormat="false" ht="13.8" hidden="false" customHeight="false" outlineLevel="0" collapsed="false">
      <c r="A23" s="22"/>
      <c r="B23" s="23" t="s">
        <v>12</v>
      </c>
      <c r="C23" s="24" t="n">
        <v>1.76029159243268</v>
      </c>
      <c r="D23" s="24"/>
      <c r="E23" s="24" t="n">
        <f aca="false">E21*E38/100</f>
        <v>1.9746592008</v>
      </c>
      <c r="F23" s="24" t="n">
        <f aca="false">F21*F38/100</f>
        <v>2.4644509696</v>
      </c>
      <c r="G23" s="24" t="n">
        <f aca="false">G21*G38/100</f>
        <v>2.792522625</v>
      </c>
      <c r="H23" s="24" t="n">
        <f aca="false">H21*H38/100</f>
        <v>3.243015314</v>
      </c>
      <c r="I23" s="24" t="n">
        <f aca="false">I21*I38/100</f>
        <v>3.6184228002</v>
      </c>
      <c r="J23" s="24" t="n">
        <f aca="false">J21*J38/100</f>
        <v>4.037806626</v>
      </c>
      <c r="K23" s="25" t="n">
        <f aca="false">K21*K38/100</f>
        <v>4.5564018880774</v>
      </c>
    </row>
    <row r="24" customFormat="false" ht="13.8" hidden="false" customHeight="false" outlineLevel="0" collapsed="false">
      <c r="A24" s="13" t="s">
        <v>15</v>
      </c>
      <c r="B24" s="14" t="s">
        <v>10</v>
      </c>
      <c r="C24" s="15" t="n">
        <f aca="false">C26/C38*100</f>
        <v>74.3392546441143</v>
      </c>
      <c r="D24" s="16"/>
      <c r="E24" s="16" t="n">
        <v>74.75</v>
      </c>
      <c r="F24" s="16" t="n">
        <v>72.55</v>
      </c>
      <c r="G24" s="16" t="n">
        <v>67.7</v>
      </c>
      <c r="H24" s="16" t="n">
        <v>62.2</v>
      </c>
      <c r="I24" s="16" t="n">
        <v>55.7</v>
      </c>
      <c r="J24" s="16" t="n">
        <v>51.45</v>
      </c>
      <c r="K24" s="27" t="n">
        <v>48.3</v>
      </c>
    </row>
    <row r="25" customFormat="false" ht="12.8" hidden="false" customHeight="false" outlineLevel="0" collapsed="false">
      <c r="A25" s="18"/>
      <c r="B25" s="12" t="s">
        <v>11</v>
      </c>
      <c r="C25" s="20" t="n">
        <f aca="false">C26*1000000/C11</f>
        <v>9546.02372869622</v>
      </c>
      <c r="D25" s="20" t="n">
        <f aca="false">D26*1000000/D11</f>
        <v>9400.46958220194</v>
      </c>
      <c r="E25" s="28" t="n">
        <f aca="false">E24/100*E37</f>
        <v>9867</v>
      </c>
      <c r="F25" s="28" t="n">
        <f aca="false">F24/100*F37</f>
        <v>9286.4</v>
      </c>
      <c r="G25" s="28" t="n">
        <f aca="false">G24/100*G37</f>
        <v>8462.5</v>
      </c>
      <c r="H25" s="28" t="n">
        <f aca="false">H24/100*H37</f>
        <v>7619.5</v>
      </c>
      <c r="I25" s="28" t="n">
        <f aca="false">I24/100*I37</f>
        <v>6516.9</v>
      </c>
      <c r="J25" s="28" t="n">
        <f aca="false">J24/100*J37</f>
        <v>5813.85</v>
      </c>
      <c r="K25" s="26" t="n">
        <f aca="false">K24/100*K37</f>
        <v>5271.9388438562</v>
      </c>
    </row>
    <row r="26" customFormat="false" ht="13.8" hidden="false" customHeight="false" outlineLevel="0" collapsed="false">
      <c r="A26" s="22"/>
      <c r="B26" s="23" t="s">
        <v>12</v>
      </c>
      <c r="C26" s="24" t="n">
        <v>107.0018</v>
      </c>
      <c r="D26" s="24" t="n">
        <v>106.9404</v>
      </c>
      <c r="E26" s="28" t="n">
        <f aca="false">E24/100*E38</f>
        <v>113.542904046</v>
      </c>
      <c r="F26" s="28" t="n">
        <f aca="false">F24/100*F38</f>
        <v>111.7474486528</v>
      </c>
      <c r="G26" s="28" t="n">
        <f aca="false">G24/100*G38</f>
        <v>99.501990375</v>
      </c>
      <c r="H26" s="28" t="n">
        <f aca="false">H24/100*H38</f>
        <v>91.688887514</v>
      </c>
      <c r="I26" s="28" t="n">
        <f aca="false">I24/100*I38</f>
        <v>77.5177499889</v>
      </c>
      <c r="J26" s="28" t="n">
        <f aca="false">J24/100*J38</f>
        <v>69.2483836359</v>
      </c>
      <c r="K26" s="25" t="n">
        <f aca="false">K24/100*K38</f>
        <v>62.8783460554681</v>
      </c>
    </row>
    <row r="27" customFormat="false" ht="13.8" hidden="false" customHeight="false" outlineLevel="0" collapsed="false">
      <c r="A27" s="13" t="s">
        <v>16</v>
      </c>
      <c r="B27" s="14" t="s">
        <v>10</v>
      </c>
      <c r="C27" s="15" t="n">
        <f aca="false">C29/C38*100</f>
        <v>10.0788438603191</v>
      </c>
      <c r="D27" s="16"/>
      <c r="E27" s="16" t="n">
        <v>9</v>
      </c>
      <c r="F27" s="16" t="n">
        <v>9</v>
      </c>
      <c r="G27" s="16" t="n">
        <v>10</v>
      </c>
      <c r="H27" s="16" t="n">
        <v>12</v>
      </c>
      <c r="I27" s="16" t="n">
        <v>15</v>
      </c>
      <c r="J27" s="16" t="n">
        <v>17</v>
      </c>
      <c r="K27" s="17" t="n">
        <v>18</v>
      </c>
    </row>
    <row r="28" customFormat="false" ht="12.8" hidden="false" customHeight="false" outlineLevel="0" collapsed="false">
      <c r="A28" s="18"/>
      <c r="B28" s="12" t="s">
        <v>11</v>
      </c>
      <c r="C28" s="20" t="n">
        <f aca="false">C29*1000000/C11</f>
        <v>1294.24061498911</v>
      </c>
      <c r="D28" s="20" t="n">
        <f aca="false">D29*1000000/D11</f>
        <v>1169.98225221891</v>
      </c>
      <c r="E28" s="28" t="n">
        <f aca="false">E27/100*E37</f>
        <v>1188</v>
      </c>
      <c r="F28" s="28" t="n">
        <f aca="false">F27/100*F37</f>
        <v>1152</v>
      </c>
      <c r="G28" s="28" t="n">
        <f aca="false">G27/100*G37</f>
        <v>1250</v>
      </c>
      <c r="H28" s="28" t="n">
        <f aca="false">H27/100*H37</f>
        <v>1470</v>
      </c>
      <c r="I28" s="28" t="n">
        <f aca="false">I27/100*I37</f>
        <v>1755</v>
      </c>
      <c r="J28" s="28" t="n">
        <f aca="false">J27/100*J37</f>
        <v>1921</v>
      </c>
      <c r="K28" s="26" t="n">
        <f aca="false">K27/100*K37</f>
        <v>1964.69770578492</v>
      </c>
    </row>
    <row r="29" customFormat="false" ht="13.8" hidden="false" customHeight="false" outlineLevel="0" collapsed="false">
      <c r="A29" s="22"/>
      <c r="B29" s="23" t="s">
        <v>12</v>
      </c>
      <c r="C29" s="20" t="n">
        <v>14.5072</v>
      </c>
      <c r="D29" s="24" t="n">
        <v>13.3098</v>
      </c>
      <c r="E29" s="28" t="n">
        <f aca="false">E27/100*E38</f>
        <v>13.670717544</v>
      </c>
      <c r="F29" s="28" t="n">
        <f aca="false">F27/100*F38</f>
        <v>13.862536704</v>
      </c>
      <c r="G29" s="28" t="n">
        <f aca="false">G27/100*G38</f>
        <v>14.6974875</v>
      </c>
      <c r="H29" s="28" t="n">
        <f aca="false">H27/100*H38</f>
        <v>17.68917444</v>
      </c>
      <c r="I29" s="28" t="n">
        <f aca="false">I27/100*I38</f>
        <v>20.875516155</v>
      </c>
      <c r="J29" s="28" t="n">
        <f aca="false">J27/100*J38</f>
        <v>22.880904214</v>
      </c>
      <c r="K29" s="25" t="n">
        <f aca="false">K27/100*K38</f>
        <v>23.4329239958266</v>
      </c>
    </row>
    <row r="30" customFormat="false" ht="13.8" hidden="false" customHeight="false" outlineLevel="0" collapsed="false">
      <c r="A30" s="13" t="s">
        <v>17</v>
      </c>
      <c r="B30" s="14" t="s">
        <v>10</v>
      </c>
      <c r="C30" s="15" t="n">
        <f aca="false">C32/C38*100</f>
        <v>0.863085070011749</v>
      </c>
      <c r="D30" s="16"/>
      <c r="E30" s="16" t="n">
        <v>0.95</v>
      </c>
      <c r="F30" s="16" t="n">
        <v>0.95</v>
      </c>
      <c r="G30" s="16" t="n">
        <v>1</v>
      </c>
      <c r="H30" s="16" t="n">
        <v>1</v>
      </c>
      <c r="I30" s="16" t="n">
        <v>1.1</v>
      </c>
      <c r="J30" s="16" t="n">
        <v>1.15</v>
      </c>
      <c r="K30" s="17" t="n">
        <v>1.2</v>
      </c>
    </row>
    <row r="31" customFormat="false" ht="12.8" hidden="false" customHeight="false" outlineLevel="0" collapsed="false">
      <c r="A31" s="18"/>
      <c r="B31" s="12" t="s">
        <v>11</v>
      </c>
      <c r="C31" s="20" t="n">
        <f aca="false">C32*1000000/C11</f>
        <v>110.830147513026</v>
      </c>
      <c r="D31" s="20" t="n">
        <f aca="false">D32*1000000/D11</f>
        <v>122.713731543494</v>
      </c>
      <c r="E31" s="20" t="n">
        <f aca="false">E30/100*E37</f>
        <v>125.4</v>
      </c>
      <c r="F31" s="20" t="n">
        <f aca="false">F30/100*F37</f>
        <v>121.6</v>
      </c>
      <c r="G31" s="20" t="n">
        <f aca="false">G30/100*G37</f>
        <v>125</v>
      </c>
      <c r="H31" s="20" t="n">
        <f aca="false">H30/100*H37</f>
        <v>122.5</v>
      </c>
      <c r="I31" s="20" t="n">
        <f aca="false">I30/100*I37</f>
        <v>128.7</v>
      </c>
      <c r="J31" s="20" t="n">
        <f aca="false">J30/100*J37</f>
        <v>129.95</v>
      </c>
      <c r="K31" s="26" t="n">
        <f aca="false">K30/100*K37</f>
        <v>130.979847052328</v>
      </c>
    </row>
    <row r="32" customFormat="false" ht="13.8" hidden="false" customHeight="false" outlineLevel="0" collapsed="false">
      <c r="A32" s="22"/>
      <c r="B32" s="23" t="s">
        <v>12</v>
      </c>
      <c r="C32" s="24" t="n">
        <v>1.2423</v>
      </c>
      <c r="D32" s="24" t="n">
        <v>1.396</v>
      </c>
      <c r="E32" s="24" t="n">
        <f aca="false">E30/100*E38</f>
        <v>1.4430201852</v>
      </c>
      <c r="F32" s="24" t="n">
        <f aca="false">F30/100*F38</f>
        <v>1.4632677632</v>
      </c>
      <c r="G32" s="24" t="n">
        <f aca="false">G30/100*G38</f>
        <v>1.46974875</v>
      </c>
      <c r="H32" s="24" t="n">
        <f aca="false">H30/100*H38</f>
        <v>1.47409787</v>
      </c>
      <c r="I32" s="24" t="n">
        <f aca="false">I30/100*I38</f>
        <v>1.5308711847</v>
      </c>
      <c r="J32" s="24" t="n">
        <f aca="false">J30/100*J38</f>
        <v>1.5478258733</v>
      </c>
      <c r="K32" s="25" t="n">
        <f aca="false">K30/100*K38</f>
        <v>1.56219493305511</v>
      </c>
    </row>
    <row r="33" customFormat="false" ht="13.8" hidden="false" customHeight="false" outlineLevel="0" collapsed="false">
      <c r="A33" s="13" t="s">
        <v>18</v>
      </c>
      <c r="B33" s="14" t="s">
        <v>10</v>
      </c>
      <c r="C33" s="15" t="n">
        <f aca="false">C35/C38*100</f>
        <v>7.17848062939419</v>
      </c>
      <c r="D33" s="16"/>
      <c r="E33" s="16" t="n">
        <v>7.3</v>
      </c>
      <c r="F33" s="16" t="n">
        <v>8.5</v>
      </c>
      <c r="G33" s="16" t="n">
        <v>10</v>
      </c>
      <c r="H33" s="16" t="n">
        <v>11.5</v>
      </c>
      <c r="I33" s="16" t="n">
        <v>13</v>
      </c>
      <c r="J33" s="16" t="n">
        <v>13.5</v>
      </c>
      <c r="K33" s="17" t="n">
        <v>14</v>
      </c>
    </row>
    <row r="34" customFormat="false" ht="12.8" hidden="false" customHeight="false" outlineLevel="0" collapsed="false">
      <c r="A34" s="18" t="s">
        <v>19</v>
      </c>
      <c r="B34" s="12" t="s">
        <v>11</v>
      </c>
      <c r="C34" s="20" t="n">
        <f aca="false">C35*1000000/C11</f>
        <v>921.800289123676</v>
      </c>
      <c r="D34" s="20" t="n">
        <f aca="false">D35*1000000/D11</f>
        <v>911.061552891288</v>
      </c>
      <c r="E34" s="20" t="n">
        <f aca="false">E33/100*E37</f>
        <v>963.6</v>
      </c>
      <c r="F34" s="20" t="n">
        <f aca="false">F33/100*F37</f>
        <v>1088</v>
      </c>
      <c r="G34" s="20" t="n">
        <f aca="false">G33/100*G37</f>
        <v>1250</v>
      </c>
      <c r="H34" s="20" t="n">
        <f aca="false">H33/100*H37</f>
        <v>1408.75</v>
      </c>
      <c r="I34" s="20" t="n">
        <f aca="false">I33/100*I37</f>
        <v>1521</v>
      </c>
      <c r="J34" s="20" t="n">
        <f aca="false">J33/100*J37</f>
        <v>1525.5</v>
      </c>
      <c r="K34" s="26" t="n">
        <f aca="false">K33/100*K37</f>
        <v>1528.09821561049</v>
      </c>
    </row>
    <row r="35" customFormat="false" ht="13.8" hidden="false" customHeight="false" outlineLevel="0" collapsed="false">
      <c r="A35" s="22"/>
      <c r="B35" s="23" t="s">
        <v>12</v>
      </c>
      <c r="C35" s="24" t="n">
        <v>10.3325</v>
      </c>
      <c r="D35" s="24" t="n">
        <v>10.3643</v>
      </c>
      <c r="E35" s="24" t="n">
        <f aca="false">E33*E38/100</f>
        <v>11.0884708968</v>
      </c>
      <c r="F35" s="24" t="n">
        <f aca="false">F33*F38/100</f>
        <v>13.092395776</v>
      </c>
      <c r="G35" s="24" t="n">
        <f aca="false">G33*G38/100</f>
        <v>14.6974875</v>
      </c>
      <c r="H35" s="24" t="n">
        <f aca="false">H33*H38/100</f>
        <v>16.952125505</v>
      </c>
      <c r="I35" s="24" t="n">
        <f aca="false">I33*I38/100</f>
        <v>18.092114001</v>
      </c>
      <c r="J35" s="24" t="n">
        <f aca="false">J33*J38/100</f>
        <v>18.170129817</v>
      </c>
      <c r="K35" s="25" t="n">
        <f aca="false">K33*K38/100</f>
        <v>18.2256075523096</v>
      </c>
    </row>
    <row r="36" customFormat="false" ht="13.8" hidden="false" customHeight="false" outlineLevel="0" collapsed="false">
      <c r="A36" s="13" t="s">
        <v>20</v>
      </c>
      <c r="B36" s="14" t="s">
        <v>21</v>
      </c>
      <c r="C36" s="16" t="n">
        <f aca="false">SUM(C15+C18+C21+C24+C27+C30+C33)</f>
        <v>100</v>
      </c>
      <c r="D36" s="16"/>
      <c r="E36" s="16" t="n">
        <f aca="false">SUM(E15+E18+E21+E24+E27+E30+E33)</f>
        <v>100</v>
      </c>
      <c r="F36" s="16" t="n">
        <f aca="false">SUM(F15+F18+F21+F24+F27+F30+F33)</f>
        <v>100</v>
      </c>
      <c r="G36" s="16" t="n">
        <f aca="false">SUM(G15+G18+G21+G24+G27+G30+G33)</f>
        <v>100</v>
      </c>
      <c r="H36" s="16" t="n">
        <f aca="false">SUM(H15+H18+H21+H24+H27+H30+H33)</f>
        <v>100</v>
      </c>
      <c r="I36" s="16" t="n">
        <f aca="false">SUM(I15+I18+I21+I24+I27+I30+I33)</f>
        <v>100</v>
      </c>
      <c r="J36" s="16" t="n">
        <f aca="false">SUM(J15+J18+J21+J24+J27+J30+J33)</f>
        <v>100</v>
      </c>
      <c r="K36" s="17" t="n">
        <f aca="false">SUM(K15+K18+K21+K24+K27+K30+K33)</f>
        <v>100</v>
      </c>
    </row>
    <row r="37" customFormat="false" ht="13.8" hidden="false" customHeight="false" outlineLevel="0" collapsed="false">
      <c r="A37" s="18" t="s">
        <v>22</v>
      </c>
      <c r="B37" s="12" t="s">
        <v>11</v>
      </c>
      <c r="C37" s="19" t="n">
        <f aca="false">C38*1000000/C11</f>
        <v>12841.1614757184</v>
      </c>
      <c r="D37" s="20"/>
      <c r="E37" s="20" t="n">
        <v>13200</v>
      </c>
      <c r="F37" s="20" t="n">
        <v>12800</v>
      </c>
      <c r="G37" s="20" t="n">
        <v>12500</v>
      </c>
      <c r="H37" s="20" t="n">
        <v>12250</v>
      </c>
      <c r="I37" s="20" t="n">
        <v>11700</v>
      </c>
      <c r="J37" s="20" t="n">
        <v>11300</v>
      </c>
      <c r="K37" s="29" t="n">
        <f aca="false">0.85*C37</f>
        <v>10914.9872543607</v>
      </c>
    </row>
    <row r="38" customFormat="false" ht="13.8" hidden="false" customHeight="false" outlineLevel="0" collapsed="false">
      <c r="A38" s="22"/>
      <c r="B38" s="23" t="s">
        <v>12</v>
      </c>
      <c r="C38" s="24" t="n">
        <f aca="false">C17+C20+C23+C26+C29+C32+C35</f>
        <v>143.937143992433</v>
      </c>
      <c r="D38" s="24"/>
      <c r="E38" s="24" t="n">
        <f aca="false">E37*E11*0.000001</f>
        <v>151.8968616</v>
      </c>
      <c r="F38" s="24" t="n">
        <f aca="false">F37*F11*0.000001</f>
        <v>154.0281856</v>
      </c>
      <c r="G38" s="24" t="n">
        <f aca="false">G37*G11*0.000001</f>
        <v>146.974875</v>
      </c>
      <c r="H38" s="24" t="n">
        <f aca="false">H37*H11*0.000001</f>
        <v>147.409787</v>
      </c>
      <c r="I38" s="24" t="n">
        <f aca="false">I37*I11*0.000001</f>
        <v>139.1701077</v>
      </c>
      <c r="J38" s="24" t="n">
        <f aca="false">J37*J11*0.000001</f>
        <v>134.5935542</v>
      </c>
      <c r="K38" s="25" t="n">
        <f aca="false">K37*K11*0.000001</f>
        <v>130.182911087926</v>
      </c>
    </row>
    <row r="39" customFormat="false" ht="13.8" hidden="false" customHeight="false" outlineLevel="0" collapsed="false">
      <c r="A39" s="22"/>
      <c r="B39" s="23"/>
      <c r="C39" s="24"/>
      <c r="D39" s="24"/>
      <c r="E39" s="24"/>
      <c r="F39" s="24"/>
      <c r="G39" s="24"/>
      <c r="H39" s="24"/>
      <c r="I39" s="24"/>
      <c r="J39" s="24"/>
      <c r="K39" s="25"/>
    </row>
    <row r="40" customFormat="false" ht="13.8" hidden="false" customHeight="false" outlineLevel="0" collapsed="false">
      <c r="A40" s="30" t="s">
        <v>23</v>
      </c>
      <c r="B40" s="31" t="s">
        <v>11</v>
      </c>
      <c r="C40" s="28" t="n">
        <f aca="false">C41/C11*1000000</f>
        <v>12029.9368610234</v>
      </c>
      <c r="D40" s="28"/>
      <c r="E40" s="28" t="n">
        <f aca="false">E41/E11*1000000</f>
        <v>12315.6</v>
      </c>
      <c r="F40" s="28" t="n">
        <f aca="false">F41/F11*1000000</f>
        <v>11852.8</v>
      </c>
      <c r="G40" s="28" t="n">
        <f aca="false">G41/G11*1000000</f>
        <v>11325</v>
      </c>
      <c r="H40" s="28" t="n">
        <f aca="false">H41/H11*1000000</f>
        <v>10890.25</v>
      </c>
      <c r="I40" s="28" t="n">
        <f aca="false">I41/I11*1000000</f>
        <v>10225.8</v>
      </c>
      <c r="J40" s="28" t="n">
        <f aca="false">J41/J11*1000000</f>
        <v>9729.3</v>
      </c>
      <c r="K40" s="28" t="n">
        <f aca="false">K41/K11*1000000</f>
        <v>9277.73916620659</v>
      </c>
    </row>
    <row r="41" customFormat="false" ht="13.8" hidden="false" customHeight="false" outlineLevel="0" collapsed="false">
      <c r="A41" s="30"/>
      <c r="B41" s="31" t="s">
        <v>12</v>
      </c>
      <c r="C41" s="28" t="n">
        <f aca="false">C38-C17-C20</f>
        <v>134.844091592433</v>
      </c>
      <c r="D41" s="28"/>
      <c r="E41" s="28" t="n">
        <f aca="false">E38-E17-E20</f>
        <v>141.7197718728</v>
      </c>
      <c r="F41" s="28" t="n">
        <f aca="false">F38-F17-F20</f>
        <v>142.6300998656</v>
      </c>
      <c r="G41" s="28" t="n">
        <f aca="false">G38-G17-G20</f>
        <v>133.15923675</v>
      </c>
      <c r="H41" s="28" t="n">
        <f aca="false">H38-H17-H20</f>
        <v>131.047300643</v>
      </c>
      <c r="I41" s="28" t="n">
        <f aca="false">I38-I17-I20</f>
        <v>121.6346741298</v>
      </c>
      <c r="J41" s="28" t="n">
        <f aca="false">J38-J17-J20</f>
        <v>115.8850501662</v>
      </c>
      <c r="K41" s="28" t="n">
        <f aca="false">K38-K17-K20</f>
        <v>110.655474424737</v>
      </c>
    </row>
    <row r="42" customFormat="false" ht="12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customFormat="false" ht="13.8" hidden="false" customHeight="false" outlineLevel="0" collapsed="false">
      <c r="A43" s="4" t="s">
        <v>24</v>
      </c>
      <c r="B43" s="5"/>
      <c r="C43" s="5"/>
      <c r="D43" s="5"/>
      <c r="E43" s="5"/>
      <c r="F43" s="5"/>
      <c r="G43" s="5"/>
      <c r="H43" s="5"/>
      <c r="I43" s="5"/>
      <c r="J43" s="5"/>
      <c r="K43" s="5"/>
    </row>
    <row r="44" customFormat="false" ht="12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customFormat="false" ht="13.8" hidden="false" customHeight="false" outlineLevel="0" collapsed="false">
      <c r="A45" s="4" t="s">
        <v>25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customFormat="false" ht="13.8" hidden="false" customHeight="false" outlineLevel="0" collapsed="false">
      <c r="A46" s="32" t="s">
        <v>26</v>
      </c>
      <c r="B46" s="5"/>
      <c r="C46" s="5"/>
      <c r="D46" s="5"/>
      <c r="E46" s="5"/>
      <c r="F46" s="5"/>
      <c r="G46" s="5"/>
      <c r="H46" s="5"/>
      <c r="I46" s="5"/>
      <c r="J46" s="5"/>
      <c r="K46" s="5"/>
    </row>
    <row r="47" customFormat="false" ht="13.8" hidden="false" customHeight="false" outlineLevel="0" collapsed="false">
      <c r="A47" s="32" t="s">
        <v>27</v>
      </c>
      <c r="B47" s="5"/>
      <c r="C47" s="5"/>
      <c r="D47" s="5"/>
      <c r="E47" s="5"/>
      <c r="F47" s="5"/>
      <c r="G47" s="5"/>
      <c r="H47" s="5"/>
      <c r="I47" s="5"/>
      <c r="J47" s="5"/>
      <c r="K47" s="5"/>
    </row>
    <row r="48" customFormat="false" ht="13.8" hidden="false" customHeight="false" outlineLevel="0" collapsed="false">
      <c r="A48" s="32" t="s">
        <v>28</v>
      </c>
      <c r="B48" s="5"/>
      <c r="C48" s="5"/>
      <c r="D48" s="5"/>
      <c r="E48" s="5"/>
      <c r="F48" s="5"/>
      <c r="G48" s="5"/>
      <c r="H48" s="5"/>
      <c r="I48" s="5"/>
      <c r="J48" s="5"/>
      <c r="K48" s="5"/>
    </row>
    <row r="49" customFormat="false" ht="12.8" hidden="false" customHeight="false" outlineLevel="0" collapsed="false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customFormat="false" ht="13.8" hidden="false" customHeight="false" outlineLevel="0" collapsed="false">
      <c r="A50" s="10" t="s">
        <v>7</v>
      </c>
      <c r="B50" s="11" t="s">
        <v>8</v>
      </c>
      <c r="C50" s="11" t="n">
        <v>2015</v>
      </c>
      <c r="D50" s="11" t="n">
        <v>2017</v>
      </c>
      <c r="E50" s="11" t="n">
        <v>2020</v>
      </c>
      <c r="F50" s="11" t="n">
        <v>2025</v>
      </c>
      <c r="G50" s="11" t="n">
        <v>2030</v>
      </c>
      <c r="H50" s="11" t="n">
        <v>2035</v>
      </c>
      <c r="I50" s="11" t="n">
        <v>2040</v>
      </c>
      <c r="J50" s="11" t="n">
        <v>2045</v>
      </c>
      <c r="K50" s="11" t="n">
        <v>2050</v>
      </c>
    </row>
    <row r="51" customFormat="false" ht="13.8" hidden="false" customHeight="false" outlineLevel="0" collapsed="false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customFormat="false" ht="13.8" hidden="false" customHeight="false" outlineLevel="0" collapsed="false">
      <c r="A52" s="13" t="s">
        <v>9</v>
      </c>
      <c r="B52" s="14" t="s">
        <v>12</v>
      </c>
      <c r="C52" s="33" t="n">
        <f aca="false">C17</f>
        <v>2.714344</v>
      </c>
      <c r="D52" s="33"/>
      <c r="E52" s="33" t="n">
        <f aca="false">E17</f>
        <v>3.037937232</v>
      </c>
      <c r="F52" s="33" t="n">
        <f aca="false">F17</f>
        <v>3.3886200832</v>
      </c>
      <c r="G52" s="33" t="n">
        <f aca="false">G17</f>
        <v>3.527397</v>
      </c>
      <c r="H52" s="33" t="n">
        <f aca="false">H17</f>
        <v>3.832654462</v>
      </c>
      <c r="I52" s="33" t="n">
        <f aca="false">I17</f>
        <v>3.8967630156</v>
      </c>
      <c r="J52" s="33" t="n">
        <f aca="false">J17</f>
        <v>3.9032130718</v>
      </c>
      <c r="K52" s="34" t="n">
        <f aca="false">K17</f>
        <v>3.90548733263777</v>
      </c>
      <c r="L52" s="1" t="s">
        <v>29</v>
      </c>
    </row>
    <row r="53" customFormat="false" ht="13.8" hidden="false" customHeight="false" outlineLevel="0" collapsed="false">
      <c r="A53" s="35"/>
      <c r="B53" s="23" t="s">
        <v>30</v>
      </c>
      <c r="C53" s="36" t="n">
        <f aca="false">C52/C76*100</f>
        <v>1.56765033107035</v>
      </c>
      <c r="D53" s="36"/>
      <c r="E53" s="36" t="n">
        <f aca="false">E52/E76*100</f>
        <v>1.6474994236019</v>
      </c>
      <c r="F53" s="36" t="n">
        <f aca="false">F52/F76*100</f>
        <v>1.8686621034999</v>
      </c>
      <c r="G53" s="36" t="n">
        <f aca="false">G52/G76*100</f>
        <v>2.08369018425385</v>
      </c>
      <c r="H53" s="36" t="n">
        <f aca="false">H52/H76*100</f>
        <v>2.31971427894106</v>
      </c>
      <c r="I53" s="36" t="n">
        <f aca="false">I52/I76*100</f>
        <v>2.4823104505503</v>
      </c>
      <c r="J53" s="36" t="n">
        <f aca="false">J52/J76*100</f>
        <v>2.56108380315261</v>
      </c>
      <c r="K53" s="37" t="n">
        <f aca="false">K52/K76*100</f>
        <v>2.63894807667595</v>
      </c>
    </row>
    <row r="54" customFormat="false" ht="13.8" hidden="false" customHeight="false" outlineLevel="0" collapsed="false">
      <c r="A54" s="13" t="s">
        <v>13</v>
      </c>
      <c r="B54" s="14" t="s">
        <v>12</v>
      </c>
      <c r="C54" s="33" t="n">
        <f aca="false">C20</f>
        <v>6.3787084</v>
      </c>
      <c r="D54" s="33" t="n">
        <f aca="false">D20</f>
        <v>5.6764515</v>
      </c>
      <c r="E54" s="33" t="n">
        <f aca="false">E20</f>
        <v>7.1391524952</v>
      </c>
      <c r="F54" s="33" t="n">
        <f aca="false">F20</f>
        <v>8.0094656512</v>
      </c>
      <c r="G54" s="33" t="n">
        <f aca="false">G20</f>
        <v>10.28824125</v>
      </c>
      <c r="H54" s="33" t="n">
        <f aca="false">H20</f>
        <v>12.529831895</v>
      </c>
      <c r="I54" s="33" t="n">
        <f aca="false">I20</f>
        <v>13.6386705546</v>
      </c>
      <c r="J54" s="33" t="n">
        <f aca="false">J20</f>
        <v>14.805290962</v>
      </c>
      <c r="K54" s="34" t="n">
        <f aca="false">K20</f>
        <v>15.6219493305511</v>
      </c>
    </row>
    <row r="55" customFormat="false" ht="13.8" hidden="false" customHeight="false" outlineLevel="0" collapsed="false">
      <c r="A55" s="35"/>
      <c r="B55" s="23" t="s">
        <v>30</v>
      </c>
      <c r="C55" s="36" t="n">
        <f aca="false">C54/C76*100</f>
        <v>3.68397827801533</v>
      </c>
      <c r="D55" s="36"/>
      <c r="E55" s="36" t="n">
        <f aca="false">E54/E76*100</f>
        <v>3.87162364546447</v>
      </c>
      <c r="F55" s="36" t="n">
        <f aca="false">F54/F76*100</f>
        <v>4.41683769918158</v>
      </c>
      <c r="G55" s="36" t="n">
        <f aca="false">G54/G76*100</f>
        <v>6.07742970407372</v>
      </c>
      <c r="H55" s="36" t="n">
        <f aca="false">H54/H76*100</f>
        <v>7.58368129653807</v>
      </c>
      <c r="I55" s="36" t="n">
        <f aca="false">I54/I76*100</f>
        <v>8.68808657692606</v>
      </c>
      <c r="J55" s="36" t="n">
        <f aca="false">J54/J76*100</f>
        <v>9.71445580506161</v>
      </c>
      <c r="K55" s="37" t="n">
        <f aca="false">K54/K76*100</f>
        <v>10.5557923067038</v>
      </c>
    </row>
    <row r="56" customFormat="false" ht="13.8" hidden="false" customHeight="false" outlineLevel="0" collapsed="false">
      <c r="A56" s="13" t="s">
        <v>31</v>
      </c>
      <c r="B56" s="14" t="s">
        <v>12</v>
      </c>
      <c r="C56" s="33" t="n">
        <f aca="false">C23</f>
        <v>1.76029159243268</v>
      </c>
      <c r="D56" s="33" t="n">
        <f aca="false">D23</f>
        <v>0</v>
      </c>
      <c r="E56" s="33" t="n">
        <f aca="false">E23</f>
        <v>1.9746592008</v>
      </c>
      <c r="F56" s="33" t="n">
        <f aca="false">F23</f>
        <v>2.4644509696</v>
      </c>
      <c r="G56" s="33" t="n">
        <f aca="false">G23</f>
        <v>2.792522625</v>
      </c>
      <c r="H56" s="33" t="n">
        <f aca="false">H23</f>
        <v>3.243015314</v>
      </c>
      <c r="I56" s="33" t="n">
        <f aca="false">I23</f>
        <v>3.6184228002</v>
      </c>
      <c r="J56" s="33" t="n">
        <f aca="false">J23</f>
        <v>4.037806626</v>
      </c>
      <c r="K56" s="34" t="n">
        <f aca="false">K23</f>
        <v>4.5564018880774</v>
      </c>
    </row>
    <row r="57" customFormat="false" ht="13.8" hidden="false" customHeight="false" outlineLevel="0" collapsed="false">
      <c r="A57" s="38"/>
      <c r="B57" s="23" t="s">
        <v>30</v>
      </c>
      <c r="C57" s="36" t="n">
        <f aca="false">C56/C76*100</f>
        <v>1.01664405751719</v>
      </c>
      <c r="D57" s="36"/>
      <c r="E57" s="36" t="n">
        <f aca="false">E56/E76*100</f>
        <v>1.07087462534124</v>
      </c>
      <c r="F57" s="36" t="n">
        <f aca="false">F56/F76*100</f>
        <v>1.35902698436356</v>
      </c>
      <c r="G57" s="36" t="n">
        <f aca="false">G56/G76*100</f>
        <v>1.6495880625343</v>
      </c>
      <c r="H57" s="36" t="n">
        <f aca="false">H56/H76*100</f>
        <v>1.96283515910397</v>
      </c>
      <c r="I57" s="36" t="n">
        <f aca="false">I56/I76*100</f>
        <v>2.30500256122528</v>
      </c>
      <c r="J57" s="36" t="n">
        <f aca="false">J56/J76*100</f>
        <v>2.64939703774408</v>
      </c>
      <c r="K57" s="37" t="n">
        <f aca="false">K56/K76*100</f>
        <v>3.07877275612195</v>
      </c>
    </row>
    <row r="58" customFormat="false" ht="13.8" hidden="false" customHeight="false" outlineLevel="0" collapsed="false">
      <c r="A58" s="13" t="s">
        <v>15</v>
      </c>
      <c r="B58" s="14" t="s">
        <v>12</v>
      </c>
      <c r="C58" s="33" t="n">
        <f aca="false">C26</f>
        <v>107.0018</v>
      </c>
      <c r="D58" s="33" t="n">
        <f aca="false">D26</f>
        <v>106.9404</v>
      </c>
      <c r="E58" s="33" t="n">
        <f aca="false">E26</f>
        <v>113.542904046</v>
      </c>
      <c r="F58" s="33" t="n">
        <f aca="false">F26</f>
        <v>111.7474486528</v>
      </c>
      <c r="G58" s="33" t="n">
        <f aca="false">G26</f>
        <v>99.501990375</v>
      </c>
      <c r="H58" s="33" t="n">
        <f aca="false">H26</f>
        <v>91.688887514</v>
      </c>
      <c r="I58" s="33" t="n">
        <f aca="false">I26</f>
        <v>77.5177499889</v>
      </c>
      <c r="J58" s="33" t="n">
        <f aca="false">J26</f>
        <v>69.2483836359</v>
      </c>
      <c r="K58" s="34" t="n">
        <f aca="false">K26</f>
        <v>62.8783460554681</v>
      </c>
    </row>
    <row r="59" customFormat="false" ht="13.8" hidden="false" customHeight="false" outlineLevel="0" collapsed="false">
      <c r="A59" s="38"/>
      <c r="B59" s="23" t="s">
        <v>30</v>
      </c>
      <c r="C59" s="36" t="n">
        <f aca="false">C58/C76*100</f>
        <v>61.7981387750129</v>
      </c>
      <c r="D59" s="36"/>
      <c r="E59" s="36" t="n">
        <f aca="false">E58/E76*100</f>
        <v>61.5752909571212</v>
      </c>
      <c r="F59" s="36" t="n">
        <f aca="false">F58/F76*100</f>
        <v>61.6233798222354</v>
      </c>
      <c r="G59" s="36" t="n">
        <f aca="false">G58/G76*100</f>
        <v>58.7774272808273</v>
      </c>
      <c r="H59" s="36" t="n">
        <f aca="false">H58/H76*100</f>
        <v>55.4947031346668</v>
      </c>
      <c r="I59" s="36" t="n">
        <f aca="false">I58/I76*100</f>
        <v>49.3802471770185</v>
      </c>
      <c r="J59" s="36" t="n">
        <f aca="false">J58/J76*100</f>
        <v>45.4371591973109</v>
      </c>
      <c r="K59" s="37" t="n">
        <f aca="false">K58/K76*100</f>
        <v>42.4870640344829</v>
      </c>
    </row>
    <row r="60" customFormat="false" ht="13.8" hidden="false" customHeight="false" outlineLevel="0" collapsed="false">
      <c r="A60" s="13" t="s">
        <v>16</v>
      </c>
      <c r="B60" s="14" t="s">
        <v>12</v>
      </c>
      <c r="C60" s="33" t="n">
        <f aca="false">C29</f>
        <v>14.5072</v>
      </c>
      <c r="D60" s="33" t="n">
        <f aca="false">D29</f>
        <v>13.3098</v>
      </c>
      <c r="E60" s="33" t="n">
        <f aca="false">E29</f>
        <v>13.670717544</v>
      </c>
      <c r="F60" s="33" t="n">
        <f aca="false">F29</f>
        <v>13.862536704</v>
      </c>
      <c r="G60" s="33" t="n">
        <f aca="false">G29</f>
        <v>14.6974875</v>
      </c>
      <c r="H60" s="33" t="n">
        <f aca="false">H29</f>
        <v>17.68917444</v>
      </c>
      <c r="I60" s="33" t="n">
        <f aca="false">I29</f>
        <v>20.875516155</v>
      </c>
      <c r="J60" s="33" t="n">
        <f aca="false">J29</f>
        <v>22.880904214</v>
      </c>
      <c r="K60" s="34" t="n">
        <f aca="false">K29</f>
        <v>23.4329239958266</v>
      </c>
    </row>
    <row r="61" customFormat="false" ht="13.8" hidden="false" customHeight="false" outlineLevel="0" collapsed="false">
      <c r="A61" s="38"/>
      <c r="B61" s="23" t="s">
        <v>30</v>
      </c>
      <c r="C61" s="36" t="n">
        <f aca="false">C60/C76*100</f>
        <v>8.37853156523411</v>
      </c>
      <c r="D61" s="36"/>
      <c r="E61" s="36" t="n">
        <f aca="false">E60/E76*100</f>
        <v>7.41374740620857</v>
      </c>
      <c r="F61" s="36" t="n">
        <f aca="false">F60/F76*100</f>
        <v>7.64452678704505</v>
      </c>
      <c r="G61" s="36" t="n">
        <f aca="false">G60/G76*100</f>
        <v>8.68204243439103</v>
      </c>
      <c r="H61" s="36" t="n">
        <f aca="false">H60/H76*100</f>
        <v>10.7063735951126</v>
      </c>
      <c r="I61" s="36" t="n">
        <f aca="false">I60/I76*100</f>
        <v>13.2980916993766</v>
      </c>
      <c r="J61" s="36" t="n">
        <f aca="false">J60/J76*100</f>
        <v>15.0132498805498</v>
      </c>
      <c r="K61" s="37" t="n">
        <f aca="false">K60/K76*100</f>
        <v>15.8336884600557</v>
      </c>
    </row>
    <row r="62" customFormat="false" ht="13.8" hidden="false" customHeight="false" outlineLevel="0" collapsed="false">
      <c r="A62" s="13" t="s">
        <v>17</v>
      </c>
      <c r="B62" s="14" t="s">
        <v>12</v>
      </c>
      <c r="C62" s="33" t="n">
        <f aca="false">C32</f>
        <v>1.2423</v>
      </c>
      <c r="D62" s="33" t="n">
        <f aca="false">D32</f>
        <v>1.396</v>
      </c>
      <c r="E62" s="33" t="n">
        <f aca="false">E32</f>
        <v>1.4430201852</v>
      </c>
      <c r="F62" s="33" t="n">
        <f aca="false">F32</f>
        <v>1.4632677632</v>
      </c>
      <c r="G62" s="33" t="n">
        <f aca="false">G32</f>
        <v>1.46974875</v>
      </c>
      <c r="H62" s="33" t="n">
        <f aca="false">H32</f>
        <v>1.47409787</v>
      </c>
      <c r="I62" s="33" t="n">
        <f aca="false">I32</f>
        <v>1.5308711847</v>
      </c>
      <c r="J62" s="33" t="n">
        <f aca="false">J32</f>
        <v>1.5478258733</v>
      </c>
      <c r="K62" s="34" t="n">
        <f aca="false">K32</f>
        <v>1.56219493305511</v>
      </c>
    </row>
    <row r="63" customFormat="false" ht="13.8" hidden="false" customHeight="false" outlineLevel="0" collapsed="false">
      <c r="A63" s="38"/>
      <c r="B63" s="23" t="s">
        <v>30</v>
      </c>
      <c r="C63" s="36" t="n">
        <f aca="false">C62/C76*100</f>
        <v>0.717481647974133</v>
      </c>
      <c r="D63" s="36"/>
      <c r="E63" s="36" t="n">
        <f aca="false">E62/E76*100</f>
        <v>0.782562226210904</v>
      </c>
      <c r="F63" s="36" t="n">
        <f aca="false">F62/F76*100</f>
        <v>0.806922271965866</v>
      </c>
      <c r="G63" s="36" t="n">
        <f aca="false">G62/G76*100</f>
        <v>0.868204243439103</v>
      </c>
      <c r="H63" s="36" t="n">
        <f aca="false">H62/H76*100</f>
        <v>0.892197799592714</v>
      </c>
      <c r="I63" s="36" t="n">
        <f aca="false">I62/I76*100</f>
        <v>0.975193391287619</v>
      </c>
      <c r="J63" s="36" t="n">
        <f aca="false">J62/J76*100</f>
        <v>1.0156021978019</v>
      </c>
      <c r="K63" s="37" t="n">
        <f aca="false">K62/K76*100</f>
        <v>1.05557923067038</v>
      </c>
    </row>
    <row r="64" customFormat="false" ht="13.8" hidden="false" customHeight="false" outlineLevel="0" collapsed="false">
      <c r="A64" s="13" t="s">
        <v>32</v>
      </c>
      <c r="B64" s="14" t="s">
        <v>12</v>
      </c>
      <c r="C64" s="33" t="n">
        <f aca="false">C35</f>
        <v>10.3325</v>
      </c>
      <c r="D64" s="33" t="n">
        <f aca="false">D35</f>
        <v>10.3643</v>
      </c>
      <c r="E64" s="33" t="n">
        <f aca="false">E35</f>
        <v>11.0884708968</v>
      </c>
      <c r="F64" s="33" t="n">
        <f aca="false">F35</f>
        <v>13.092395776</v>
      </c>
      <c r="G64" s="33" t="n">
        <f aca="false">G35</f>
        <v>14.6974875</v>
      </c>
      <c r="H64" s="33" t="n">
        <f aca="false">H35</f>
        <v>16.952125505</v>
      </c>
      <c r="I64" s="33" t="n">
        <f aca="false">I35</f>
        <v>18.092114001</v>
      </c>
      <c r="J64" s="33" t="n">
        <f aca="false">J35</f>
        <v>18.170129817</v>
      </c>
      <c r="K64" s="34" t="n">
        <f aca="false">K35</f>
        <v>18.2256075523096</v>
      </c>
    </row>
    <row r="65" customFormat="false" ht="13.8" hidden="false" customHeight="false" outlineLevel="0" collapsed="false">
      <c r="A65" s="38"/>
      <c r="B65" s="23" t="s">
        <v>30</v>
      </c>
      <c r="C65" s="36" t="n">
        <f aca="false">C64/C76*100</f>
        <v>5.96746287345466</v>
      </c>
      <c r="D65" s="36"/>
      <c r="E65" s="36" t="n">
        <f aca="false">E64/E76*100</f>
        <v>6.01337289614695</v>
      </c>
      <c r="F65" s="36" t="n">
        <f aca="false">F64/F76*100</f>
        <v>7.21983085443144</v>
      </c>
      <c r="G65" s="36" t="n">
        <f aca="false">G64/G76*100</f>
        <v>8.68204243439103</v>
      </c>
      <c r="H65" s="36" t="n">
        <f aca="false">H64/H76*100</f>
        <v>10.2602746953162</v>
      </c>
      <c r="I65" s="36" t="n">
        <f aca="false">I64/I76*100</f>
        <v>11.5250128061264</v>
      </c>
      <c r="J65" s="36" t="n">
        <f aca="false">J64/J76*100</f>
        <v>11.9222866698483</v>
      </c>
      <c r="K65" s="37" t="n">
        <f aca="false">K64/K76*100</f>
        <v>12.3150910244878</v>
      </c>
    </row>
    <row r="66" customFormat="false" ht="13.8" hidden="false" customHeight="false" outlineLevel="0" collapsed="false">
      <c r="A66" s="13" t="s">
        <v>33</v>
      </c>
      <c r="B66" s="14" t="s">
        <v>12</v>
      </c>
      <c r="C66" s="15"/>
      <c r="D66" s="15"/>
      <c r="E66" s="15"/>
      <c r="F66" s="33" t="n">
        <f aca="false">($C$70-F70)*0.5</f>
        <v>0.31118425468385</v>
      </c>
      <c r="G66" s="33" t="n">
        <f aca="false">($C$70-G70)*0.5</f>
        <v>1.31118425468385</v>
      </c>
      <c r="H66" s="33" t="n">
        <f aca="false">($C$70-H70)*0.5</f>
        <v>2.81118425468385</v>
      </c>
      <c r="I66" s="33" t="n">
        <f aca="false">($C$70-I70)*0.5</f>
        <v>2.81118425468385</v>
      </c>
      <c r="J66" s="33" t="n">
        <f aca="false">($C$70-J70)*0.5</f>
        <v>2.81118425468385</v>
      </c>
      <c r="K66" s="33" t="n">
        <f aca="false">($C$70-K70)*0.5</f>
        <v>2.81118425468385</v>
      </c>
    </row>
    <row r="67" customFormat="false" ht="13.8" hidden="false" customHeight="false" outlineLevel="0" collapsed="false">
      <c r="A67" s="35"/>
      <c r="B67" s="23" t="s">
        <v>30</v>
      </c>
      <c r="C67" s="39"/>
      <c r="D67" s="39"/>
      <c r="E67" s="39"/>
      <c r="F67" s="36" t="n">
        <f aca="false">F66/F76*100</f>
        <v>0.171603251369638</v>
      </c>
      <c r="G67" s="36" t="n">
        <f aca="false">G66/G76*100</f>
        <v>0.774537643829979</v>
      </c>
      <c r="H67" s="36" t="n">
        <f aca="false">H66/H76*100</f>
        <v>1.70146939177018</v>
      </c>
      <c r="I67" s="36" t="n">
        <f aca="false">I66/I76*100</f>
        <v>1.79077660763256</v>
      </c>
      <c r="J67" s="36" t="n">
        <f aca="false">J66/J76*100</f>
        <v>1.8445517397871</v>
      </c>
      <c r="K67" s="40" t="n">
        <f aca="false">K66/K76*100</f>
        <v>1.89952460479987</v>
      </c>
    </row>
    <row r="68" customFormat="false" ht="13.8" hidden="false" customHeight="false" outlineLevel="0" collapsed="false">
      <c r="A68" s="13" t="s">
        <v>34</v>
      </c>
      <c r="B68" s="14" t="s">
        <v>10</v>
      </c>
      <c r="C68" s="15" t="n">
        <f aca="false">C70/C76*100</f>
        <v>7.28996036338882</v>
      </c>
      <c r="D68" s="16"/>
      <c r="E68" s="16" t="n">
        <f aca="false">E70/E76*100</f>
        <v>7.86347439657292</v>
      </c>
      <c r="F68" s="16" t="n">
        <f aca="false">F70/F76*100</f>
        <v>6.61742676707005</v>
      </c>
      <c r="G68" s="16" t="n">
        <f aca="false">G70/G76*100</f>
        <v>5.9071609582189</v>
      </c>
      <c r="H68" s="16" t="n">
        <f aca="false">H70/H76*100</f>
        <v>4.23675030284726</v>
      </c>
      <c r="I68" s="16" t="n">
        <f aca="false">I70/I76*100</f>
        <v>4.45913007393308</v>
      </c>
      <c r="J68" s="16" t="n">
        <f aca="false">J70/J76*100</f>
        <v>4.59303304541373</v>
      </c>
      <c r="K68" s="41" t="n">
        <f aca="false">K70/K76*100</f>
        <v>4.72991843613412</v>
      </c>
    </row>
    <row r="69" customFormat="false" ht="12.8" hidden="false" customHeight="false" outlineLevel="0" collapsed="false">
      <c r="A69" s="18"/>
      <c r="B69" s="12" t="s">
        <v>11</v>
      </c>
      <c r="C69" s="20" t="n">
        <f aca="false">C70*1000000/C11</f>
        <v>1126.08787237946</v>
      </c>
      <c r="D69" s="20"/>
      <c r="E69" s="20" t="n">
        <f aca="false">E70*1000000/E11</f>
        <v>1260.06553383589</v>
      </c>
      <c r="F69" s="20" t="n">
        <f aca="false">F70*1000000/F11</f>
        <v>997.220082815804</v>
      </c>
      <c r="G69" s="20" t="n">
        <f aca="false">G70*1000000/G11</f>
        <v>850.485499647474</v>
      </c>
      <c r="H69" s="20" t="n">
        <f aca="false">H70*1000000/H11</f>
        <v>581.711714975886</v>
      </c>
      <c r="I69" s="20" t="n">
        <f aca="false">I70*1000000/I11</f>
        <v>588.488443053781</v>
      </c>
      <c r="J69" s="20" t="n">
        <f aca="false">J70*1000000/J11</f>
        <v>587.695305842514</v>
      </c>
      <c r="K69" s="26" t="n">
        <f aca="false">K70*1000000/K11</f>
        <v>586.904303660262</v>
      </c>
    </row>
    <row r="70" customFormat="false" ht="13.8" hidden="false" customHeight="false" outlineLevel="0" collapsed="false">
      <c r="A70" s="22"/>
      <c r="B70" s="23" t="s">
        <v>12</v>
      </c>
      <c r="C70" s="24" t="n">
        <v>12.6223685093677</v>
      </c>
      <c r="D70" s="24"/>
      <c r="E70" s="24" t="n">
        <v>14.5</v>
      </c>
      <c r="F70" s="24" t="n">
        <v>12</v>
      </c>
      <c r="G70" s="24" t="n">
        <v>10</v>
      </c>
      <c r="H70" s="24" t="n">
        <v>7</v>
      </c>
      <c r="I70" s="24" t="n">
        <v>7</v>
      </c>
      <c r="J70" s="24" t="n">
        <v>7</v>
      </c>
      <c r="K70" s="42" t="n">
        <v>7</v>
      </c>
    </row>
    <row r="71" customFormat="false" ht="13.8" hidden="false" customHeight="false" outlineLevel="0" collapsed="false">
      <c r="A71" s="13" t="s">
        <v>35</v>
      </c>
      <c r="B71" s="14" t="s">
        <v>10</v>
      </c>
      <c r="C71" s="15" t="n">
        <f aca="false">C73/C76*100</f>
        <v>9.58015210833247</v>
      </c>
      <c r="D71" s="16"/>
      <c r="E71" s="20" t="n">
        <f aca="false">E73/E76*100</f>
        <v>9.7615544233319</v>
      </c>
      <c r="F71" s="20" t="n">
        <f aca="false">F73/F76*100</f>
        <v>8.27178345883756</v>
      </c>
      <c r="G71" s="20" t="n">
        <f aca="false">G73/G76*100</f>
        <v>6.49787705404079</v>
      </c>
      <c r="H71" s="20" t="n">
        <f aca="false">H73/H76*100</f>
        <v>4.84200034611115</v>
      </c>
      <c r="I71" s="20" t="n">
        <f aca="false">I73/I76*100</f>
        <v>5.09614865592352</v>
      </c>
      <c r="J71" s="20" t="n">
        <f aca="false">J73/J76*100</f>
        <v>5.24918062332998</v>
      </c>
      <c r="K71" s="26" t="n">
        <f aca="false">K73/K76*100</f>
        <v>5.40562106986757</v>
      </c>
    </row>
    <row r="72" customFormat="false" ht="12.8" hidden="false" customHeight="false" outlineLevel="0" collapsed="false">
      <c r="A72" s="18"/>
      <c r="B72" s="12" t="s">
        <v>11</v>
      </c>
      <c r="C72" s="20" t="n">
        <f aca="false">C73*1000000/C11</f>
        <v>1479.85620867336</v>
      </c>
      <c r="D72" s="20"/>
      <c r="E72" s="20" t="n">
        <f aca="false">E73*1000000/E11</f>
        <v>1564.21928338248</v>
      </c>
      <c r="F72" s="20" t="n">
        <f aca="false">F73*1000000/F11</f>
        <v>1246.52510351975</v>
      </c>
      <c r="G72" s="20" t="n">
        <f aca="false">G73*1000000/G11</f>
        <v>935.534049612221</v>
      </c>
      <c r="H72" s="20" t="n">
        <f aca="false">H73*1000000/H11</f>
        <v>664.813388543869</v>
      </c>
      <c r="I72" s="20" t="n">
        <f aca="false">I73*1000000/I11</f>
        <v>672.558220632893</v>
      </c>
      <c r="J72" s="20" t="n">
        <f aca="false">J73*1000000/J11</f>
        <v>671.651778105731</v>
      </c>
      <c r="K72" s="26" t="n">
        <f aca="false">K73*1000000/K11</f>
        <v>670.747775611728</v>
      </c>
    </row>
    <row r="73" customFormat="false" ht="13.8" hidden="false" customHeight="false" outlineLevel="0" collapsed="false">
      <c r="A73" s="22"/>
      <c r="B73" s="23" t="s">
        <v>12</v>
      </c>
      <c r="C73" s="24" t="n">
        <v>16.5877733566929</v>
      </c>
      <c r="D73" s="24"/>
      <c r="E73" s="24" t="n">
        <v>18</v>
      </c>
      <c r="F73" s="24" t="n">
        <v>15</v>
      </c>
      <c r="G73" s="24" t="n">
        <v>11</v>
      </c>
      <c r="H73" s="24" t="n">
        <v>8</v>
      </c>
      <c r="I73" s="24" t="n">
        <v>8</v>
      </c>
      <c r="J73" s="24" t="n">
        <v>8</v>
      </c>
      <c r="K73" s="42" t="n">
        <v>8</v>
      </c>
    </row>
    <row r="74" customFormat="false" ht="13.8" hidden="false" customHeight="false" outlineLevel="0" collapsed="false">
      <c r="A74" s="13" t="s">
        <v>20</v>
      </c>
      <c r="B74" s="14" t="s">
        <v>21</v>
      </c>
      <c r="C74" s="16" t="n">
        <f aca="false">C53+C55+C57+C59+C61+C63+C65+C67+C68+C71</f>
        <v>100</v>
      </c>
      <c r="D74" s="16"/>
      <c r="E74" s="16" t="n">
        <f aca="false">E53+E55+E57+E59+E61+E63+E65+E67+E68+E71</f>
        <v>100</v>
      </c>
      <c r="F74" s="16" t="n">
        <f aca="false">F53+F55+F57+F59+F61+F63+F65+F67+F68+F71</f>
        <v>100</v>
      </c>
      <c r="G74" s="16" t="n">
        <f aca="false">G53+G55+G57+G59+G61+G63+G65+G67+G68+G71</f>
        <v>100</v>
      </c>
      <c r="H74" s="16" t="n">
        <f aca="false">H53+H55+H57+H59+H61+H63+H65+H67+H68+H71</f>
        <v>100</v>
      </c>
      <c r="I74" s="16" t="n">
        <f aca="false">I53+I55+I57+I59+I61+I63+I65+I67+I68+I71</f>
        <v>100</v>
      </c>
      <c r="J74" s="16" t="n">
        <f aca="false">J53+J55+J57+J59+J61+J63+J65+J67+J68+J71</f>
        <v>100</v>
      </c>
      <c r="K74" s="43" t="n">
        <f aca="false">K53+K55+K57+K59+K61+K63+K65+K67+K68+K71</f>
        <v>100</v>
      </c>
    </row>
    <row r="75" customFormat="false" ht="12.8" hidden="false" customHeight="false" outlineLevel="0" collapsed="false">
      <c r="A75" s="18"/>
      <c r="B75" s="12" t="s">
        <v>11</v>
      </c>
      <c r="C75" s="20" t="n">
        <f aca="false">C76*1000000/C11</f>
        <v>15447.1055567712</v>
      </c>
      <c r="D75" s="20"/>
      <c r="E75" s="20" t="n">
        <f aca="false">E76/E11*1000000</f>
        <v>16024.2848172184</v>
      </c>
      <c r="F75" s="20" t="n">
        <f aca="false">F76/F11*1000000</f>
        <v>15069.6051186878</v>
      </c>
      <c r="G75" s="20" t="n">
        <f aca="false">G76/G11*1000000</f>
        <v>14397.5338688572</v>
      </c>
      <c r="H75" s="20" t="n">
        <f aca="false">H76/H11*1000000</f>
        <v>13730.1392197919</v>
      </c>
      <c r="I75" s="20" t="n">
        <f aca="false">I76/I11*1000000</f>
        <v>13197.3822987118</v>
      </c>
      <c r="J75" s="20" t="n">
        <f aca="false">J76/J11*1000000</f>
        <v>12795.3641968534</v>
      </c>
      <c r="K75" s="26" t="n">
        <f aca="false">K76/K11*1000000</f>
        <v>12408.3387818407</v>
      </c>
    </row>
    <row r="76" customFormat="false" ht="13.8" hidden="false" customHeight="false" outlineLevel="0" collapsed="false">
      <c r="A76" s="22"/>
      <c r="B76" s="23" t="s">
        <v>12</v>
      </c>
      <c r="C76" s="39" t="n">
        <f aca="false">C38+C70+C73+C66</f>
        <v>173.147285858493</v>
      </c>
      <c r="D76" s="24"/>
      <c r="E76" s="36" t="n">
        <f aca="false">E38+E70+E73+E66</f>
        <v>184.3968616</v>
      </c>
      <c r="F76" s="24" t="n">
        <f aca="false">F38+F70+F73+F66</f>
        <v>181.339369854684</v>
      </c>
      <c r="G76" s="24" t="n">
        <f aca="false">G38+G70+G73+G66</f>
        <v>169.286059254684</v>
      </c>
      <c r="H76" s="24" t="n">
        <f aca="false">H38+H70+H73+H66</f>
        <v>165.220971254684</v>
      </c>
      <c r="I76" s="24" t="n">
        <f aca="false">I38+I70+I73+I66</f>
        <v>156.981291954684</v>
      </c>
      <c r="J76" s="24" t="n">
        <f aca="false">J38+J70+J73+J66</f>
        <v>152.404738454684</v>
      </c>
      <c r="K76" s="44" t="n">
        <f aca="false">K38+K70+K73+K66</f>
        <v>147.99409534261</v>
      </c>
    </row>
    <row r="77" customFormat="false" ht="12.8" hidden="false" customHeight="false" outlineLevel="0" collapsed="false">
      <c r="A77" s="5"/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customFormat="false" ht="13.8" hidden="false" customHeight="false" outlineLevel="0" collapsed="false">
      <c r="A78" s="5" t="s">
        <v>36</v>
      </c>
      <c r="B78" s="31" t="s">
        <v>12</v>
      </c>
      <c r="C78" s="12"/>
      <c r="D78" s="12"/>
      <c r="E78" s="20" t="n">
        <f aca="false">E64+E66</f>
        <v>11.0884708968</v>
      </c>
      <c r="F78" s="20" t="n">
        <f aca="false">F64+F66</f>
        <v>13.4035800306839</v>
      </c>
      <c r="G78" s="20" t="n">
        <f aca="false">G64+G66</f>
        <v>16.0086717546839</v>
      </c>
      <c r="H78" s="20" t="n">
        <f aca="false">H64+H66</f>
        <v>19.7633097596839</v>
      </c>
      <c r="I78" s="20" t="n">
        <f aca="false">I64+I66</f>
        <v>20.9032982556839</v>
      </c>
      <c r="J78" s="20" t="n">
        <f aca="false">J64+J66</f>
        <v>20.9813140716838</v>
      </c>
      <c r="K78" s="20" t="n">
        <f aca="false">K64+K66</f>
        <v>21.0367918069935</v>
      </c>
      <c r="L78" s="1" t="s">
        <v>37</v>
      </c>
    </row>
    <row r="79" customFormat="false" ht="13.8" hidden="false" customHeight="false" outlineLevel="0" collapsed="false">
      <c r="A79" s="5"/>
      <c r="B79" s="31"/>
      <c r="C79" s="12"/>
      <c r="D79" s="12"/>
      <c r="E79" s="20"/>
      <c r="F79" s="20"/>
      <c r="G79" s="20"/>
      <c r="H79" s="20"/>
      <c r="I79" s="20"/>
      <c r="J79" s="20"/>
      <c r="K79" s="20"/>
    </row>
    <row r="80" customFormat="false" ht="13.8" hidden="false" customHeight="false" outlineLevel="0" collapsed="false">
      <c r="A80" s="5"/>
      <c r="B80" s="31"/>
      <c r="C80" s="12"/>
      <c r="D80" s="12"/>
      <c r="E80" s="20"/>
      <c r="F80" s="20"/>
      <c r="G80" s="20"/>
      <c r="H80" s="20"/>
      <c r="I80" s="20"/>
      <c r="J80" s="20"/>
      <c r="K80" s="20"/>
    </row>
    <row r="81" customFormat="false" ht="13.8" hidden="false" customHeight="false" outlineLevel="0" collapsed="false">
      <c r="A81" s="5"/>
      <c r="B81" s="31"/>
      <c r="C81" s="12"/>
      <c r="D81" s="12"/>
      <c r="E81" s="20"/>
      <c r="F81" s="20"/>
      <c r="G81" s="20"/>
      <c r="H81" s="20"/>
      <c r="I81" s="20"/>
      <c r="J81" s="20"/>
      <c r="K81" s="20"/>
    </row>
    <row r="82" customFormat="false" ht="13.8" hidden="false" customHeight="false" outlineLevel="0" collapsed="false">
      <c r="A82" s="4" t="s">
        <v>38</v>
      </c>
      <c r="B82" s="5"/>
      <c r="C82" s="5"/>
      <c r="D82" s="5"/>
      <c r="E82" s="5"/>
      <c r="F82" s="5"/>
      <c r="G82" s="5"/>
      <c r="H82" s="5"/>
      <c r="I82" s="5"/>
      <c r="J82" s="5"/>
      <c r="K82" s="5"/>
    </row>
    <row r="83" customFormat="false" ht="13.8" hidden="false" customHeight="false" outlineLevel="0" collapsed="false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customFormat="false" ht="13.8" hidden="false" customHeight="false" outlineLevel="0" collapsed="false">
      <c r="A84" s="6" t="s">
        <v>4</v>
      </c>
      <c r="B84" s="6" t="s">
        <v>5</v>
      </c>
      <c r="C84" s="7" t="n">
        <v>11209.044</v>
      </c>
      <c r="D84" s="8" t="n">
        <v>11376.07</v>
      </c>
      <c r="E84" s="9" t="n">
        <v>11507.338</v>
      </c>
      <c r="F84" s="9" t="n">
        <v>12033.452</v>
      </c>
      <c r="G84" s="9" t="n">
        <v>11757.99</v>
      </c>
      <c r="H84" s="9" t="n">
        <v>12033.452</v>
      </c>
      <c r="I84" s="9" t="n">
        <v>11894.881</v>
      </c>
      <c r="J84" s="9" t="n">
        <f aca="false">AVERAGE(I84,K84)</f>
        <v>11910.934</v>
      </c>
      <c r="K84" s="9" t="n">
        <v>11926.987</v>
      </c>
      <c r="L84" s="1" t="s">
        <v>39</v>
      </c>
    </row>
    <row r="85" customFormat="false" ht="12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customFormat="false" ht="13.8" hidden="false" customHeight="false" outlineLevel="0" collapsed="false">
      <c r="A86" s="10" t="s">
        <v>7</v>
      </c>
      <c r="B86" s="11" t="s">
        <v>8</v>
      </c>
      <c r="C86" s="11" t="n">
        <v>2015</v>
      </c>
      <c r="D86" s="11" t="n">
        <v>2017</v>
      </c>
      <c r="E86" s="11" t="n">
        <v>2020</v>
      </c>
      <c r="F86" s="11" t="n">
        <v>2025</v>
      </c>
      <c r="G86" s="11" t="n">
        <v>2030</v>
      </c>
      <c r="H86" s="11" t="n">
        <v>2035</v>
      </c>
      <c r="I86" s="11" t="n">
        <v>2040</v>
      </c>
      <c r="J86" s="11" t="n">
        <v>2045</v>
      </c>
      <c r="K86" s="11" t="n">
        <v>2050</v>
      </c>
    </row>
    <row r="87" customFormat="false" ht="12.8" hidden="false" customHeight="false" outlineLevel="0" collapsed="false">
      <c r="A87" s="5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customFormat="false" ht="13.8" hidden="false" customHeight="false" outlineLevel="0" collapsed="false">
      <c r="A88" s="13" t="s">
        <v>14</v>
      </c>
      <c r="B88" s="14" t="s">
        <v>10</v>
      </c>
      <c r="C88" s="15" t="n">
        <f aca="false">C90/C105*100</f>
        <v>1.3054273061909</v>
      </c>
      <c r="D88" s="16"/>
      <c r="E88" s="45" t="n">
        <f aca="false">E90/E105</f>
        <v>0.0139335476956056</v>
      </c>
      <c r="F88" s="45" t="n">
        <f aca="false">F90/F105</f>
        <v>0.0172786177105832</v>
      </c>
      <c r="G88" s="45" t="n">
        <f aca="false">G90/G105</f>
        <v>0.0209713024282561</v>
      </c>
      <c r="H88" s="45" t="n">
        <f aca="false">H90/H105</f>
        <v>0.0247469066366704</v>
      </c>
      <c r="I88" s="45" t="n">
        <f aca="false">I90/I105</f>
        <v>0.0297482837528604</v>
      </c>
      <c r="J88" s="45" t="n">
        <f aca="false">J90/J105</f>
        <v>0.0348432055749129</v>
      </c>
      <c r="K88" s="45" t="n">
        <f aca="false">K90/K105</f>
        <v>0.0411764705882353</v>
      </c>
    </row>
    <row r="89" customFormat="false" ht="12.8" hidden="false" customHeight="false" outlineLevel="0" collapsed="false">
      <c r="A89" s="18"/>
      <c r="B89" s="12" t="s">
        <v>11</v>
      </c>
      <c r="C89" s="20" t="n">
        <f aca="false">C90*1000000/C84</f>
        <v>157.042080701323</v>
      </c>
      <c r="D89" s="20"/>
      <c r="E89" s="20" t="n">
        <f aca="false">E88*E104</f>
        <v>171.6</v>
      </c>
      <c r="F89" s="20" t="n">
        <f aca="false">F88*F104</f>
        <v>204.8</v>
      </c>
      <c r="G89" s="20" t="n">
        <f aca="false">G88*G104</f>
        <v>237.5</v>
      </c>
      <c r="H89" s="20" t="n">
        <f aca="false">H88*H104</f>
        <v>269.5</v>
      </c>
      <c r="I89" s="20" t="n">
        <f aca="false">I88*I104</f>
        <v>304.2</v>
      </c>
      <c r="J89" s="20" t="n">
        <f aca="false">J88*J104</f>
        <v>339</v>
      </c>
      <c r="K89" s="20" t="n">
        <f aca="false">K88*K104</f>
        <v>382.024553902624</v>
      </c>
    </row>
    <row r="90" customFormat="false" ht="13.8" hidden="false" customHeight="false" outlineLevel="0" collapsed="false">
      <c r="A90" s="22"/>
      <c r="B90" s="23" t="s">
        <v>12</v>
      </c>
      <c r="C90" s="24" t="n">
        <v>1.76029159243268</v>
      </c>
      <c r="D90" s="24"/>
      <c r="E90" s="24" t="n">
        <f aca="false">E23</f>
        <v>1.9746592008</v>
      </c>
      <c r="F90" s="24" t="n">
        <f aca="false">F23</f>
        <v>2.4644509696</v>
      </c>
      <c r="G90" s="24" t="n">
        <f aca="false">G23</f>
        <v>2.792522625</v>
      </c>
      <c r="H90" s="24" t="n">
        <f aca="false">H23</f>
        <v>3.243015314</v>
      </c>
      <c r="I90" s="24" t="n">
        <f aca="false">I23</f>
        <v>3.6184228002</v>
      </c>
      <c r="J90" s="24" t="n">
        <f aca="false">J23</f>
        <v>4.037806626</v>
      </c>
      <c r="K90" s="24" t="n">
        <f aca="false">K23</f>
        <v>4.5564018880774</v>
      </c>
    </row>
    <row r="91" customFormat="false" ht="13.8" hidden="false" customHeight="false" outlineLevel="0" collapsed="false">
      <c r="A91" s="13" t="s">
        <v>15</v>
      </c>
      <c r="B91" s="14" t="s">
        <v>10</v>
      </c>
      <c r="C91" s="15" t="n">
        <f aca="false">C93/C105*100</f>
        <v>79.3522346706994</v>
      </c>
      <c r="D91" s="16"/>
      <c r="E91" s="45" t="n">
        <f aca="false">E93/E105</f>
        <v>0.801178992497321</v>
      </c>
      <c r="F91" s="45" t="n">
        <f aca="false">F93/F105</f>
        <v>0.783477321814255</v>
      </c>
      <c r="G91" s="45" t="n">
        <f aca="false">G93/G105</f>
        <v>0.747240618101545</v>
      </c>
      <c r="H91" s="45" t="n">
        <f aca="false">H93/H105</f>
        <v>0.699662542182227</v>
      </c>
      <c r="I91" s="45" t="n">
        <f aca="false">I93/I105</f>
        <v>0.637299771167048</v>
      </c>
      <c r="J91" s="45" t="n">
        <f aca="false">J93/J105</f>
        <v>0.597560975609756</v>
      </c>
      <c r="K91" s="45" t="n">
        <f aca="false">K93/K105</f>
        <v>0.568235294117647</v>
      </c>
    </row>
    <row r="92" customFormat="false" ht="12.8" hidden="false" customHeight="false" outlineLevel="0" collapsed="false">
      <c r="A92" s="18"/>
      <c r="B92" s="12" t="s">
        <v>11</v>
      </c>
      <c r="C92" s="20" t="n">
        <f aca="false">C93*1000000/C84</f>
        <v>9546.02372869622</v>
      </c>
      <c r="D92" s="20"/>
      <c r="E92" s="28" t="n">
        <f aca="false">E91*E104</f>
        <v>9867</v>
      </c>
      <c r="F92" s="28" t="n">
        <f aca="false">F91*F104</f>
        <v>9286.4</v>
      </c>
      <c r="G92" s="28" t="n">
        <f aca="false">G91*G104</f>
        <v>8462.5</v>
      </c>
      <c r="H92" s="28" t="n">
        <f aca="false">H91*H104</f>
        <v>7619.5</v>
      </c>
      <c r="I92" s="28" t="n">
        <f aca="false">I91*I104</f>
        <v>6516.9</v>
      </c>
      <c r="J92" s="28" t="n">
        <f aca="false">J91*J104</f>
        <v>5813.85</v>
      </c>
      <c r="K92" s="28" t="n">
        <f aca="false">K91*K104</f>
        <v>5271.93884385622</v>
      </c>
    </row>
    <row r="93" customFormat="false" ht="13.8" hidden="false" customHeight="false" outlineLevel="0" collapsed="false">
      <c r="A93" s="22"/>
      <c r="B93" s="23" t="s">
        <v>12</v>
      </c>
      <c r="C93" s="24" t="n">
        <v>107.0018</v>
      </c>
      <c r="D93" s="24"/>
      <c r="E93" s="28" t="n">
        <f aca="false">E26</f>
        <v>113.542904046</v>
      </c>
      <c r="F93" s="28" t="n">
        <f aca="false">F26</f>
        <v>111.7474486528</v>
      </c>
      <c r="G93" s="28" t="n">
        <f aca="false">G26</f>
        <v>99.501990375</v>
      </c>
      <c r="H93" s="28" t="n">
        <f aca="false">H26</f>
        <v>91.688887514</v>
      </c>
      <c r="I93" s="28" t="n">
        <f aca="false">I26</f>
        <v>77.5177499889</v>
      </c>
      <c r="J93" s="28" t="n">
        <f aca="false">J26</f>
        <v>69.2483836359</v>
      </c>
      <c r="K93" s="28" t="n">
        <f aca="false">K26</f>
        <v>62.8783460554681</v>
      </c>
    </row>
    <row r="94" customFormat="false" ht="13.8" hidden="false" customHeight="false" outlineLevel="0" collapsed="false">
      <c r="A94" s="13" t="s">
        <v>16</v>
      </c>
      <c r="B94" s="14" t="s">
        <v>10</v>
      </c>
      <c r="C94" s="15" t="n">
        <f aca="false">C96/C105*100</f>
        <v>10.7584988179149</v>
      </c>
      <c r="D94" s="16"/>
      <c r="E94" s="45" t="n">
        <f aca="false">E96/E105</f>
        <v>0.0964630225080386</v>
      </c>
      <c r="F94" s="45" t="n">
        <f aca="false">F96/F105</f>
        <v>0.0971922246220302</v>
      </c>
      <c r="G94" s="45" t="n">
        <f aca="false">G96/G105</f>
        <v>0.11037527593819</v>
      </c>
      <c r="H94" s="45" t="n">
        <f aca="false">H96/H105</f>
        <v>0.134983127109111</v>
      </c>
      <c r="I94" s="45" t="n">
        <f aca="false">I96/I105</f>
        <v>0.17162471395881</v>
      </c>
      <c r="J94" s="45" t="n">
        <f aca="false">J96/J105</f>
        <v>0.197444831591173</v>
      </c>
      <c r="K94" s="45" t="n">
        <f aca="false">K96/K105</f>
        <v>0.211764705882353</v>
      </c>
    </row>
    <row r="95" customFormat="false" ht="12.8" hidden="false" customHeight="false" outlineLevel="0" collapsed="false">
      <c r="A95" s="18"/>
      <c r="B95" s="12" t="s">
        <v>11</v>
      </c>
      <c r="C95" s="20" t="n">
        <f aca="false">C96*1000000/C84</f>
        <v>1294.24061498911</v>
      </c>
      <c r="D95" s="20"/>
      <c r="E95" s="28" t="n">
        <f aca="false">E94*E104</f>
        <v>1188</v>
      </c>
      <c r="F95" s="28" t="n">
        <f aca="false">F94*F104</f>
        <v>1152</v>
      </c>
      <c r="G95" s="28" t="n">
        <f aca="false">G94*G104</f>
        <v>1250</v>
      </c>
      <c r="H95" s="28" t="n">
        <f aca="false">H94*H104</f>
        <v>1470</v>
      </c>
      <c r="I95" s="28" t="n">
        <f aca="false">I94*I104</f>
        <v>1755</v>
      </c>
      <c r="J95" s="28" t="n">
        <f aca="false">J94*J104</f>
        <v>1921</v>
      </c>
      <c r="K95" s="28" t="n">
        <f aca="false">K94*K104</f>
        <v>1964.69770578493</v>
      </c>
    </row>
    <row r="96" customFormat="false" ht="13.8" hidden="false" customHeight="false" outlineLevel="0" collapsed="false">
      <c r="A96" s="22"/>
      <c r="B96" s="23" t="s">
        <v>12</v>
      </c>
      <c r="C96" s="20" t="n">
        <v>14.5072</v>
      </c>
      <c r="D96" s="24"/>
      <c r="E96" s="28" t="n">
        <f aca="false">E29</f>
        <v>13.670717544</v>
      </c>
      <c r="F96" s="28" t="n">
        <f aca="false">F29</f>
        <v>13.862536704</v>
      </c>
      <c r="G96" s="28" t="n">
        <f aca="false">G29</f>
        <v>14.6974875</v>
      </c>
      <c r="H96" s="28" t="n">
        <f aca="false">H29</f>
        <v>17.68917444</v>
      </c>
      <c r="I96" s="28" t="n">
        <f aca="false">I29</f>
        <v>20.875516155</v>
      </c>
      <c r="J96" s="28" t="n">
        <f aca="false">J29</f>
        <v>22.880904214</v>
      </c>
      <c r="K96" s="28" t="n">
        <f aca="false">K29</f>
        <v>23.4329239958266</v>
      </c>
    </row>
    <row r="97" customFormat="false" ht="13.8" hidden="false" customHeight="false" outlineLevel="0" collapsed="false">
      <c r="A97" s="46" t="s">
        <v>17</v>
      </c>
      <c r="B97" s="14" t="s">
        <v>10</v>
      </c>
      <c r="C97" s="15" t="n">
        <f aca="false">C99/C105*100</f>
        <v>0.921286194544483</v>
      </c>
      <c r="D97" s="16"/>
      <c r="E97" s="45" t="n">
        <f aca="false">E99/E105</f>
        <v>0.0101822079314041</v>
      </c>
      <c r="F97" s="45" t="n">
        <f aca="false">F99/F105</f>
        <v>0.0102591792656587</v>
      </c>
      <c r="G97" s="45" t="n">
        <f aca="false">G99/G105</f>
        <v>0.011037527593819</v>
      </c>
      <c r="H97" s="45" t="n">
        <f aca="false">H99/H105</f>
        <v>0.0112485939257593</v>
      </c>
      <c r="I97" s="45" t="n">
        <f aca="false">I99/I105</f>
        <v>0.0125858123569794</v>
      </c>
      <c r="J97" s="45" t="n">
        <f aca="false">J99/J105</f>
        <v>0.0133565621370499</v>
      </c>
      <c r="K97" s="45" t="n">
        <f aca="false">K99/K105</f>
        <v>0.0141176470588235</v>
      </c>
    </row>
    <row r="98" customFormat="false" ht="12.8" hidden="false" customHeight="false" outlineLevel="0" collapsed="false">
      <c r="A98" s="18"/>
      <c r="B98" s="12" t="s">
        <v>11</v>
      </c>
      <c r="C98" s="20" t="n">
        <f aca="false">C99*1000000/C84</f>
        <v>110.830147513026</v>
      </c>
      <c r="D98" s="20"/>
      <c r="E98" s="20" t="n">
        <f aca="false">E97*E104</f>
        <v>125.4</v>
      </c>
      <c r="F98" s="20" t="n">
        <f aca="false">F97*F104</f>
        <v>121.6</v>
      </c>
      <c r="G98" s="20" t="n">
        <f aca="false">G97*G104</f>
        <v>125</v>
      </c>
      <c r="H98" s="20" t="n">
        <f aca="false">H97*H104</f>
        <v>122.5</v>
      </c>
      <c r="I98" s="20" t="n">
        <f aca="false">I97*I104</f>
        <v>128.7</v>
      </c>
      <c r="J98" s="20" t="n">
        <f aca="false">J97*J104</f>
        <v>129.95</v>
      </c>
      <c r="K98" s="20" t="n">
        <f aca="false">K97*K104</f>
        <v>130.979847052328</v>
      </c>
    </row>
    <row r="99" customFormat="false" ht="13.8" hidden="false" customHeight="false" outlineLevel="0" collapsed="false">
      <c r="A99" s="22"/>
      <c r="B99" s="23" t="s">
        <v>12</v>
      </c>
      <c r="C99" s="24" t="n">
        <v>1.2423</v>
      </c>
      <c r="D99" s="24"/>
      <c r="E99" s="24" t="n">
        <f aca="false">E32</f>
        <v>1.4430201852</v>
      </c>
      <c r="F99" s="24" t="n">
        <f aca="false">F32</f>
        <v>1.4632677632</v>
      </c>
      <c r="G99" s="24" t="n">
        <f aca="false">G32</f>
        <v>1.46974875</v>
      </c>
      <c r="H99" s="24" t="n">
        <f aca="false">H32</f>
        <v>1.47409787</v>
      </c>
      <c r="I99" s="24" t="n">
        <f aca="false">I32</f>
        <v>1.5308711847</v>
      </c>
      <c r="J99" s="24" t="n">
        <f aca="false">J32</f>
        <v>1.5478258733</v>
      </c>
      <c r="K99" s="24" t="n">
        <f aca="false">K32</f>
        <v>1.56219493305511</v>
      </c>
    </row>
    <row r="100" customFormat="false" ht="13.8" hidden="false" customHeight="false" outlineLevel="0" collapsed="false">
      <c r="A100" s="13" t="s">
        <v>18</v>
      </c>
      <c r="B100" s="14" t="s">
        <v>10</v>
      </c>
      <c r="C100" s="15" t="n">
        <f aca="false">C102/C105*100</f>
        <v>7.6625530106503</v>
      </c>
      <c r="D100" s="16"/>
      <c r="E100" s="45" t="n">
        <f aca="false">E102/E105</f>
        <v>0.0782422293676313</v>
      </c>
      <c r="F100" s="45" t="n">
        <f aca="false">F102/F105</f>
        <v>0.091792656587473</v>
      </c>
      <c r="G100" s="45" t="n">
        <f aca="false">G102/G105</f>
        <v>0.11037527593819</v>
      </c>
      <c r="H100" s="45" t="n">
        <f aca="false">H102/H105</f>
        <v>0.129358830146232</v>
      </c>
      <c r="I100" s="47" t="n">
        <f aca="false">I102/I105</f>
        <v>0.148741418764302</v>
      </c>
      <c r="J100" s="45" t="n">
        <f aca="false">J102/J105</f>
        <v>0.156794425087108</v>
      </c>
      <c r="K100" s="45" t="n">
        <f aca="false">K102/K105</f>
        <v>0.164705882352941</v>
      </c>
      <c r="L100" s="48" t="s">
        <v>40</v>
      </c>
    </row>
    <row r="101" customFormat="false" ht="12.8" hidden="false" customHeight="false" outlineLevel="0" collapsed="false">
      <c r="A101" s="18" t="s">
        <v>19</v>
      </c>
      <c r="B101" s="12" t="s">
        <v>11</v>
      </c>
      <c r="C101" s="20" t="n">
        <f aca="false">C102*1000000/C84</f>
        <v>921.800289123676</v>
      </c>
      <c r="D101" s="20"/>
      <c r="E101" s="20" t="n">
        <f aca="false">E100/100*E104</f>
        <v>9.636</v>
      </c>
      <c r="F101" s="20" t="n">
        <f aca="false">F100/100*F104</f>
        <v>10.88</v>
      </c>
      <c r="G101" s="20" t="n">
        <f aca="false">G100/100*G104</f>
        <v>12.5</v>
      </c>
      <c r="H101" s="20" t="n">
        <f aca="false">H100/100*H104</f>
        <v>14.0875</v>
      </c>
      <c r="I101" s="20" t="n">
        <f aca="false">I100/100*I104</f>
        <v>15.21</v>
      </c>
      <c r="J101" s="20" t="n">
        <f aca="false">J100/100*J104</f>
        <v>15.255</v>
      </c>
      <c r="K101" s="26" t="n">
        <f aca="false">K100/100*K104</f>
        <v>15.280982156105</v>
      </c>
    </row>
    <row r="102" customFormat="false" ht="13.8" hidden="false" customHeight="false" outlineLevel="0" collapsed="false">
      <c r="A102" s="22"/>
      <c r="B102" s="23" t="s">
        <v>12</v>
      </c>
      <c r="C102" s="24" t="n">
        <v>10.3325</v>
      </c>
      <c r="D102" s="24"/>
      <c r="E102" s="24" t="n">
        <f aca="false">E35</f>
        <v>11.0884708968</v>
      </c>
      <c r="F102" s="24" t="n">
        <f aca="false">F35</f>
        <v>13.092395776</v>
      </c>
      <c r="G102" s="24" t="n">
        <f aca="false">G35</f>
        <v>14.6974875</v>
      </c>
      <c r="H102" s="24" t="n">
        <f aca="false">H35</f>
        <v>16.952125505</v>
      </c>
      <c r="I102" s="24" t="n">
        <f aca="false">I35</f>
        <v>18.092114001</v>
      </c>
      <c r="J102" s="24" t="n">
        <f aca="false">J35</f>
        <v>18.170129817</v>
      </c>
      <c r="K102" s="24" t="n">
        <f aca="false">K35</f>
        <v>18.2256075523096</v>
      </c>
    </row>
    <row r="103" customFormat="false" ht="12.8" hidden="false" customHeight="false" outlineLevel="0" collapsed="false">
      <c r="A103" s="49" t="s">
        <v>20</v>
      </c>
      <c r="B103" s="50" t="s">
        <v>41</v>
      </c>
      <c r="C103" s="16"/>
      <c r="D103" s="16"/>
      <c r="E103" s="16" t="n">
        <f aca="false">E88+E91+E94+E97+E100</f>
        <v>1</v>
      </c>
      <c r="F103" s="16" t="n">
        <f aca="false">F88+F91+F94+F97+F100</f>
        <v>1</v>
      </c>
      <c r="G103" s="16" t="n">
        <f aca="false">G88+G91+G94+G97+G100</f>
        <v>1</v>
      </c>
      <c r="H103" s="16" t="n">
        <f aca="false">H88+H91+H94+H97+H100</f>
        <v>1</v>
      </c>
      <c r="I103" s="16" t="n">
        <f aca="false">I88+I91+I94+I97+I100</f>
        <v>1</v>
      </c>
      <c r="J103" s="16" t="n">
        <f aca="false">J88+J91+J94+J97+J100</f>
        <v>1</v>
      </c>
      <c r="K103" s="16" t="n">
        <f aca="false">K88+K91+K94+K97+K100</f>
        <v>1</v>
      </c>
    </row>
    <row r="104" customFormat="false" ht="13.8" hidden="false" customHeight="false" outlineLevel="0" collapsed="false">
      <c r="A104" s="51"/>
      <c r="B104" s="31" t="s">
        <v>11</v>
      </c>
      <c r="C104" s="28" t="n">
        <f aca="false">C40</f>
        <v>12029.9368610234</v>
      </c>
      <c r="D104" s="28"/>
      <c r="E104" s="28" t="n">
        <f aca="false">E40</f>
        <v>12315.6</v>
      </c>
      <c r="F104" s="28" t="n">
        <f aca="false">F40</f>
        <v>11852.8</v>
      </c>
      <c r="G104" s="28" t="n">
        <f aca="false">G40</f>
        <v>11325</v>
      </c>
      <c r="H104" s="28" t="n">
        <f aca="false">H40</f>
        <v>10890.25</v>
      </c>
      <c r="I104" s="28" t="n">
        <f aca="false">I40</f>
        <v>10225.8</v>
      </c>
      <c r="J104" s="28" t="n">
        <f aca="false">J40</f>
        <v>9729.3</v>
      </c>
      <c r="K104" s="28" t="n">
        <f aca="false">K40</f>
        <v>9277.73916620659</v>
      </c>
    </row>
    <row r="105" customFormat="false" ht="13.8" hidden="false" customHeight="false" outlineLevel="0" collapsed="false">
      <c r="A105" s="22"/>
      <c r="B105" s="23" t="s">
        <v>12</v>
      </c>
      <c r="C105" s="52" t="n">
        <f aca="false">C41</f>
        <v>134.844091592433</v>
      </c>
      <c r="D105" s="24"/>
      <c r="E105" s="24" t="n">
        <f aca="false">E41</f>
        <v>141.7197718728</v>
      </c>
      <c r="F105" s="24" t="n">
        <f aca="false">F41</f>
        <v>142.6300998656</v>
      </c>
      <c r="G105" s="24" t="n">
        <f aca="false">G41</f>
        <v>133.15923675</v>
      </c>
      <c r="H105" s="24" t="n">
        <f aca="false">H41</f>
        <v>131.047300643</v>
      </c>
      <c r="I105" s="24" t="n">
        <f aca="false">I41</f>
        <v>121.6346741298</v>
      </c>
      <c r="J105" s="24" t="n">
        <f aca="false">J41</f>
        <v>115.8850501662</v>
      </c>
      <c r="K105" s="52" t="n">
        <f aca="false">K41</f>
        <v>110.655474424737</v>
      </c>
      <c r="L105" s="1" t="s">
        <v>42</v>
      </c>
    </row>
    <row r="106" customFormat="false" ht="13.8" hidden="false" customHeight="false" outlineLevel="0" collapsed="false">
      <c r="A106" s="5"/>
      <c r="B106" s="31"/>
      <c r="C106" s="12"/>
      <c r="D106" s="12"/>
      <c r="E106" s="20"/>
      <c r="F106" s="20"/>
      <c r="G106" s="20"/>
      <c r="H106" s="20"/>
      <c r="I106" s="20"/>
      <c r="J106" s="20"/>
      <c r="K106" s="20"/>
    </row>
    <row r="107" customFormat="false" ht="13.8" hidden="false" customHeight="false" outlineLevel="0" collapsed="false">
      <c r="A107" s="5"/>
      <c r="B107" s="31"/>
      <c r="C107" s="12"/>
      <c r="D107" s="12"/>
      <c r="E107" s="20"/>
      <c r="F107" s="20"/>
      <c r="G107" s="20"/>
      <c r="H107" s="20"/>
      <c r="I107" s="20"/>
      <c r="J107" s="20"/>
      <c r="K107" s="20"/>
    </row>
    <row r="108" customFormat="false" ht="19.7" hidden="false" customHeight="false" outlineLevel="0" collapsed="false">
      <c r="A108" s="53" t="s">
        <v>43</v>
      </c>
      <c r="B108" s="31"/>
      <c r="C108" s="12"/>
      <c r="D108" s="12"/>
      <c r="E108" s="20"/>
      <c r="F108" s="20"/>
      <c r="G108" s="20"/>
      <c r="H108" s="20"/>
      <c r="I108" s="20"/>
      <c r="J108" s="20"/>
      <c r="K108" s="20"/>
    </row>
    <row r="109" customFormat="false" ht="13.8" hidden="false" customHeight="false" outlineLevel="0" collapsed="false">
      <c r="A109" s="5"/>
      <c r="B109" s="31"/>
      <c r="C109" s="12"/>
      <c r="D109" s="12"/>
      <c r="E109" s="20"/>
      <c r="F109" s="20"/>
      <c r="G109" s="20"/>
      <c r="H109" s="20"/>
      <c r="I109" s="20"/>
      <c r="J109" s="20"/>
      <c r="K109" s="20"/>
    </row>
    <row r="111" customFormat="false" ht="13.8" hidden="false" customHeight="false" outlineLevel="0" collapsed="false">
      <c r="A111" s="10" t="s">
        <v>13</v>
      </c>
    </row>
    <row r="113" customFormat="false" ht="13.8" hidden="false" customHeight="false" outlineLevel="0" collapsed="false">
      <c r="A113" s="6" t="s">
        <v>44</v>
      </c>
      <c r="B113" s="11" t="n">
        <v>2017</v>
      </c>
      <c r="C113" s="11" t="n">
        <v>2020</v>
      </c>
      <c r="D113" s="11" t="n">
        <v>2025</v>
      </c>
      <c r="E113" s="11" t="n">
        <v>2030</v>
      </c>
      <c r="F113" s="11" t="n">
        <v>2035</v>
      </c>
      <c r="G113" s="11" t="n">
        <v>2040</v>
      </c>
      <c r="H113" s="11" t="n">
        <v>2045</v>
      </c>
      <c r="I113" s="11" t="n">
        <v>2050</v>
      </c>
    </row>
    <row r="114" customFormat="false" ht="15" hidden="false" customHeight="false" outlineLevel="0" collapsed="false">
      <c r="A114" s="6" t="s">
        <v>45</v>
      </c>
      <c r="B114" s="54" t="n">
        <f aca="false">100%-B115</f>
        <v>0.790697674418605</v>
      </c>
      <c r="C114" s="54" t="n">
        <f aca="false">100%-C115</f>
        <v>0.75</v>
      </c>
      <c r="D114" s="54" t="n">
        <f aca="false">100%-D115</f>
        <v>0.73</v>
      </c>
      <c r="E114" s="54" t="n">
        <f aca="false">100%-E115</f>
        <v>0.7</v>
      </c>
      <c r="F114" s="54" t="n">
        <f aca="false">100%-F115</f>
        <v>0.67</v>
      </c>
      <c r="G114" s="54" t="n">
        <f aca="false">100%-G115</f>
        <v>0.64</v>
      </c>
      <c r="H114" s="54" t="n">
        <f aca="false">100%-H115</f>
        <v>0.6</v>
      </c>
      <c r="I114" s="54" t="n">
        <f aca="false">100%-I115</f>
        <v>0.6</v>
      </c>
    </row>
    <row r="115" customFormat="false" ht="15" hidden="false" customHeight="false" outlineLevel="0" collapsed="false">
      <c r="A115" s="6" t="s">
        <v>46</v>
      </c>
      <c r="B115" s="55" t="n">
        <v>0.209302325581395</v>
      </c>
      <c r="C115" s="55" t="n">
        <v>0.25</v>
      </c>
      <c r="D115" s="55" t="n">
        <v>0.27</v>
      </c>
      <c r="E115" s="55" t="n">
        <v>0.3</v>
      </c>
      <c r="F115" s="55" t="n">
        <v>0.33</v>
      </c>
      <c r="G115" s="55" t="n">
        <v>0.36</v>
      </c>
      <c r="H115" s="55" t="n">
        <v>0.4</v>
      </c>
      <c r="I115" s="56" t="n">
        <v>0.4</v>
      </c>
    </row>
    <row r="116" customFormat="false" ht="12.8" hidden="false" customHeight="false" outlineLevel="0" collapsed="false">
      <c r="B116" s="57"/>
    </row>
    <row r="117" customFormat="false" ht="13.8" hidden="false" customHeight="false" outlineLevel="0" collapsed="false">
      <c r="A117" s="10" t="s">
        <v>47</v>
      </c>
    </row>
    <row r="119" customFormat="false" ht="13.8" hidden="false" customHeight="false" outlineLevel="0" collapsed="false">
      <c r="A119" s="6" t="s">
        <v>44</v>
      </c>
      <c r="B119" s="58" t="n">
        <v>2015</v>
      </c>
      <c r="C119" s="58" t="n">
        <v>2020</v>
      </c>
      <c r="D119" s="58" t="n">
        <v>2025</v>
      </c>
      <c r="E119" s="58" t="n">
        <v>2030</v>
      </c>
      <c r="F119" s="58" t="n">
        <v>2035</v>
      </c>
      <c r="G119" s="58" t="n">
        <v>2040</v>
      </c>
      <c r="H119" s="58" t="n">
        <v>2045</v>
      </c>
      <c r="I119" s="58" t="n">
        <v>2050</v>
      </c>
    </row>
    <row r="120" customFormat="false" ht="15" hidden="false" customHeight="false" outlineLevel="0" collapsed="false">
      <c r="A120" s="6" t="s">
        <v>48</v>
      </c>
      <c r="B120" s="59" t="n">
        <v>99.143</v>
      </c>
      <c r="C120" s="60" t="n">
        <v>97.8</v>
      </c>
      <c r="D120" s="60" t="n">
        <v>82.9</v>
      </c>
      <c r="E120" s="60" t="n">
        <v>59</v>
      </c>
      <c r="F120" s="60" t="n">
        <v>27</v>
      </c>
      <c r="G120" s="60" t="n">
        <v>10</v>
      </c>
      <c r="H120" s="60" t="n">
        <v>4</v>
      </c>
      <c r="I120" s="60" t="n">
        <v>0.5</v>
      </c>
    </row>
    <row r="121" customFormat="false" ht="15" hidden="false" customHeight="false" outlineLevel="0" collapsed="false">
      <c r="A121" s="6" t="s">
        <v>49</v>
      </c>
      <c r="B121" s="59" t="n">
        <v>0.783</v>
      </c>
      <c r="C121" s="60" t="n">
        <v>0.2</v>
      </c>
      <c r="D121" s="60" t="n">
        <v>0</v>
      </c>
      <c r="E121" s="60" t="n">
        <v>0</v>
      </c>
      <c r="F121" s="60" t="n">
        <v>0</v>
      </c>
      <c r="G121" s="60" t="n">
        <v>0</v>
      </c>
      <c r="H121" s="60" t="n">
        <v>0</v>
      </c>
      <c r="I121" s="60" t="n">
        <v>0</v>
      </c>
    </row>
    <row r="122" customFormat="false" ht="15" hidden="false" customHeight="false" outlineLevel="0" collapsed="false">
      <c r="A122" s="6" t="s">
        <v>50</v>
      </c>
      <c r="B122" s="59" t="n">
        <v>0.045</v>
      </c>
      <c r="C122" s="60" t="n">
        <v>0.3</v>
      </c>
      <c r="D122" s="60" t="n">
        <v>1</v>
      </c>
      <c r="E122" s="60" t="n">
        <v>2</v>
      </c>
      <c r="F122" s="60" t="n">
        <v>2</v>
      </c>
      <c r="G122" s="60" t="n">
        <v>2</v>
      </c>
      <c r="H122" s="60" t="n">
        <v>2</v>
      </c>
      <c r="I122" s="60" t="n">
        <v>2</v>
      </c>
    </row>
    <row r="123" customFormat="false" ht="15" hidden="false" customHeight="false" outlineLevel="0" collapsed="false">
      <c r="A123" s="6" t="s">
        <v>51</v>
      </c>
      <c r="B123" s="59" t="n">
        <v>0</v>
      </c>
      <c r="C123" s="60" t="n">
        <v>0</v>
      </c>
      <c r="D123" s="60" t="n">
        <v>0</v>
      </c>
      <c r="E123" s="60" t="n">
        <v>0</v>
      </c>
      <c r="F123" s="60" t="n">
        <v>0</v>
      </c>
      <c r="G123" s="60" t="n">
        <v>1</v>
      </c>
      <c r="H123" s="60" t="n">
        <v>3</v>
      </c>
      <c r="I123" s="61" t="n">
        <v>6</v>
      </c>
    </row>
    <row r="124" customFormat="false" ht="15" hidden="false" customHeight="false" outlineLevel="0" collapsed="false">
      <c r="A124" s="6" t="s">
        <v>52</v>
      </c>
      <c r="B124" s="59" t="n">
        <v>0.056</v>
      </c>
      <c r="C124" s="60" t="n">
        <v>0.5</v>
      </c>
      <c r="D124" s="60" t="n">
        <v>6</v>
      </c>
      <c r="E124" s="60" t="n">
        <v>18</v>
      </c>
      <c r="F124" s="60" t="n">
        <v>35</v>
      </c>
      <c r="G124" s="60" t="n">
        <v>55</v>
      </c>
      <c r="H124" s="60" t="n">
        <v>75</v>
      </c>
      <c r="I124" s="61" t="n">
        <v>88</v>
      </c>
    </row>
    <row r="125" customFormat="false" ht="15" hidden="false" customHeight="false" outlineLevel="0" collapsed="false">
      <c r="A125" s="6" t="s">
        <v>53</v>
      </c>
      <c r="B125" s="59" t="n">
        <v>0.038</v>
      </c>
      <c r="C125" s="60" t="n">
        <v>1.1</v>
      </c>
      <c r="D125" s="60" t="n">
        <v>10</v>
      </c>
      <c r="E125" s="60" t="n">
        <v>20</v>
      </c>
      <c r="F125" s="60" t="n">
        <v>35</v>
      </c>
      <c r="G125" s="60" t="n">
        <v>30</v>
      </c>
      <c r="H125" s="60" t="n">
        <v>14</v>
      </c>
      <c r="I125" s="60" t="n">
        <v>1.5</v>
      </c>
    </row>
    <row r="126" customFormat="false" ht="15" hidden="false" customHeight="false" outlineLevel="0" collapsed="false">
      <c r="A126" s="6" t="s">
        <v>54</v>
      </c>
      <c r="B126" s="59" t="n">
        <v>0</v>
      </c>
      <c r="C126" s="60" t="n">
        <v>0.1</v>
      </c>
      <c r="D126" s="60" t="n">
        <v>0.1</v>
      </c>
      <c r="E126" s="60" t="n">
        <v>0</v>
      </c>
      <c r="F126" s="60" t="n">
        <v>0</v>
      </c>
      <c r="G126" s="60" t="n">
        <v>0</v>
      </c>
      <c r="H126" s="60" t="n">
        <v>0</v>
      </c>
      <c r="I126" s="60" t="n">
        <v>0</v>
      </c>
    </row>
    <row r="127" customFormat="false" ht="15" hidden="false" customHeight="false" outlineLevel="0" collapsed="false">
      <c r="A127" s="6" t="s">
        <v>55</v>
      </c>
      <c r="B127" s="59" t="n">
        <v>0</v>
      </c>
      <c r="C127" s="60" t="n">
        <v>0</v>
      </c>
      <c r="D127" s="60" t="n">
        <v>0</v>
      </c>
      <c r="E127" s="60" t="n">
        <v>1</v>
      </c>
      <c r="F127" s="60" t="n">
        <v>1</v>
      </c>
      <c r="G127" s="60" t="n">
        <v>2</v>
      </c>
      <c r="H127" s="60" t="n">
        <v>2</v>
      </c>
      <c r="I127" s="60" t="n">
        <v>2</v>
      </c>
    </row>
    <row r="128" customFormat="false" ht="15" hidden="false" customHeight="false" outlineLevel="0" collapsed="false">
      <c r="A128" s="6" t="s">
        <v>56</v>
      </c>
      <c r="B128" s="59" t="n">
        <v>100.064353725718</v>
      </c>
      <c r="C128" s="60" t="n">
        <f aca="false">SUM(C120:C127)</f>
        <v>100</v>
      </c>
      <c r="D128" s="60" t="n">
        <f aca="false">SUM(D120:D127)</f>
        <v>100</v>
      </c>
      <c r="E128" s="60" t="n">
        <f aca="false">SUM(E120:E127)</f>
        <v>100</v>
      </c>
      <c r="F128" s="60" t="n">
        <f aca="false">SUM(F120:F127)</f>
        <v>100</v>
      </c>
      <c r="G128" s="60" t="n">
        <f aca="false">SUM(G120:G127)</f>
        <v>100</v>
      </c>
      <c r="H128" s="60" t="n">
        <f aca="false">SUM(H120:H127)</f>
        <v>100</v>
      </c>
      <c r="I128" s="60" t="n">
        <f aca="false">SUM(I120:I127)</f>
        <v>100</v>
      </c>
    </row>
    <row r="129" customFormat="false" ht="12.8" hidden="false" customHeight="false" outlineLevel="0" collapsed="false">
      <c r="C129" s="62" t="s">
        <v>57</v>
      </c>
      <c r="I129" s="63" t="s">
        <v>58</v>
      </c>
    </row>
    <row r="130" customFormat="false" ht="13.8" hidden="false" customHeight="false" outlineLevel="0" collapsed="false">
      <c r="A130" s="10" t="s">
        <v>59</v>
      </c>
    </row>
    <row r="132" customFormat="false" ht="13.8" hidden="false" customHeight="false" outlineLevel="0" collapsed="false">
      <c r="A132" s="6" t="s">
        <v>44</v>
      </c>
      <c r="B132" s="58" t="n">
        <v>2015</v>
      </c>
      <c r="C132" s="58" t="n">
        <v>2020</v>
      </c>
      <c r="D132" s="58" t="n">
        <v>2025</v>
      </c>
      <c r="E132" s="58" t="n">
        <v>2030</v>
      </c>
      <c r="F132" s="58" t="n">
        <v>2035</v>
      </c>
      <c r="G132" s="58" t="n">
        <v>2040</v>
      </c>
      <c r="H132" s="58" t="n">
        <v>2045</v>
      </c>
      <c r="I132" s="58" t="n">
        <v>2050</v>
      </c>
    </row>
    <row r="133" customFormat="false" ht="15" hidden="false" customHeight="false" outlineLevel="0" collapsed="false">
      <c r="A133" s="6" t="s">
        <v>60</v>
      </c>
      <c r="C133" s="60" t="n">
        <v>99.8</v>
      </c>
      <c r="D133" s="60" t="n">
        <v>95</v>
      </c>
      <c r="E133" s="60" t="n">
        <v>70</v>
      </c>
      <c r="F133" s="60" t="n">
        <v>45</v>
      </c>
      <c r="G133" s="60" t="n">
        <v>20</v>
      </c>
      <c r="H133" s="60" t="n">
        <v>20</v>
      </c>
      <c r="I133" s="60" t="n">
        <v>15</v>
      </c>
    </row>
    <row r="134" customFormat="false" ht="15" hidden="false" customHeight="false" outlineLevel="0" collapsed="false">
      <c r="A134" s="6" t="s">
        <v>50</v>
      </c>
      <c r="C134" s="60" t="n">
        <v>0</v>
      </c>
      <c r="D134" s="60" t="n">
        <v>2</v>
      </c>
      <c r="E134" s="60" t="n">
        <v>10</v>
      </c>
      <c r="F134" s="60" t="n">
        <v>15</v>
      </c>
      <c r="G134" s="60" t="n">
        <v>20</v>
      </c>
      <c r="H134" s="60" t="n">
        <v>20</v>
      </c>
      <c r="I134" s="60" t="n">
        <v>15</v>
      </c>
    </row>
    <row r="135" customFormat="false" ht="15" hidden="false" customHeight="false" outlineLevel="0" collapsed="false">
      <c r="A135" s="6" t="s">
        <v>46</v>
      </c>
      <c r="C135" s="60" t="n">
        <v>0.2</v>
      </c>
      <c r="D135" s="60" t="n">
        <v>3</v>
      </c>
      <c r="E135" s="60" t="n">
        <v>20</v>
      </c>
      <c r="F135" s="60" t="n">
        <v>40</v>
      </c>
      <c r="G135" s="60" t="n">
        <v>50</v>
      </c>
      <c r="H135" s="60" t="n">
        <v>60</v>
      </c>
      <c r="I135" s="60" t="n">
        <v>70</v>
      </c>
    </row>
    <row r="136" customFormat="false" ht="15" hidden="false" customHeight="false" outlineLevel="0" collapsed="false">
      <c r="A136" s="6" t="s">
        <v>61</v>
      </c>
      <c r="C136" s="60" t="n">
        <f aca="false">SUM(C133:C135)</f>
        <v>100</v>
      </c>
      <c r="D136" s="60" t="n">
        <f aca="false">SUM(D133:D135)</f>
        <v>100</v>
      </c>
      <c r="E136" s="60" t="n">
        <f aca="false">SUM(E133:E135)</f>
        <v>100</v>
      </c>
      <c r="F136" s="60" t="n">
        <f aca="false">SUM(F133:F135)</f>
        <v>100</v>
      </c>
      <c r="G136" s="60" t="n">
        <f aca="false">SUM(G133:G135)</f>
        <v>90</v>
      </c>
      <c r="H136" s="60" t="n">
        <f aca="false">SUM(H133:H135)</f>
        <v>100</v>
      </c>
      <c r="I136" s="60" t="n">
        <f aca="false">SUM(I133:I135)</f>
        <v>100</v>
      </c>
    </row>
    <row r="138" customFormat="false" ht="13.8" hidden="false" customHeight="false" outlineLevel="0" collapsed="false">
      <c r="A138" s="10" t="s">
        <v>62</v>
      </c>
    </row>
    <row r="140" customFormat="false" ht="13.8" hidden="false" customHeight="false" outlineLevel="0" collapsed="false">
      <c r="A140" s="6" t="s">
        <v>44</v>
      </c>
      <c r="B140" s="58" t="n">
        <v>2015</v>
      </c>
      <c r="C140" s="58" t="n">
        <v>2020</v>
      </c>
      <c r="D140" s="58" t="n">
        <v>2025</v>
      </c>
      <c r="E140" s="58" t="n">
        <v>2030</v>
      </c>
      <c r="F140" s="58" t="n">
        <v>2035</v>
      </c>
      <c r="G140" s="58" t="n">
        <v>2040</v>
      </c>
      <c r="H140" s="58" t="n">
        <v>2045</v>
      </c>
      <c r="I140" s="58" t="n">
        <v>2050</v>
      </c>
    </row>
    <row r="141" customFormat="false" ht="15" hidden="false" customHeight="false" outlineLevel="0" collapsed="false">
      <c r="A141" s="6" t="s">
        <v>60</v>
      </c>
      <c r="B141" s="60" t="n">
        <v>104.437</v>
      </c>
      <c r="C141" s="60" t="n">
        <v>99.8</v>
      </c>
      <c r="D141" s="60" t="n">
        <v>98</v>
      </c>
      <c r="E141" s="60" t="n">
        <v>94</v>
      </c>
      <c r="F141" s="60" t="n">
        <v>82</v>
      </c>
      <c r="G141" s="60" t="n">
        <v>59</v>
      </c>
      <c r="H141" s="60" t="n">
        <v>35</v>
      </c>
      <c r="I141" s="60" t="n">
        <v>10</v>
      </c>
    </row>
    <row r="142" customFormat="false" ht="15" hidden="false" customHeight="false" outlineLevel="0" collapsed="false">
      <c r="A142" s="6" t="s">
        <v>49</v>
      </c>
      <c r="B142" s="60"/>
      <c r="C142" s="60" t="n">
        <v>0</v>
      </c>
      <c r="D142" s="60" t="n">
        <v>0</v>
      </c>
      <c r="E142" s="60" t="n">
        <v>0</v>
      </c>
      <c r="F142" s="60" t="n">
        <v>0</v>
      </c>
      <c r="G142" s="60" t="n">
        <v>0</v>
      </c>
      <c r="H142" s="60" t="n">
        <v>0</v>
      </c>
      <c r="I142" s="60" t="n">
        <v>0</v>
      </c>
    </row>
    <row r="143" customFormat="false" ht="15" hidden="false" customHeight="false" outlineLevel="0" collapsed="false">
      <c r="A143" s="6" t="s">
        <v>50</v>
      </c>
      <c r="B143" s="60"/>
      <c r="C143" s="60" t="n">
        <v>0</v>
      </c>
      <c r="D143" s="60" t="n">
        <v>0</v>
      </c>
      <c r="E143" s="60" t="n">
        <v>1</v>
      </c>
      <c r="F143" s="60" t="n">
        <v>3</v>
      </c>
      <c r="G143" s="60" t="n">
        <v>10</v>
      </c>
      <c r="H143" s="60" t="n">
        <v>15</v>
      </c>
      <c r="I143" s="60" t="n">
        <v>20</v>
      </c>
    </row>
    <row r="144" customFormat="false" ht="15" hidden="false" customHeight="false" outlineLevel="0" collapsed="false">
      <c r="A144" s="6" t="s">
        <v>63</v>
      </c>
      <c r="B144" s="60"/>
      <c r="C144" s="60" t="n">
        <v>0</v>
      </c>
      <c r="D144" s="60" t="n">
        <v>0</v>
      </c>
      <c r="E144" s="60" t="n">
        <v>0</v>
      </c>
      <c r="F144" s="60" t="n">
        <v>0</v>
      </c>
      <c r="G144" s="60" t="n">
        <v>1</v>
      </c>
      <c r="H144" s="60" t="n">
        <v>10</v>
      </c>
      <c r="I144" s="60" t="n">
        <v>20</v>
      </c>
    </row>
    <row r="145" customFormat="false" ht="15" hidden="false" customHeight="false" outlineLevel="0" collapsed="false">
      <c r="A145" s="6" t="s">
        <v>46</v>
      </c>
      <c r="B145" s="60" t="n">
        <v>0.105</v>
      </c>
      <c r="C145" s="60" t="n">
        <v>0.2</v>
      </c>
      <c r="D145" s="60" t="n">
        <v>2</v>
      </c>
      <c r="E145" s="60" t="n">
        <v>5</v>
      </c>
      <c r="F145" s="60" t="n">
        <v>15</v>
      </c>
      <c r="G145" s="60" t="n">
        <v>30</v>
      </c>
      <c r="H145" s="60" t="n">
        <v>40</v>
      </c>
      <c r="I145" s="60" t="n">
        <v>50</v>
      </c>
    </row>
    <row r="146" customFormat="false" ht="15" hidden="false" customHeight="false" outlineLevel="0" collapsed="false">
      <c r="A146" s="6" t="s">
        <v>61</v>
      </c>
      <c r="B146" s="60"/>
      <c r="C146" s="60" t="n">
        <f aca="false">SUM(C141:C145)</f>
        <v>100</v>
      </c>
      <c r="D146" s="60" t="n">
        <f aca="false">SUM(D141:D145)</f>
        <v>100</v>
      </c>
      <c r="E146" s="60" t="n">
        <f aca="false">SUM(E141:E145)</f>
        <v>100</v>
      </c>
      <c r="F146" s="60" t="n">
        <f aca="false">SUM(F141:F145)</f>
        <v>100</v>
      </c>
      <c r="G146" s="60" t="n">
        <f aca="false">SUM(G141:G145)</f>
        <v>100</v>
      </c>
      <c r="H146" s="60" t="n">
        <f aca="false">SUM(H141:H145)</f>
        <v>100</v>
      </c>
      <c r="I146" s="60" t="n">
        <f aca="false">SUM(I141:I145)</f>
        <v>100</v>
      </c>
    </row>
    <row r="148" customFormat="false" ht="13.8" hidden="false" customHeight="false" outlineLevel="0" collapsed="false">
      <c r="A148" s="10" t="s">
        <v>18</v>
      </c>
    </row>
    <row r="149" customFormat="false" ht="13.8" hidden="false" customHeight="false" outlineLevel="0" collapsed="false">
      <c r="A149" s="10"/>
      <c r="B149" s="58" t="n">
        <v>2015</v>
      </c>
      <c r="C149" s="58" t="n">
        <v>2020</v>
      </c>
      <c r="D149" s="58" t="n">
        <v>2025</v>
      </c>
      <c r="E149" s="58" t="n">
        <v>2030</v>
      </c>
      <c r="F149" s="58" t="n">
        <v>2035</v>
      </c>
      <c r="G149" s="58" t="n">
        <v>2040</v>
      </c>
      <c r="H149" s="58" t="n">
        <v>2045</v>
      </c>
      <c r="I149" s="58" t="n">
        <v>2050</v>
      </c>
    </row>
    <row r="150" customFormat="false" ht="13.8" hidden="false" customHeight="false" outlineLevel="0" collapsed="false">
      <c r="A150" s="6" t="s">
        <v>44</v>
      </c>
    </row>
    <row r="151" customFormat="false" ht="15" hidden="false" customHeight="false" outlineLevel="0" collapsed="false">
      <c r="A151" s="6" t="s">
        <v>60</v>
      </c>
      <c r="B151" s="64" t="n">
        <v>0.103</v>
      </c>
      <c r="C151" s="64" t="n">
        <v>0.1</v>
      </c>
      <c r="D151" s="64" t="n">
        <v>0.1</v>
      </c>
      <c r="E151" s="64" t="n">
        <v>0.08</v>
      </c>
      <c r="F151" s="64" t="n">
        <v>0.02</v>
      </c>
      <c r="G151" s="64" t="n">
        <v>0</v>
      </c>
      <c r="H151" s="64" t="n">
        <v>0</v>
      </c>
      <c r="I151" s="64" t="n">
        <v>0</v>
      </c>
    </row>
    <row r="152" customFormat="false" ht="15" hidden="false" customHeight="false" outlineLevel="0" collapsed="false">
      <c r="A152" s="65" t="s">
        <v>64</v>
      </c>
      <c r="B152" s="64" t="n">
        <v>0.897</v>
      </c>
      <c r="C152" s="64" t="n">
        <v>0.9</v>
      </c>
      <c r="D152" s="64" t="n">
        <v>0.9</v>
      </c>
      <c r="E152" s="64" t="n">
        <v>0.92</v>
      </c>
      <c r="F152" s="64" t="n">
        <v>0.98</v>
      </c>
      <c r="G152" s="64" t="n">
        <v>1</v>
      </c>
      <c r="H152" s="64" t="n">
        <v>1</v>
      </c>
      <c r="I152" s="64" t="n">
        <v>1</v>
      </c>
    </row>
    <row r="155" customFormat="false" ht="15" hidden="false" customHeight="false" outlineLevel="0" collapsed="false">
      <c r="A155" s="66" t="s">
        <v>65</v>
      </c>
    </row>
    <row r="156" customFormat="false" ht="15" hidden="false" customHeight="false" outlineLevel="0" collapsed="false">
      <c r="A156" s="66"/>
    </row>
    <row r="157" customFormat="false" ht="15" hidden="false" customHeight="false" outlineLevel="0" collapsed="false">
      <c r="A157" s="67" t="s">
        <v>66</v>
      </c>
    </row>
    <row r="158" customFormat="false" ht="15" hidden="false" customHeight="false" outlineLevel="0" collapsed="false">
      <c r="A158" s="66"/>
    </row>
    <row r="159" customFormat="false" ht="15" hidden="false" customHeight="false" outlineLevel="0" collapsed="false">
      <c r="A159" s="67" t="s">
        <v>67</v>
      </c>
      <c r="C159" s="1" t="n">
        <f aca="false">C160+C161</f>
        <v>10.1770897272</v>
      </c>
      <c r="D159" s="1" t="n">
        <f aca="false">D160+D161</f>
        <v>11.3980857344</v>
      </c>
      <c r="E159" s="1" t="n">
        <f aca="false">E160+E161</f>
        <v>13.81563825</v>
      </c>
      <c r="F159" s="1" t="n">
        <f aca="false">F160+F161</f>
        <v>16.362486357</v>
      </c>
      <c r="G159" s="1" t="n">
        <f aca="false">G160+G161</f>
        <v>17.5354335702</v>
      </c>
      <c r="H159" s="1" t="n">
        <f aca="false">H160+H161</f>
        <v>18.7085040338</v>
      </c>
      <c r="I159" s="1" t="n">
        <f aca="false">I160+I161</f>
        <v>19.5274366631889</v>
      </c>
    </row>
    <row r="160" customFormat="false" ht="15" hidden="false" customHeight="false" outlineLevel="0" collapsed="false">
      <c r="A160" s="67" t="s">
        <v>68</v>
      </c>
      <c r="C160" s="68" t="n">
        <f aca="false">E52</f>
        <v>3.037937232</v>
      </c>
      <c r="D160" s="68" t="n">
        <f aca="false">F52</f>
        <v>3.3886200832</v>
      </c>
      <c r="E160" s="68" t="n">
        <f aca="false">G52</f>
        <v>3.527397</v>
      </c>
      <c r="F160" s="68" t="n">
        <f aca="false">H52</f>
        <v>3.832654462</v>
      </c>
      <c r="G160" s="68" t="n">
        <f aca="false">I52</f>
        <v>3.8967630156</v>
      </c>
      <c r="H160" s="68" t="n">
        <f aca="false">J52</f>
        <v>3.9032130718</v>
      </c>
      <c r="I160" s="68" t="n">
        <f aca="false">K52</f>
        <v>3.90548733263777</v>
      </c>
    </row>
    <row r="161" customFormat="false" ht="15" hidden="false" customHeight="false" outlineLevel="0" collapsed="false">
      <c r="A161" s="67" t="s">
        <v>69</v>
      </c>
      <c r="C161" s="68" t="n">
        <f aca="false">E54</f>
        <v>7.1391524952</v>
      </c>
      <c r="D161" s="68" t="n">
        <f aca="false">F54</f>
        <v>8.0094656512</v>
      </c>
      <c r="E161" s="68" t="n">
        <f aca="false">G54</f>
        <v>10.28824125</v>
      </c>
      <c r="F161" s="68" t="n">
        <f aca="false">H54</f>
        <v>12.529831895</v>
      </c>
      <c r="G161" s="68" t="n">
        <f aca="false">I54</f>
        <v>13.6386705546</v>
      </c>
      <c r="H161" s="68" t="n">
        <f aca="false">J54</f>
        <v>14.805290962</v>
      </c>
      <c r="I161" s="68" t="n">
        <f aca="false">K54</f>
        <v>15.6219493305511</v>
      </c>
    </row>
    <row r="162" customFormat="false" ht="15" hidden="false" customHeight="false" outlineLevel="0" collapsed="false">
      <c r="A162" s="67" t="s">
        <v>70</v>
      </c>
    </row>
    <row r="164" customFormat="false" ht="13.8" hidden="false" customHeight="false" outlineLevel="0" collapsed="false">
      <c r="A164" s="10" t="s">
        <v>47</v>
      </c>
    </row>
    <row r="166" customFormat="false" ht="15" hidden="false" customHeight="false" outlineLevel="0" collapsed="false">
      <c r="A166" s="6" t="s">
        <v>71</v>
      </c>
      <c r="B166" s="69" t="n">
        <f aca="false">C58</f>
        <v>107.0018</v>
      </c>
      <c r="C166" s="69" t="n">
        <f aca="false">E58</f>
        <v>113.542904046</v>
      </c>
      <c r="D166" s="69" t="n">
        <f aca="false">F58</f>
        <v>111.7474486528</v>
      </c>
      <c r="E166" s="69" t="n">
        <f aca="false">G58</f>
        <v>99.501990375</v>
      </c>
      <c r="F166" s="69" t="n">
        <f aca="false">H58</f>
        <v>91.688887514</v>
      </c>
      <c r="G166" s="69" t="n">
        <f aca="false">I58</f>
        <v>77.5177499889</v>
      </c>
      <c r="H166" s="69" t="n">
        <f aca="false">J58</f>
        <v>69.2483836359</v>
      </c>
      <c r="I166" s="69" t="n">
        <f aca="false">K58</f>
        <v>62.8783460554681</v>
      </c>
    </row>
    <row r="167" customFormat="false" ht="15" hidden="false" customHeight="false" outlineLevel="0" collapsed="false">
      <c r="A167" s="6" t="s">
        <v>48</v>
      </c>
      <c r="B167" s="60" t="n">
        <f aca="false">B120*B$166/100</f>
        <v>106.084794574</v>
      </c>
      <c r="C167" s="60" t="n">
        <f aca="false">C120*C$166/100</f>
        <v>111.044960156988</v>
      </c>
      <c r="D167" s="60" t="n">
        <f aca="false">D120*D$166/100</f>
        <v>92.6386349331712</v>
      </c>
      <c r="E167" s="60" t="n">
        <f aca="false">E120*E$166/100</f>
        <v>58.70617432125</v>
      </c>
      <c r="F167" s="60" t="n">
        <f aca="false">F120*F$166/100</f>
        <v>24.75599962878</v>
      </c>
      <c r="G167" s="60" t="n">
        <f aca="false">G120*G$166/100</f>
        <v>7.75177499889</v>
      </c>
      <c r="H167" s="60" t="n">
        <f aca="false">H120*H$166/100</f>
        <v>2.769935345436</v>
      </c>
      <c r="I167" s="60" t="n">
        <f aca="false">I120*I$166/100</f>
        <v>0.314391730277341</v>
      </c>
    </row>
    <row r="168" customFormat="false" ht="15" hidden="false" customHeight="false" outlineLevel="0" collapsed="false">
      <c r="A168" s="6" t="s">
        <v>49</v>
      </c>
      <c r="B168" s="60" t="n">
        <f aca="false">B121*B$166/100</f>
        <v>0.837824094</v>
      </c>
      <c r="C168" s="60" t="n">
        <f aca="false">C121*C$166/100</f>
        <v>0.227085808092</v>
      </c>
      <c r="D168" s="60" t="n">
        <f aca="false">D121*D$166/100</f>
        <v>0</v>
      </c>
      <c r="E168" s="60" t="n">
        <f aca="false">E121*E$166/100</f>
        <v>0</v>
      </c>
      <c r="F168" s="60" t="n">
        <f aca="false">F121*F$166/100</f>
        <v>0</v>
      </c>
      <c r="G168" s="60" t="n">
        <f aca="false">G121*G$166/100</f>
        <v>0</v>
      </c>
      <c r="H168" s="60" t="n">
        <f aca="false">H121*H$166/100</f>
        <v>0</v>
      </c>
      <c r="I168" s="60" t="n">
        <f aca="false">I121*I$166/100</f>
        <v>0</v>
      </c>
    </row>
    <row r="169" customFormat="false" ht="15" hidden="false" customHeight="false" outlineLevel="0" collapsed="false">
      <c r="A169" s="6" t="s">
        <v>50</v>
      </c>
      <c r="B169" s="60" t="n">
        <f aca="false">B122*B$166/100</f>
        <v>0.04815081</v>
      </c>
      <c r="C169" s="60" t="n">
        <f aca="false">C122*C$166/100</f>
        <v>0.340628712138</v>
      </c>
      <c r="D169" s="60" t="n">
        <f aca="false">D122*D$166/100</f>
        <v>1.117474486528</v>
      </c>
      <c r="E169" s="60" t="n">
        <f aca="false">E122*E$166/100</f>
        <v>1.9900398075</v>
      </c>
      <c r="F169" s="60" t="n">
        <f aca="false">F122*F$166/100</f>
        <v>1.83377775028</v>
      </c>
      <c r="G169" s="60" t="n">
        <f aca="false">G122*G$166/100</f>
        <v>1.550354999778</v>
      </c>
      <c r="H169" s="60" t="n">
        <f aca="false">H122*H$166/100</f>
        <v>1.384967672718</v>
      </c>
      <c r="I169" s="60" t="n">
        <f aca="false">I122*I$166/100</f>
        <v>1.25756692110936</v>
      </c>
    </row>
    <row r="170" customFormat="false" ht="15" hidden="false" customHeight="false" outlineLevel="0" collapsed="false">
      <c r="A170" s="6" t="s">
        <v>51</v>
      </c>
      <c r="B170" s="60" t="n">
        <f aca="false">B123*B$166/100</f>
        <v>0</v>
      </c>
      <c r="C170" s="60" t="n">
        <f aca="false">C123*C$166/100</f>
        <v>0</v>
      </c>
      <c r="D170" s="60" t="n">
        <f aca="false">D123*D$166/100</f>
        <v>0</v>
      </c>
      <c r="E170" s="60" t="n">
        <f aca="false">E123*E$166/100</f>
        <v>0</v>
      </c>
      <c r="F170" s="60" t="n">
        <f aca="false">F123*F$166/100</f>
        <v>0</v>
      </c>
      <c r="G170" s="60" t="n">
        <f aca="false">G123*G$166/100</f>
        <v>0.775177499889</v>
      </c>
      <c r="H170" s="60" t="n">
        <f aca="false">H123*H$166/100</f>
        <v>2.077451509077</v>
      </c>
      <c r="I170" s="60" t="n">
        <f aca="false">I123*I$166/100</f>
        <v>3.77270076332809</v>
      </c>
    </row>
    <row r="171" customFormat="false" ht="15" hidden="false" customHeight="false" outlineLevel="0" collapsed="false">
      <c r="A171" s="6" t="s">
        <v>52</v>
      </c>
      <c r="B171" s="60" t="n">
        <f aca="false">B124*B$166/100</f>
        <v>0.059921008</v>
      </c>
      <c r="C171" s="60" t="n">
        <f aca="false">C124*C$166/100</f>
        <v>0.56771452023</v>
      </c>
      <c r="D171" s="60" t="n">
        <f aca="false">D124*D$166/100</f>
        <v>6.704846919168</v>
      </c>
      <c r="E171" s="60" t="n">
        <f aca="false">E124*E$166/100</f>
        <v>17.9103582675</v>
      </c>
      <c r="F171" s="60" t="n">
        <f aca="false">F124*F$166/100</f>
        <v>32.0911106299</v>
      </c>
      <c r="G171" s="60" t="n">
        <f aca="false">G124*G$166/100</f>
        <v>42.634762493895</v>
      </c>
      <c r="H171" s="60" t="n">
        <f aca="false">H124*H$166/100</f>
        <v>51.936287726925</v>
      </c>
      <c r="I171" s="60" t="n">
        <f aca="false">I124*I$166/100</f>
        <v>55.332944528812</v>
      </c>
    </row>
    <row r="172" customFormat="false" ht="15" hidden="false" customHeight="false" outlineLevel="0" collapsed="false">
      <c r="A172" s="6" t="s">
        <v>72</v>
      </c>
      <c r="B172" s="60" t="n">
        <f aca="false">B125*B$166/100</f>
        <v>0.040660684</v>
      </c>
      <c r="C172" s="60" t="n">
        <f aca="false">C125*C$166/100</f>
        <v>1.248971944506</v>
      </c>
      <c r="D172" s="60" t="n">
        <f aca="false">D125*D$166/100</f>
        <v>11.17474486528</v>
      </c>
      <c r="E172" s="60" t="n">
        <f aca="false">E125*E$166/100</f>
        <v>19.900398075</v>
      </c>
      <c r="F172" s="60" t="n">
        <f aca="false">F125*F$166/100</f>
        <v>32.0911106299</v>
      </c>
      <c r="G172" s="60" t="n">
        <f aca="false">G125*G$166/100</f>
        <v>23.25532499667</v>
      </c>
      <c r="H172" s="60" t="n">
        <f aca="false">H125*H$166/100</f>
        <v>9.694773709026</v>
      </c>
      <c r="I172" s="60" t="n">
        <f aca="false">I125*I$166/100</f>
        <v>0.943175190832022</v>
      </c>
    </row>
    <row r="173" customFormat="false" ht="15" hidden="false" customHeight="false" outlineLevel="0" collapsed="false">
      <c r="A173" s="6" t="s">
        <v>54</v>
      </c>
      <c r="B173" s="60" t="n">
        <f aca="false">B126*B$166/100</f>
        <v>0</v>
      </c>
      <c r="C173" s="60" t="n">
        <f aca="false">C126*C$166/100</f>
        <v>0.113542904046</v>
      </c>
      <c r="D173" s="60" t="n">
        <f aca="false">D126*D$166/100</f>
        <v>0.1117474486528</v>
      </c>
      <c r="E173" s="60" t="n">
        <f aca="false">E126*E$166/100</f>
        <v>0</v>
      </c>
      <c r="F173" s="60" t="n">
        <f aca="false">F126*F$166/100</f>
        <v>0</v>
      </c>
      <c r="G173" s="60" t="n">
        <f aca="false">G126*G$166/100</f>
        <v>0</v>
      </c>
      <c r="H173" s="60" t="n">
        <f aca="false">H126*H$166/100</f>
        <v>0</v>
      </c>
      <c r="I173" s="60" t="n">
        <f aca="false">I126*I$166/100</f>
        <v>0</v>
      </c>
    </row>
    <row r="174" customFormat="false" ht="15" hidden="false" customHeight="false" outlineLevel="0" collapsed="false">
      <c r="A174" s="6" t="s">
        <v>55</v>
      </c>
      <c r="B174" s="60" t="n">
        <f aca="false">B127*B$166/100</f>
        <v>0</v>
      </c>
      <c r="C174" s="60" t="n">
        <f aca="false">C127*C$166/100</f>
        <v>0</v>
      </c>
      <c r="D174" s="60" t="n">
        <f aca="false">D127*D$166/100</f>
        <v>0</v>
      </c>
      <c r="E174" s="60" t="n">
        <f aca="false">E127*E$166/100</f>
        <v>0.99501990375</v>
      </c>
      <c r="F174" s="60" t="n">
        <f aca="false">F127*F$166/100</f>
        <v>0.91688887514</v>
      </c>
      <c r="G174" s="60" t="n">
        <f aca="false">G127*G$166/100</f>
        <v>1.550354999778</v>
      </c>
      <c r="H174" s="60" t="n">
        <f aca="false">H127*H$166/100</f>
        <v>1.384967672718</v>
      </c>
      <c r="I174" s="60" t="n">
        <f aca="false">I127*I$166/100</f>
        <v>1.25756692110936</v>
      </c>
    </row>
    <row r="178" customFormat="false" ht="13.8" hidden="false" customHeight="false" outlineLevel="0" collapsed="false">
      <c r="B178" s="58" t="n">
        <v>2015</v>
      </c>
      <c r="C178" s="58" t="n">
        <v>2020</v>
      </c>
      <c r="D178" s="58" t="n">
        <v>2025</v>
      </c>
      <c r="E178" s="58" t="n">
        <v>2030</v>
      </c>
      <c r="F178" s="58" t="n">
        <v>2035</v>
      </c>
      <c r="G178" s="58" t="n">
        <v>2040</v>
      </c>
      <c r="H178" s="58" t="n">
        <v>2045</v>
      </c>
      <c r="I178" s="58" t="n">
        <v>2050</v>
      </c>
    </row>
    <row r="180" customFormat="false" ht="13.8" hidden="false" customHeight="false" outlineLevel="0" collapsed="false">
      <c r="A180" s="10" t="s">
        <v>59</v>
      </c>
    </row>
    <row r="182" customFormat="false" ht="15" hidden="false" customHeight="false" outlineLevel="0" collapsed="false">
      <c r="A182" s="6" t="s">
        <v>71</v>
      </c>
      <c r="B182" s="69" t="n">
        <f aca="false">C56</f>
        <v>1.76029159243268</v>
      </c>
      <c r="C182" s="69" t="n">
        <f aca="false">E56</f>
        <v>1.9746592008</v>
      </c>
      <c r="D182" s="69" t="n">
        <f aca="false">F56</f>
        <v>2.4644509696</v>
      </c>
      <c r="E182" s="69" t="n">
        <f aca="false">G56</f>
        <v>2.792522625</v>
      </c>
      <c r="F182" s="69" t="n">
        <f aca="false">H56</f>
        <v>3.243015314</v>
      </c>
      <c r="G182" s="69" t="n">
        <f aca="false">I56</f>
        <v>3.6184228002</v>
      </c>
      <c r="H182" s="69" t="n">
        <f aca="false">J56</f>
        <v>4.037806626</v>
      </c>
      <c r="I182" s="69" t="n">
        <f aca="false">K56</f>
        <v>4.5564018880774</v>
      </c>
    </row>
    <row r="183" customFormat="false" ht="15" hidden="false" customHeight="false" outlineLevel="0" collapsed="false">
      <c r="A183" s="6" t="s">
        <v>60</v>
      </c>
      <c r="B183" s="60"/>
      <c r="C183" s="60" t="n">
        <f aca="false">C133*C$182/100</f>
        <v>1.9707098823984</v>
      </c>
      <c r="D183" s="60" t="n">
        <f aca="false">D133*D$182/100</f>
        <v>2.34122842112</v>
      </c>
      <c r="E183" s="60" t="n">
        <f aca="false">E133*E$182/100</f>
        <v>1.9547658375</v>
      </c>
      <c r="F183" s="60" t="n">
        <f aca="false">F133*F$182/100</f>
        <v>1.4593568913</v>
      </c>
      <c r="G183" s="60" t="n">
        <f aca="false">G133*G$182/100</f>
        <v>0.72368456004</v>
      </c>
      <c r="H183" s="60" t="n">
        <f aca="false">H133*H$182/100</f>
        <v>0.8075613252</v>
      </c>
      <c r="I183" s="60" t="n">
        <f aca="false">I133*I$182/100</f>
        <v>0.68346028321161</v>
      </c>
    </row>
    <row r="184" customFormat="false" ht="15" hidden="false" customHeight="false" outlineLevel="0" collapsed="false">
      <c r="A184" s="6" t="s">
        <v>50</v>
      </c>
      <c r="B184" s="60"/>
      <c r="C184" s="60" t="n">
        <f aca="false">C134*C$182/100</f>
        <v>0</v>
      </c>
      <c r="D184" s="60" t="n">
        <f aca="false">D134*D$182/100</f>
        <v>0.049289019392</v>
      </c>
      <c r="E184" s="60" t="n">
        <f aca="false">E134*E$182/100</f>
        <v>0.2792522625</v>
      </c>
      <c r="F184" s="60" t="n">
        <f aca="false">F134*F$182/100</f>
        <v>0.4864522971</v>
      </c>
      <c r="G184" s="60" t="n">
        <f aca="false">G134*G$182/100</f>
        <v>0.72368456004</v>
      </c>
      <c r="H184" s="60" t="n">
        <f aca="false">H134*H$182/100</f>
        <v>0.8075613252</v>
      </c>
      <c r="I184" s="60" t="n">
        <f aca="false">I134*I$182/100</f>
        <v>0.68346028321161</v>
      </c>
    </row>
    <row r="185" customFormat="false" ht="15" hidden="false" customHeight="false" outlineLevel="0" collapsed="false">
      <c r="A185" s="6" t="s">
        <v>46</v>
      </c>
      <c r="B185" s="60"/>
      <c r="C185" s="60" t="n">
        <f aca="false">C135*C$182/100</f>
        <v>0.0039493184016</v>
      </c>
      <c r="D185" s="60" t="n">
        <f aca="false">D135*D$182/100</f>
        <v>0.073933529088</v>
      </c>
      <c r="E185" s="60" t="n">
        <f aca="false">E135*E$182/100</f>
        <v>0.558504525</v>
      </c>
      <c r="F185" s="60" t="n">
        <f aca="false">F135*F$182/100</f>
        <v>1.2972061256</v>
      </c>
      <c r="G185" s="60" t="n">
        <f aca="false">G135*G$182/100</f>
        <v>1.8092114001</v>
      </c>
      <c r="H185" s="60" t="n">
        <f aca="false">H135*H$182/100</f>
        <v>2.4226839756</v>
      </c>
      <c r="I185" s="60" t="n">
        <f aca="false">I135*I$182/100</f>
        <v>3.18948132165418</v>
      </c>
    </row>
    <row r="186" customFormat="false" ht="13.8" hidden="false" customHeight="false" outlineLevel="0" collapsed="false">
      <c r="A186" s="6"/>
    </row>
    <row r="187" customFormat="false" ht="13.8" hidden="false" customHeight="false" outlineLevel="0" collapsed="false">
      <c r="A187" s="10" t="s">
        <v>62</v>
      </c>
    </row>
    <row r="189" customFormat="false" ht="15" hidden="false" customHeight="false" outlineLevel="0" collapsed="false">
      <c r="A189" s="6" t="s">
        <v>71</v>
      </c>
      <c r="C189" s="69" t="n">
        <f aca="false">E60</f>
        <v>13.670717544</v>
      </c>
      <c r="D189" s="69" t="n">
        <f aca="false">F60</f>
        <v>13.862536704</v>
      </c>
      <c r="E189" s="69" t="n">
        <f aca="false">G60</f>
        <v>14.6974875</v>
      </c>
      <c r="F189" s="69" t="n">
        <f aca="false">H60</f>
        <v>17.68917444</v>
      </c>
      <c r="G189" s="69" t="n">
        <f aca="false">I60</f>
        <v>20.875516155</v>
      </c>
      <c r="H189" s="69" t="n">
        <f aca="false">J60</f>
        <v>22.880904214</v>
      </c>
      <c r="I189" s="69" t="n">
        <f aca="false">K60</f>
        <v>23.4329239958266</v>
      </c>
    </row>
    <row r="190" customFormat="false" ht="15" hidden="false" customHeight="false" outlineLevel="0" collapsed="false">
      <c r="A190" s="6" t="s">
        <v>60</v>
      </c>
      <c r="C190" s="60" t="n">
        <f aca="false">C141/100*C$189</f>
        <v>13.643376108912</v>
      </c>
      <c r="D190" s="60" t="n">
        <f aca="false">D141/100*D$189</f>
        <v>13.58528596992</v>
      </c>
      <c r="E190" s="60" t="n">
        <f aca="false">E141/100*E$189</f>
        <v>13.81563825</v>
      </c>
      <c r="F190" s="60" t="n">
        <f aca="false">F141/100*F$189</f>
        <v>14.5051230408</v>
      </c>
      <c r="G190" s="60" t="n">
        <f aca="false">G141/100*G$189</f>
        <v>12.31655453145</v>
      </c>
      <c r="H190" s="60" t="n">
        <f aca="false">H141/100*H$189</f>
        <v>8.0083164749</v>
      </c>
      <c r="I190" s="60" t="n">
        <f aca="false">I141/100*I$189</f>
        <v>2.34329239958266</v>
      </c>
    </row>
    <row r="191" customFormat="false" ht="15" hidden="false" customHeight="false" outlineLevel="0" collapsed="false">
      <c r="A191" s="6" t="s">
        <v>49</v>
      </c>
      <c r="C191" s="60" t="n">
        <f aca="false">C142/100*C$189</f>
        <v>0</v>
      </c>
      <c r="D191" s="60" t="n">
        <f aca="false">D142/100*D$189</f>
        <v>0</v>
      </c>
      <c r="E191" s="60" t="n">
        <f aca="false">E142/100*E$189</f>
        <v>0</v>
      </c>
      <c r="F191" s="60" t="n">
        <f aca="false">F142/100*F$189</f>
        <v>0</v>
      </c>
      <c r="G191" s="60" t="n">
        <f aca="false">G142/100*G$189</f>
        <v>0</v>
      </c>
      <c r="H191" s="60" t="n">
        <f aca="false">H142/100*H$189</f>
        <v>0</v>
      </c>
      <c r="I191" s="60" t="n">
        <f aca="false">I142/100*I$189</f>
        <v>0</v>
      </c>
    </row>
    <row r="192" customFormat="false" ht="15" hidden="false" customHeight="false" outlineLevel="0" collapsed="false">
      <c r="A192" s="6" t="s">
        <v>50</v>
      </c>
      <c r="C192" s="60" t="n">
        <f aca="false">C143/100*C$189</f>
        <v>0</v>
      </c>
      <c r="D192" s="60" t="n">
        <f aca="false">D143/100*D$189</f>
        <v>0</v>
      </c>
      <c r="E192" s="60" t="n">
        <f aca="false">E143/100*E$189</f>
        <v>0.146974875</v>
      </c>
      <c r="F192" s="60" t="n">
        <f aca="false">F143/100*F$189</f>
        <v>0.5306752332</v>
      </c>
      <c r="G192" s="60" t="n">
        <f aca="false">G143/100*G$189</f>
        <v>2.0875516155</v>
      </c>
      <c r="H192" s="60" t="n">
        <f aca="false">H143/100*H$189</f>
        <v>3.4321356321</v>
      </c>
      <c r="I192" s="60" t="n">
        <f aca="false">I143/100*I$189</f>
        <v>4.68658479916533</v>
      </c>
    </row>
    <row r="193" customFormat="false" ht="15" hidden="false" customHeight="false" outlineLevel="0" collapsed="false">
      <c r="A193" s="6" t="s">
        <v>63</v>
      </c>
      <c r="C193" s="60" t="n">
        <f aca="false">C144/100*C$189</f>
        <v>0</v>
      </c>
      <c r="D193" s="60" t="n">
        <f aca="false">D144/100*D$189</f>
        <v>0</v>
      </c>
      <c r="E193" s="60" t="n">
        <f aca="false">E144/100*E$189</f>
        <v>0</v>
      </c>
      <c r="F193" s="60" t="n">
        <f aca="false">F144/100*F$189</f>
        <v>0</v>
      </c>
      <c r="G193" s="60" t="n">
        <f aca="false">G144/100*G$189</f>
        <v>0.20875516155</v>
      </c>
      <c r="H193" s="60" t="n">
        <f aca="false">H144/100*H$189</f>
        <v>2.2880904214</v>
      </c>
      <c r="I193" s="60" t="n">
        <f aca="false">I144/100*I$189</f>
        <v>4.68658479916533</v>
      </c>
    </row>
    <row r="194" customFormat="false" ht="15" hidden="false" customHeight="false" outlineLevel="0" collapsed="false">
      <c r="A194" s="6" t="s">
        <v>46</v>
      </c>
      <c r="C194" s="60" t="n">
        <f aca="false">C145/100*C$189</f>
        <v>0.027341435088</v>
      </c>
      <c r="D194" s="60" t="n">
        <f aca="false">D145/100*D$189</f>
        <v>0.27725073408</v>
      </c>
      <c r="E194" s="60" t="n">
        <f aca="false">E145/100*E$189</f>
        <v>0.734874375</v>
      </c>
      <c r="F194" s="60" t="n">
        <f aca="false">F145/100*F$189</f>
        <v>2.653376166</v>
      </c>
      <c r="G194" s="60" t="n">
        <f aca="false">G145/100*G$189</f>
        <v>6.2626548465</v>
      </c>
      <c r="H194" s="60" t="n">
        <f aca="false">H145/100*H$189</f>
        <v>9.1523616856</v>
      </c>
      <c r="I194" s="60" t="n">
        <f aca="false">I145/100*I$189</f>
        <v>11.7164619979133</v>
      </c>
    </row>
  </sheetData>
  <conditionalFormatting sqref="B116">
    <cfRule type="containsText" priority="2" operator="containsText" aboveAverage="0" equalAverage="0" bottom="0" percent="0" rank="0" text="warning" dxfId="0">
      <formula>NOT(ISERROR(SEARCH("warning",B116)))</formula>
    </cfRule>
  </conditionalFormatting>
  <conditionalFormatting sqref="C115:I115">
    <cfRule type="containsText" priority="3" operator="containsText" aboveAverage="0" equalAverage="0" bottom="0" percent="0" rank="0" text="warning" dxfId="0">
      <formula>NOT(ISERROR(SEARCH("warning",C115)))</formula>
    </cfRule>
  </conditionalFormatting>
  <conditionalFormatting sqref="B115">
    <cfRule type="containsText" priority="4" operator="containsText" aboveAverage="0" equalAverage="0" bottom="0" percent="0" rank="0" text="warning" dxfId="0">
      <formula>NOT(ISERROR(SEARCH("warning",B115)))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6" colorId="64" zoomScale="180" zoomScaleNormal="180" zoomScalePageLayoutView="100" workbookViewId="0">
      <selection pane="topLeft" activeCell="A16" activeCellId="0" sqref="A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11"/>
  </cols>
  <sheetData>
    <row r="1" customFormat="false" ht="12.8" hidden="false" customHeight="false" outlineLevel="0" collapsed="false">
      <c r="A1" s="1" t="s">
        <v>73</v>
      </c>
    </row>
    <row r="3" customFormat="false" ht="12.8" hidden="false" customHeight="false" outlineLevel="0" collapsed="false">
      <c r="B3" s="1" t="n">
        <v>2025</v>
      </c>
      <c r="C3" s="1" t="n">
        <v>2050</v>
      </c>
    </row>
    <row r="4" customFormat="false" ht="12.8" hidden="false" customHeight="false" outlineLevel="0" collapsed="false">
      <c r="A4" s="1" t="s">
        <v>9</v>
      </c>
      <c r="B4" s="68" t="n">
        <f aca="false">Passengers!E15</f>
        <v>2</v>
      </c>
      <c r="C4" s="68" t="n">
        <f aca="false">Passengers!K15</f>
        <v>3</v>
      </c>
    </row>
    <row r="5" customFormat="false" ht="12.8" hidden="false" customHeight="false" outlineLevel="0" collapsed="false">
      <c r="A5" s="1" t="s">
        <v>74</v>
      </c>
      <c r="B5" s="68" t="n">
        <f aca="false">Passengers!E18</f>
        <v>4.7</v>
      </c>
      <c r="C5" s="68" t="n">
        <f aca="false">Passengers!K18</f>
        <v>12</v>
      </c>
    </row>
    <row r="6" customFormat="false" ht="12.8" hidden="false" customHeight="false" outlineLevel="0" collapsed="false">
      <c r="A6" s="1" t="s">
        <v>75</v>
      </c>
      <c r="B6" s="68" t="n">
        <f aca="false">Passengers!E21</f>
        <v>1.3</v>
      </c>
      <c r="C6" s="68" t="n">
        <f aca="false">Passengers!K21</f>
        <v>3.5</v>
      </c>
    </row>
    <row r="7" customFormat="false" ht="12.8" hidden="false" customHeight="false" outlineLevel="0" collapsed="false">
      <c r="A7" s="1" t="s">
        <v>15</v>
      </c>
      <c r="B7" s="68" t="n">
        <f aca="false">Passengers!E24</f>
        <v>74.75</v>
      </c>
      <c r="C7" s="68" t="n">
        <f aca="false">Passengers!K24</f>
        <v>48.3</v>
      </c>
    </row>
    <row r="8" customFormat="false" ht="12.8" hidden="false" customHeight="false" outlineLevel="0" collapsed="false">
      <c r="A8" s="1" t="s">
        <v>76</v>
      </c>
      <c r="B8" s="68" t="n">
        <f aca="false">Passengers!E27</f>
        <v>9</v>
      </c>
      <c r="C8" s="68" t="n">
        <f aca="false">Passengers!K27</f>
        <v>18</v>
      </c>
    </row>
    <row r="9" customFormat="false" ht="12.8" hidden="false" customHeight="false" outlineLevel="0" collapsed="false">
      <c r="A9" s="1" t="s">
        <v>77</v>
      </c>
      <c r="B9" s="68" t="n">
        <f aca="false">Passengers!E30</f>
        <v>0.95</v>
      </c>
      <c r="C9" s="68" t="n">
        <f aca="false">Passengers!K30</f>
        <v>1.2</v>
      </c>
    </row>
    <row r="10" customFormat="false" ht="12.8" hidden="false" customHeight="false" outlineLevel="0" collapsed="false">
      <c r="A10" s="1" t="s">
        <v>18</v>
      </c>
      <c r="B10" s="68" t="n">
        <f aca="false">Passengers!E33</f>
        <v>7.3</v>
      </c>
      <c r="C10" s="68" t="n">
        <f aca="false">Passengers!K33</f>
        <v>14</v>
      </c>
    </row>
    <row r="11" customFormat="false" ht="12.8" hidden="false" customHeight="false" outlineLevel="0" collapsed="false">
      <c r="A11" s="1" t="s">
        <v>61</v>
      </c>
      <c r="B11" s="1" t="n">
        <f aca="false">SUM(B4:B10)</f>
        <v>100</v>
      </c>
      <c r="C11" s="1" t="n">
        <f aca="false">SUM(C4:C10)</f>
        <v>100</v>
      </c>
    </row>
    <row r="13" customFormat="false" ht="12.8" hidden="false" customHeight="false" outlineLevel="0" collapsed="false">
      <c r="A13" s="1" t="s">
        <v>21</v>
      </c>
    </row>
    <row r="14" customFormat="false" ht="12.8" hidden="false" customHeight="false" outlineLevel="0" collapsed="false">
      <c r="B14" s="1" t="n">
        <v>2025</v>
      </c>
      <c r="C14" s="1" t="n">
        <v>2050</v>
      </c>
    </row>
    <row r="15" customFormat="false" ht="12.8" hidden="false" customHeight="false" outlineLevel="0" collapsed="false">
      <c r="A15" s="1" t="s">
        <v>9</v>
      </c>
      <c r="B15" s="70" t="n">
        <f aca="false">B4/100</f>
        <v>0.02</v>
      </c>
      <c r="C15" s="70" t="n">
        <f aca="false">C4/100</f>
        <v>0.03</v>
      </c>
    </row>
    <row r="16" customFormat="false" ht="12.8" hidden="false" customHeight="false" outlineLevel="0" collapsed="false">
      <c r="A16" s="1" t="s">
        <v>74</v>
      </c>
      <c r="B16" s="70" t="n">
        <f aca="false">B5/100</f>
        <v>0.047</v>
      </c>
      <c r="C16" s="70" t="n">
        <f aca="false">C5/100</f>
        <v>0.12</v>
      </c>
    </row>
    <row r="17" customFormat="false" ht="12.8" hidden="false" customHeight="false" outlineLevel="0" collapsed="false">
      <c r="A17" s="1" t="s">
        <v>75</v>
      </c>
      <c r="B17" s="70" t="n">
        <f aca="false">B6/100</f>
        <v>0.013</v>
      </c>
      <c r="C17" s="70" t="n">
        <f aca="false">C6/100</f>
        <v>0.035</v>
      </c>
    </row>
    <row r="18" customFormat="false" ht="12.8" hidden="false" customHeight="false" outlineLevel="0" collapsed="false">
      <c r="A18" s="1" t="s">
        <v>15</v>
      </c>
      <c r="B18" s="70" t="n">
        <f aca="false">B7/100</f>
        <v>0.7475</v>
      </c>
      <c r="C18" s="70" t="n">
        <f aca="false">C7/100</f>
        <v>0.483</v>
      </c>
    </row>
    <row r="19" customFormat="false" ht="12.8" hidden="false" customHeight="false" outlineLevel="0" collapsed="false">
      <c r="A19" s="1" t="s">
        <v>76</v>
      </c>
      <c r="B19" s="70" t="n">
        <f aca="false">B8/100</f>
        <v>0.09</v>
      </c>
      <c r="C19" s="70" t="n">
        <f aca="false">C8/100</f>
        <v>0.18</v>
      </c>
    </row>
    <row r="20" customFormat="false" ht="12.8" hidden="false" customHeight="false" outlineLevel="0" collapsed="false">
      <c r="A20" s="1" t="s">
        <v>77</v>
      </c>
      <c r="B20" s="70" t="n">
        <f aca="false">B9/100</f>
        <v>0.0095</v>
      </c>
      <c r="C20" s="70" t="n">
        <f aca="false">C9/100</f>
        <v>0.012</v>
      </c>
    </row>
    <row r="21" customFormat="false" ht="12.8" hidden="false" customHeight="false" outlineLevel="0" collapsed="false">
      <c r="A21" s="1" t="s">
        <v>18</v>
      </c>
      <c r="B21" s="70" t="n">
        <f aca="false">B10/100</f>
        <v>0.073</v>
      </c>
      <c r="C21" s="70" t="n">
        <f aca="false">C10/100</f>
        <v>0.14</v>
      </c>
    </row>
    <row r="22" customFormat="false" ht="12.8" hidden="false" customHeight="false" outlineLevel="0" collapsed="false">
      <c r="A22" s="1" t="s">
        <v>61</v>
      </c>
      <c r="B22" s="70" t="n">
        <f aca="false">B11/100</f>
        <v>1</v>
      </c>
      <c r="C22" s="70" t="n">
        <f aca="false">C11/100</f>
        <v>1</v>
      </c>
    </row>
    <row r="25" customFormat="false" ht="12.8" hidden="false" customHeight="false" outlineLevel="0" collapsed="false">
      <c r="A25" s="1" t="s">
        <v>78</v>
      </c>
      <c r="F25" s="1" t="s">
        <v>79</v>
      </c>
      <c r="J25" s="1" t="s">
        <v>80</v>
      </c>
    </row>
    <row r="26" customFormat="false" ht="13.8" hidden="false" customHeight="false" outlineLevel="0" collapsed="false">
      <c r="B26" s="58" t="n">
        <v>2030</v>
      </c>
      <c r="C26" s="58" t="n">
        <v>2040</v>
      </c>
      <c r="D26" s="58" t="n">
        <v>2050</v>
      </c>
      <c r="E26" s="58"/>
      <c r="F26" s="58" t="n">
        <v>2030</v>
      </c>
      <c r="G26" s="58" t="n">
        <v>2040</v>
      </c>
      <c r="H26" s="58" t="n">
        <v>2050</v>
      </c>
      <c r="J26" s="58" t="n">
        <v>2030</v>
      </c>
      <c r="K26" s="58" t="n">
        <v>2040</v>
      </c>
      <c r="L26" s="58" t="n">
        <v>2050</v>
      </c>
    </row>
    <row r="27" customFormat="false" ht="15" hidden="false" customHeight="false" outlineLevel="0" collapsed="false">
      <c r="A27" s="6" t="s">
        <v>48</v>
      </c>
      <c r="B27" s="60" t="n">
        <v>59</v>
      </c>
      <c r="C27" s="60" t="n">
        <v>10</v>
      </c>
      <c r="D27" s="60" t="n">
        <v>0.5</v>
      </c>
      <c r="E27" s="60"/>
      <c r="F27" s="60" t="n">
        <v>70</v>
      </c>
      <c r="G27" s="60" t="n">
        <v>30</v>
      </c>
      <c r="H27" s="60" t="n">
        <v>0</v>
      </c>
      <c r="J27" s="1" t="n">
        <f aca="false">B27+0.3*B31</f>
        <v>65</v>
      </c>
      <c r="K27" s="1" t="n">
        <f aca="false">C27+0.3*C31</f>
        <v>19</v>
      </c>
      <c r="L27" s="1" t="n">
        <f aca="false">D27+0.3*D31</f>
        <v>0.95</v>
      </c>
    </row>
    <row r="28" customFormat="false" ht="15" hidden="false" customHeight="false" outlineLevel="0" collapsed="false">
      <c r="A28" s="6" t="s">
        <v>50</v>
      </c>
      <c r="B28" s="60" t="n">
        <v>2</v>
      </c>
      <c r="C28" s="60" t="n">
        <v>2</v>
      </c>
      <c r="D28" s="60" t="n">
        <v>2</v>
      </c>
      <c r="E28" s="60"/>
      <c r="F28" s="60"/>
      <c r="G28" s="60"/>
      <c r="H28" s="60"/>
    </row>
    <row r="29" customFormat="false" ht="15" hidden="false" customHeight="false" outlineLevel="0" collapsed="false">
      <c r="A29" s="6" t="s">
        <v>51</v>
      </c>
      <c r="B29" s="60" t="n">
        <v>0</v>
      </c>
      <c r="C29" s="60" t="n">
        <v>1</v>
      </c>
      <c r="D29" s="60" t="n">
        <v>6</v>
      </c>
      <c r="E29" s="60"/>
      <c r="F29" s="60" t="n">
        <v>0</v>
      </c>
      <c r="G29" s="60" t="n">
        <v>10</v>
      </c>
      <c r="H29" s="60" t="n">
        <v>15</v>
      </c>
      <c r="J29" s="1" t="n">
        <v>0</v>
      </c>
      <c r="K29" s="1" t="n">
        <v>1</v>
      </c>
      <c r="L29" s="1" t="n">
        <v>6</v>
      </c>
    </row>
    <row r="30" customFormat="false" ht="15" hidden="false" customHeight="false" outlineLevel="0" collapsed="false">
      <c r="A30" s="6" t="s">
        <v>52</v>
      </c>
      <c r="B30" s="60" t="n">
        <v>18</v>
      </c>
      <c r="C30" s="60" t="n">
        <v>55</v>
      </c>
      <c r="D30" s="60" t="n">
        <v>88</v>
      </c>
      <c r="E30" s="60"/>
      <c r="F30" s="60" t="n">
        <v>30</v>
      </c>
      <c r="G30" s="60" t="n">
        <v>60</v>
      </c>
      <c r="H30" s="60" t="n">
        <v>85</v>
      </c>
      <c r="J30" s="1" t="n">
        <f aca="false">B30+B31*0.7</f>
        <v>32</v>
      </c>
      <c r="K30" s="1" t="n">
        <f aca="false">C30+C31*0.7</f>
        <v>76</v>
      </c>
      <c r="L30" s="1" t="n">
        <f aca="false">D30+D31*0.7</f>
        <v>89.05</v>
      </c>
    </row>
    <row r="31" customFormat="false" ht="15" hidden="false" customHeight="false" outlineLevel="0" collapsed="false">
      <c r="A31" s="6" t="s">
        <v>53</v>
      </c>
      <c r="B31" s="60" t="n">
        <v>20</v>
      </c>
      <c r="C31" s="60" t="n">
        <v>30</v>
      </c>
      <c r="D31" s="60" t="n">
        <v>1.5</v>
      </c>
      <c r="E31" s="60"/>
      <c r="F31" s="60"/>
      <c r="G31" s="60"/>
      <c r="H31" s="60"/>
    </row>
    <row r="32" customFormat="false" ht="15" hidden="false" customHeight="false" outlineLevel="0" collapsed="false">
      <c r="A32" s="6" t="s">
        <v>55</v>
      </c>
      <c r="B32" s="60" t="n">
        <v>1</v>
      </c>
      <c r="C32" s="60" t="n">
        <v>2</v>
      </c>
      <c r="D32" s="60" t="n">
        <v>2</v>
      </c>
      <c r="E32" s="60"/>
      <c r="F32" s="60"/>
      <c r="G32" s="60"/>
      <c r="H32" s="60"/>
    </row>
    <row r="33" customFormat="false" ht="15" hidden="false" customHeight="false" outlineLevel="0" collapsed="false">
      <c r="A33" s="6" t="s">
        <v>56</v>
      </c>
      <c r="B33" s="60" t="n">
        <f aca="false">SUM(B27:B32)</f>
        <v>100</v>
      </c>
      <c r="C33" s="60" t="n">
        <f aca="false">SUM(C27:C32)</f>
        <v>100</v>
      </c>
      <c r="D33" s="60" t="n">
        <f aca="false">SUM(D27:D32)</f>
        <v>100</v>
      </c>
      <c r="E33" s="60"/>
      <c r="F33" s="60" t="n">
        <f aca="false">SUM(F27:F32)</f>
        <v>100</v>
      </c>
      <c r="G33" s="60" t="n">
        <f aca="false">SUM(G27:G32)</f>
        <v>100</v>
      </c>
      <c r="H33" s="60" t="n">
        <f aca="false">SUM(H27:H32)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114"/>
  <sheetViews>
    <sheetView showFormulas="false" showGridLines="true" showRowColHeaders="true" showZeros="true" rightToLeft="false" tabSelected="false" showOutlineSymbols="true" defaultGridColor="true" view="normal" topLeftCell="A4" colorId="64" zoomScale="180" zoomScaleNormal="180" zoomScalePageLayoutView="100" workbookViewId="0">
      <selection pane="topLeft" activeCell="A4" activeCellId="0" sqref="A4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25.39"/>
    <col collapsed="false" customWidth="true" hidden="false" outlineLevel="0" max="2" min="2" style="1" width="15.11"/>
    <col collapsed="false" customWidth="true" hidden="true" outlineLevel="0" max="6" min="3" style="1" width="11.63"/>
    <col collapsed="false" customWidth="true" hidden="false" outlineLevel="0" max="15" min="15" style="1" width="47.24"/>
  </cols>
  <sheetData>
    <row r="2" customFormat="false" ht="19.7" hidden="false" customHeight="false" outlineLevel="0" collapsed="false">
      <c r="A2" s="2" t="s">
        <v>0</v>
      </c>
      <c r="H2" s="71" t="n">
        <v>73.548</v>
      </c>
      <c r="I2" s="72" t="n">
        <v>70</v>
      </c>
    </row>
    <row r="3" customFormat="false" ht="13.8" hidden="false" customHeight="false" outlineLevel="0" collapsed="false">
      <c r="A3" s="3" t="s">
        <v>81</v>
      </c>
      <c r="H3" s="1" t="n">
        <f aca="false">I2/H2*100</f>
        <v>95.1759395224887</v>
      </c>
    </row>
    <row r="4" customFormat="false" ht="13.8" hidden="false" customHeight="false" outlineLevel="0" collapsed="false">
      <c r="A4" s="3"/>
    </row>
    <row r="5" customFormat="false" ht="13.8" hidden="false" customHeight="false" outlineLevel="0" collapsed="false">
      <c r="A5" s="3"/>
    </row>
    <row r="6" customFormat="false" ht="19.7" hidden="false" customHeight="false" outlineLevel="0" collapsed="false">
      <c r="A6" s="2" t="s">
        <v>2</v>
      </c>
    </row>
    <row r="7" customFormat="false" ht="13.8" hidden="false" customHeight="false" outlineLevel="0" collapsed="false">
      <c r="A7" s="3"/>
    </row>
    <row r="9" customFormat="false" ht="13.8" hidden="false" customHeight="false" outlineLevel="0" collapsed="false">
      <c r="A9" s="4" t="s">
        <v>82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customFormat="false" ht="13.8" hidden="false" customHeight="false" outlineLevel="0" collapsed="false">
      <c r="A10" s="4"/>
      <c r="B10" s="5"/>
      <c r="C10" s="5"/>
      <c r="D10" s="5"/>
      <c r="E10" s="5"/>
      <c r="F10" s="5"/>
      <c r="G10" s="5" t="s">
        <v>83</v>
      </c>
      <c r="H10" s="5"/>
      <c r="I10" s="5"/>
      <c r="J10" s="5"/>
      <c r="K10" s="5"/>
      <c r="L10" s="5"/>
      <c r="M10" s="5"/>
      <c r="N10" s="5"/>
    </row>
    <row r="11" customFormat="false" ht="13.8" hidden="false" customHeight="false" outlineLevel="0" collapsed="false">
      <c r="A11" s="58" t="s">
        <v>84</v>
      </c>
      <c r="B11" s="10" t="n">
        <v>2015</v>
      </c>
      <c r="C11" s="10" t="n">
        <v>2016</v>
      </c>
      <c r="D11" s="10" t="n">
        <v>2017</v>
      </c>
      <c r="E11" s="10" t="n">
        <v>2018</v>
      </c>
      <c r="F11" s="10" t="n">
        <v>2019</v>
      </c>
      <c r="G11" s="73" t="n">
        <v>2020</v>
      </c>
      <c r="H11" s="10" t="n">
        <v>2025</v>
      </c>
      <c r="I11" s="10" t="n">
        <v>2030</v>
      </c>
      <c r="J11" s="10" t="n">
        <v>2035</v>
      </c>
      <c r="K11" s="10" t="n">
        <v>2040</v>
      </c>
      <c r="L11" s="10" t="n">
        <v>2045</v>
      </c>
      <c r="M11" s="10" t="n">
        <v>2050</v>
      </c>
      <c r="N11" s="3"/>
    </row>
    <row r="12" customFormat="false" ht="13.8" hidden="false" customHeight="false" outlineLevel="0" collapsed="false">
      <c r="A12" s="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</row>
    <row r="13" customFormat="false" ht="13.8" hidden="false" customHeight="false" outlineLevel="0" collapsed="false">
      <c r="A13" s="58" t="s">
        <v>85</v>
      </c>
      <c r="B13" s="74" t="n">
        <f aca="false">B25/B$23*100</f>
        <v>75.8987328003481</v>
      </c>
      <c r="C13" s="74" t="n">
        <f aca="false">C25/C$23*100</f>
        <v>75.7091881018971</v>
      </c>
      <c r="D13" s="74" t="n">
        <f aca="false">D25/D$23*100</f>
        <v>76.2136863743907</v>
      </c>
      <c r="E13" s="74"/>
      <c r="F13" s="74"/>
      <c r="G13" s="74" t="n">
        <f aca="false">100-G18-G19</f>
        <v>75</v>
      </c>
      <c r="H13" s="74" t="n">
        <f aca="false">100-H18-H19</f>
        <v>72</v>
      </c>
      <c r="I13" s="74" t="n">
        <f aca="false">100-I18-I19</f>
        <v>68</v>
      </c>
      <c r="J13" s="74" t="n">
        <f aca="false">100-J18-J19</f>
        <v>63</v>
      </c>
      <c r="K13" s="74" t="n">
        <f aca="false">100-K18-K19</f>
        <v>59</v>
      </c>
      <c r="L13" s="74" t="n">
        <f aca="false">100-L18-L19</f>
        <v>58</v>
      </c>
      <c r="M13" s="74" t="n">
        <f aca="false">100-M18-M19</f>
        <v>58</v>
      </c>
      <c r="N13" s="3"/>
    </row>
    <row r="14" customFormat="false" ht="13.8" hidden="false" customHeight="false" outlineLevel="0" collapsed="false">
      <c r="A14" s="3" t="s">
        <v>86</v>
      </c>
      <c r="B14" s="74" t="n">
        <f aca="false">B26/B$23*100</f>
        <v>33.5255887311688</v>
      </c>
      <c r="C14" s="74" t="n">
        <f aca="false">C26/C$23*100</f>
        <v>34.7491836931513</v>
      </c>
      <c r="D14" s="74" t="n">
        <f aca="false">D26/D$23*100</f>
        <v>35.4574838067411</v>
      </c>
      <c r="E14" s="74"/>
      <c r="F14" s="74"/>
      <c r="G14" s="74" t="n">
        <v>35</v>
      </c>
      <c r="H14" s="74" t="n">
        <v>34</v>
      </c>
      <c r="I14" s="74" t="n">
        <v>32</v>
      </c>
      <c r="J14" s="74" t="n">
        <v>29</v>
      </c>
      <c r="K14" s="74" t="n">
        <v>26.5</v>
      </c>
      <c r="L14" s="74" t="n">
        <v>27</v>
      </c>
      <c r="M14" s="74" t="n">
        <v>27</v>
      </c>
      <c r="N14" s="3"/>
    </row>
    <row r="15" customFormat="false" ht="13.8" hidden="false" customHeight="false" outlineLevel="0" collapsed="false">
      <c r="A15" s="3" t="s">
        <v>87</v>
      </c>
      <c r="B15" s="74" t="n">
        <f aca="false">B28/B$23*100</f>
        <v>42.3731440691793</v>
      </c>
      <c r="C15" s="74" t="n">
        <f aca="false">C28/C$23*100</f>
        <v>40.9600044087459</v>
      </c>
      <c r="D15" s="74" t="n">
        <f aca="false">D28/D$23*100</f>
        <v>40.7562025676497</v>
      </c>
      <c r="E15" s="74"/>
      <c r="F15" s="74"/>
      <c r="G15" s="74" t="n">
        <v>40</v>
      </c>
      <c r="H15" s="74" t="n">
        <v>38</v>
      </c>
      <c r="I15" s="74" t="n">
        <v>36</v>
      </c>
      <c r="J15" s="74" t="n">
        <v>34</v>
      </c>
      <c r="K15" s="74" t="n">
        <v>32.5</v>
      </c>
      <c r="L15" s="74" t="n">
        <v>31</v>
      </c>
      <c r="M15" s="74" t="n">
        <v>31</v>
      </c>
      <c r="N15" s="3"/>
    </row>
    <row r="16" customFormat="false" ht="13.8" hidden="false" customHeight="false" outlineLevel="0" collapsed="false">
      <c r="A16" s="3" t="s">
        <v>88</v>
      </c>
      <c r="B16" s="74" t="n">
        <f aca="false">B30/B$23*100</f>
        <v>1.51797465600696</v>
      </c>
      <c r="C16" s="74" t="n">
        <f aca="false">C30/C$23*100</f>
        <v>1.51418376203794</v>
      </c>
      <c r="D16" s="74" t="n">
        <f aca="false">D30/D$23*100</f>
        <v>1.52427372748781</v>
      </c>
      <c r="E16" s="74"/>
      <c r="F16" s="74"/>
      <c r="G16" s="74" t="n">
        <v>1.5</v>
      </c>
      <c r="H16" s="74" t="n">
        <v>1.5</v>
      </c>
      <c r="I16" s="74" t="n">
        <v>1.5</v>
      </c>
      <c r="J16" s="74" t="n">
        <v>1.5</v>
      </c>
      <c r="K16" s="74" t="n">
        <v>1.6</v>
      </c>
      <c r="L16" s="74" t="n">
        <v>1.6</v>
      </c>
      <c r="M16" s="74" t="n">
        <v>1.6</v>
      </c>
      <c r="N16" s="3"/>
    </row>
    <row r="17" customFormat="false" ht="13.8" hidden="false" customHeight="false" outlineLevel="0" collapsed="false">
      <c r="A17" s="3" t="s">
        <v>89</v>
      </c>
      <c r="B17" s="74" t="n">
        <f aca="false">B31/B$23*100</f>
        <v>74.3807581443411</v>
      </c>
      <c r="C17" s="74" t="n">
        <f aca="false">C31/C$23*100</f>
        <v>74.1950043398592</v>
      </c>
      <c r="D17" s="74" t="n">
        <f aca="false">D31/D$23*100</f>
        <v>74.6894126469029</v>
      </c>
      <c r="E17" s="74"/>
      <c r="F17" s="74"/>
      <c r="G17" s="74" t="n">
        <v>73.5</v>
      </c>
      <c r="H17" s="74" t="n">
        <v>70.5</v>
      </c>
      <c r="I17" s="74" t="n">
        <v>66.5</v>
      </c>
      <c r="J17" s="74" t="n">
        <v>61.5</v>
      </c>
      <c r="K17" s="74" t="n">
        <v>57.4</v>
      </c>
      <c r="L17" s="74" t="n">
        <v>56.4</v>
      </c>
      <c r="M17" s="74" t="n">
        <v>56.4</v>
      </c>
      <c r="N17" s="3"/>
    </row>
    <row r="18" customFormat="false" ht="13.8" hidden="false" customHeight="false" outlineLevel="0" collapsed="false">
      <c r="A18" s="58" t="s">
        <v>90</v>
      </c>
      <c r="B18" s="74" t="n">
        <f aca="false">B32/B$23*100</f>
        <v>9.92549083591668</v>
      </c>
      <c r="C18" s="74" t="n">
        <f aca="false">C32/C$23*100</f>
        <v>10.0574514693523</v>
      </c>
      <c r="D18" s="74" t="n">
        <f aca="false">D32/D$23*100</f>
        <v>9.43798725225284</v>
      </c>
      <c r="E18" s="74"/>
      <c r="F18" s="74"/>
      <c r="G18" s="74" t="n">
        <v>10</v>
      </c>
      <c r="H18" s="74" t="n">
        <v>12</v>
      </c>
      <c r="I18" s="74" t="n">
        <v>14</v>
      </c>
      <c r="J18" s="74" t="n">
        <v>17</v>
      </c>
      <c r="K18" s="74" t="n">
        <v>19</v>
      </c>
      <c r="L18" s="74" t="n">
        <v>19</v>
      </c>
      <c r="M18" s="74" t="n">
        <v>19</v>
      </c>
      <c r="N18" s="75" t="s">
        <v>91</v>
      </c>
    </row>
    <row r="19" customFormat="false" ht="13.8" hidden="false" customHeight="false" outlineLevel="0" collapsed="false">
      <c r="A19" s="58" t="s">
        <v>92</v>
      </c>
      <c r="B19" s="74" t="n">
        <f aca="false">B33/B$23*100</f>
        <v>14.1757763637352</v>
      </c>
      <c r="C19" s="74" t="n">
        <f aca="false">C33/C$23*100</f>
        <v>14.2333604287505</v>
      </c>
      <c r="D19" s="74" t="n">
        <f aca="false">D33/D$23*100</f>
        <v>14.3483263733564</v>
      </c>
      <c r="E19" s="74"/>
      <c r="F19" s="74"/>
      <c r="G19" s="74" t="n">
        <v>15</v>
      </c>
      <c r="H19" s="74" t="n">
        <v>16</v>
      </c>
      <c r="I19" s="74" t="n">
        <v>18</v>
      </c>
      <c r="J19" s="74" t="n">
        <v>20</v>
      </c>
      <c r="K19" s="74" t="n">
        <v>22</v>
      </c>
      <c r="L19" s="74" t="n">
        <v>23</v>
      </c>
      <c r="M19" s="74" t="n">
        <v>23</v>
      </c>
      <c r="N19" s="3"/>
    </row>
    <row r="20" customFormat="false" ht="13.8" hidden="false" customHeight="false" outlineLevel="0" collapsed="false">
      <c r="A20" s="3" t="s">
        <v>93</v>
      </c>
      <c r="B20" s="6" t="n">
        <f aca="false">SUM(B16:B19)</f>
        <v>100</v>
      </c>
      <c r="C20" s="6" t="n">
        <f aca="false">SUM(C16:C19)</f>
        <v>100</v>
      </c>
      <c r="D20" s="6" t="n">
        <f aca="false">SUM(D16:D19)</f>
        <v>100</v>
      </c>
      <c r="E20" s="6" t="n">
        <f aca="false">SUM(E16:E19)</f>
        <v>0</v>
      </c>
      <c r="F20" s="6" t="n">
        <f aca="false">SUM(F16:F19)</f>
        <v>0</v>
      </c>
      <c r="G20" s="6" t="n">
        <f aca="false">SUM(G16:G19)</f>
        <v>100</v>
      </c>
      <c r="H20" s="6" t="n">
        <f aca="false">SUM(H16:H19)</f>
        <v>100</v>
      </c>
      <c r="I20" s="6" t="n">
        <f aca="false">SUM(I16:I19)</f>
        <v>100</v>
      </c>
      <c r="J20" s="6" t="n">
        <f aca="false">SUM(J16:J19)</f>
        <v>100</v>
      </c>
      <c r="K20" s="6" t="n">
        <f aca="false">SUM(K16:K19)</f>
        <v>100</v>
      </c>
      <c r="L20" s="6" t="n">
        <f aca="false">SUM(L16:L19)</f>
        <v>100</v>
      </c>
      <c r="M20" s="6" t="n">
        <f aca="false">SUM(M16:M19)</f>
        <v>100</v>
      </c>
      <c r="N20" s="3"/>
    </row>
    <row r="21" customFormat="false" ht="13.8" hidden="false" customHeight="false" outlineLevel="0" collapsed="false">
      <c r="A21" s="3" t="s">
        <v>94</v>
      </c>
      <c r="B21" s="74" t="n">
        <f aca="false">B15/B13*100</f>
        <v>55.8285263874458</v>
      </c>
      <c r="C21" s="74" t="n">
        <f aca="false">C15/C13*100</f>
        <v>54.1017615373417</v>
      </c>
      <c r="D21" s="74" t="n">
        <f aca="false">D15/D13*100</f>
        <v>53.4762252116236</v>
      </c>
      <c r="E21" s="74"/>
      <c r="F21" s="74"/>
      <c r="G21" s="74" t="n">
        <f aca="false">G15/G13*100</f>
        <v>53.3333333333333</v>
      </c>
      <c r="H21" s="74" t="n">
        <f aca="false">H15/H13*100</f>
        <v>52.7777777777778</v>
      </c>
      <c r="I21" s="74" t="n">
        <f aca="false">I15/I13*100</f>
        <v>52.9411764705882</v>
      </c>
      <c r="J21" s="74" t="n">
        <f aca="false">J15/J13*100</f>
        <v>53.968253968254</v>
      </c>
      <c r="K21" s="74" t="n">
        <f aca="false">K15/K13*100</f>
        <v>55.0847457627119</v>
      </c>
      <c r="L21" s="74" t="n">
        <f aca="false">L15/L13*100</f>
        <v>53.448275862069</v>
      </c>
      <c r="M21" s="74" t="n">
        <f aca="false">M15/M13*100</f>
        <v>53.448275862069</v>
      </c>
      <c r="N21" s="3"/>
    </row>
    <row r="22" customFormat="false" ht="13.8" hidden="false" customHeight="false" outlineLevel="0" collapsed="false">
      <c r="A22" s="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3"/>
    </row>
    <row r="23" customFormat="false" ht="13.8" hidden="false" customHeight="false" outlineLevel="0" collapsed="false">
      <c r="A23" s="58" t="s">
        <v>95</v>
      </c>
      <c r="B23" s="76" t="n">
        <v>73.548</v>
      </c>
      <c r="C23" s="76" t="n">
        <v>72.583</v>
      </c>
      <c r="D23" s="76" t="n">
        <v>77.347</v>
      </c>
      <c r="E23" s="76"/>
      <c r="F23" s="76"/>
      <c r="G23" s="76" t="n">
        <v>75</v>
      </c>
      <c r="H23" s="76" t="n">
        <v>75</v>
      </c>
      <c r="I23" s="76" t="n">
        <v>75</v>
      </c>
      <c r="J23" s="76" t="n">
        <v>75</v>
      </c>
      <c r="K23" s="76" t="n">
        <v>70</v>
      </c>
      <c r="L23" s="76" t="n">
        <v>70</v>
      </c>
      <c r="M23" s="76" t="n">
        <v>70</v>
      </c>
      <c r="N23" s="75" t="s">
        <v>96</v>
      </c>
    </row>
    <row r="24" customFormat="false" ht="13.8" hidden="false" customHeight="false" outlineLevel="0" collapsed="false">
      <c r="A24" s="58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3"/>
    </row>
    <row r="25" customFormat="false" ht="13.8" hidden="false" customHeight="false" outlineLevel="0" collapsed="false">
      <c r="A25" s="58" t="s">
        <v>85</v>
      </c>
      <c r="B25" s="76" t="n">
        <v>55.822</v>
      </c>
      <c r="C25" s="76" t="n">
        <v>54.952</v>
      </c>
      <c r="D25" s="76" t="n">
        <v>58.949</v>
      </c>
      <c r="E25" s="76"/>
      <c r="F25" s="76"/>
      <c r="G25" s="77" t="n">
        <f aca="false">G$23*G13/100</f>
        <v>56.25</v>
      </c>
      <c r="H25" s="77" t="n">
        <f aca="false">H$23*H13/100</f>
        <v>54</v>
      </c>
      <c r="I25" s="77" t="n">
        <f aca="false">I$23*I13/100</f>
        <v>51</v>
      </c>
      <c r="J25" s="77" t="n">
        <f aca="false">J$23*J13/100</f>
        <v>47.25</v>
      </c>
      <c r="K25" s="77" t="n">
        <f aca="false">K$23*K13/100</f>
        <v>41.3</v>
      </c>
      <c r="L25" s="77" t="n">
        <f aca="false">L$23*L13/100</f>
        <v>40.6</v>
      </c>
      <c r="M25" s="77" t="n">
        <f aca="false">M$23*M13/100</f>
        <v>40.6</v>
      </c>
      <c r="N25" s="3"/>
    </row>
    <row r="26" customFormat="false" ht="13.8" hidden="false" customHeight="false" outlineLevel="0" collapsed="false">
      <c r="A26" s="3" t="s">
        <v>86</v>
      </c>
      <c r="B26" s="76" t="n">
        <f aca="false">24657.4/1000</f>
        <v>24.6574</v>
      </c>
      <c r="C26" s="76" t="n">
        <f aca="false">25222/1000</f>
        <v>25.222</v>
      </c>
      <c r="D26" s="76" t="n">
        <f aca="false">27425.3/1000</f>
        <v>27.4253</v>
      </c>
      <c r="E26" s="76"/>
      <c r="F26" s="76"/>
      <c r="G26" s="76" t="n">
        <f aca="false">G$23*G14/100</f>
        <v>26.25</v>
      </c>
      <c r="H26" s="76" t="n">
        <f aca="false">H$23*H14/100</f>
        <v>25.5</v>
      </c>
      <c r="I26" s="76" t="n">
        <f aca="false">I$23*I14/100</f>
        <v>24</v>
      </c>
      <c r="J26" s="76" t="n">
        <f aca="false">J$23*J14/100</f>
        <v>21.75</v>
      </c>
      <c r="K26" s="76" t="n">
        <f aca="false">K$23*K14/100</f>
        <v>18.55</v>
      </c>
      <c r="L26" s="76" t="n">
        <f aca="false">L$23*L14/100</f>
        <v>18.9</v>
      </c>
      <c r="M26" s="76" t="n">
        <f aca="false">M$23*M14/100</f>
        <v>18.9</v>
      </c>
      <c r="N26" s="3"/>
    </row>
    <row r="27" customFormat="false" ht="13.8" hidden="false" customHeight="false" outlineLevel="0" collapsed="false">
      <c r="A27" s="78" t="s">
        <v>97</v>
      </c>
      <c r="B27" s="76"/>
      <c r="C27" s="76"/>
      <c r="D27" s="76"/>
      <c r="E27" s="76"/>
      <c r="F27" s="76"/>
      <c r="G27" s="76" t="n">
        <f aca="false">G26*1000</f>
        <v>26250</v>
      </c>
      <c r="H27" s="76" t="n">
        <f aca="false">H26*1000</f>
        <v>25500</v>
      </c>
      <c r="I27" s="76" t="n">
        <f aca="false">I26*1000</f>
        <v>24000</v>
      </c>
      <c r="J27" s="76" t="n">
        <f aca="false">J26*1000</f>
        <v>21750</v>
      </c>
      <c r="K27" s="76" t="n">
        <f aca="false">K26*1000</f>
        <v>18550</v>
      </c>
      <c r="L27" s="76" t="n">
        <f aca="false">L26*1000</f>
        <v>18900</v>
      </c>
      <c r="M27" s="76" t="n">
        <f aca="false">M26*1000</f>
        <v>18900</v>
      </c>
      <c r="N27" s="3"/>
    </row>
    <row r="28" customFormat="false" ht="13.8" hidden="false" customHeight="false" outlineLevel="0" collapsed="false">
      <c r="A28" s="3" t="s">
        <v>87</v>
      </c>
      <c r="B28" s="76" t="n">
        <f aca="false">31164.6/1000</f>
        <v>31.1646</v>
      </c>
      <c r="C28" s="76" t="n">
        <f aca="false">29730/1000</f>
        <v>29.73</v>
      </c>
      <c r="D28" s="76" t="n">
        <f aca="false">31523.7/1000</f>
        <v>31.5237</v>
      </c>
      <c r="E28" s="76"/>
      <c r="F28" s="76"/>
      <c r="G28" s="76" t="n">
        <f aca="false">G$23*G15/100</f>
        <v>30</v>
      </c>
      <c r="H28" s="76" t="n">
        <f aca="false">H$23*H15/100</f>
        <v>28.5</v>
      </c>
      <c r="I28" s="76" t="n">
        <f aca="false">I$23*I15/100</f>
        <v>27</v>
      </c>
      <c r="J28" s="76" t="n">
        <f aca="false">J$23*J15/100</f>
        <v>25.5</v>
      </c>
      <c r="K28" s="76" t="n">
        <f aca="false">K$23*K15/100</f>
        <v>22.75</v>
      </c>
      <c r="L28" s="76" t="n">
        <f aca="false">L$23*L15/100</f>
        <v>21.7</v>
      </c>
      <c r="M28" s="76" t="n">
        <f aca="false">M$23*M15/100</f>
        <v>21.7</v>
      </c>
      <c r="N28" s="3"/>
    </row>
    <row r="29" customFormat="false" ht="13.8" hidden="false" customHeight="false" outlineLevel="0" collapsed="false">
      <c r="A29" s="78" t="s">
        <v>97</v>
      </c>
      <c r="B29" s="76"/>
      <c r="C29" s="76"/>
      <c r="D29" s="76"/>
      <c r="E29" s="76"/>
      <c r="F29" s="76"/>
      <c r="G29" s="76" t="n">
        <f aca="false">G28*1000</f>
        <v>30000</v>
      </c>
      <c r="H29" s="76" t="n">
        <f aca="false">H28*1000</f>
        <v>28500</v>
      </c>
      <c r="I29" s="76" t="n">
        <f aca="false">I28*1000</f>
        <v>27000</v>
      </c>
      <c r="J29" s="76" t="n">
        <f aca="false">J28*1000</f>
        <v>25500</v>
      </c>
      <c r="K29" s="76" t="n">
        <f aca="false">K28*1000</f>
        <v>22750</v>
      </c>
      <c r="L29" s="76" t="n">
        <f aca="false">L28*1000</f>
        <v>21700</v>
      </c>
      <c r="M29" s="76" t="n">
        <f aca="false">M28*1000</f>
        <v>21700</v>
      </c>
      <c r="N29" s="3"/>
    </row>
    <row r="30" customFormat="false" ht="13.8" hidden="false" customHeight="false" outlineLevel="0" collapsed="false">
      <c r="A30" s="3" t="s">
        <v>88</v>
      </c>
      <c r="B30" s="76" t="n">
        <f aca="false">0.02*B25</f>
        <v>1.11644</v>
      </c>
      <c r="C30" s="76" t="n">
        <f aca="false">0.02*C25</f>
        <v>1.09904</v>
      </c>
      <c r="D30" s="76" t="n">
        <f aca="false">0.02*D25</f>
        <v>1.17898</v>
      </c>
      <c r="E30" s="76"/>
      <c r="F30" s="76"/>
      <c r="G30" s="76" t="n">
        <f aca="false">G$23*G16/100</f>
        <v>1.125</v>
      </c>
      <c r="H30" s="76" t="n">
        <f aca="false">H$23*H16/100</f>
        <v>1.125</v>
      </c>
      <c r="I30" s="76" t="n">
        <f aca="false">I$23*I16/100</f>
        <v>1.125</v>
      </c>
      <c r="J30" s="76" t="n">
        <f aca="false">J$23*J16/100</f>
        <v>1.125</v>
      </c>
      <c r="K30" s="76" t="n">
        <f aca="false">K$23*K16/100</f>
        <v>1.12</v>
      </c>
      <c r="L30" s="76" t="n">
        <f aca="false">L$23*L16/100</f>
        <v>1.12</v>
      </c>
      <c r="M30" s="76" t="n">
        <f aca="false">M$23*M16/100</f>
        <v>1.12</v>
      </c>
      <c r="N30" s="3"/>
    </row>
    <row r="31" customFormat="false" ht="13.8" hidden="false" customHeight="false" outlineLevel="0" collapsed="false">
      <c r="A31" s="3" t="s">
        <v>98</v>
      </c>
      <c r="B31" s="76" t="n">
        <f aca="false">0.98*B25</f>
        <v>54.70556</v>
      </c>
      <c r="C31" s="76" t="n">
        <f aca="false">0.98*C25</f>
        <v>53.85296</v>
      </c>
      <c r="D31" s="76" t="n">
        <f aca="false">0.98*D25</f>
        <v>57.77002</v>
      </c>
      <c r="E31" s="76"/>
      <c r="F31" s="76"/>
      <c r="G31" s="76" t="n">
        <f aca="false">G$23*G17/100</f>
        <v>55.125</v>
      </c>
      <c r="H31" s="76" t="n">
        <f aca="false">H$23*H17/100</f>
        <v>52.875</v>
      </c>
      <c r="I31" s="76" t="n">
        <f aca="false">I$23*I17/100</f>
        <v>49.875</v>
      </c>
      <c r="J31" s="76" t="n">
        <f aca="false">J$23*J17/100</f>
        <v>46.125</v>
      </c>
      <c r="K31" s="76" t="n">
        <f aca="false">K$23*K17/100</f>
        <v>40.18</v>
      </c>
      <c r="L31" s="76" t="n">
        <f aca="false">L$23*L17/100</f>
        <v>39.48</v>
      </c>
      <c r="M31" s="76" t="n">
        <f aca="false">M$23*M17/100</f>
        <v>39.48</v>
      </c>
      <c r="N31" s="3"/>
    </row>
    <row r="32" customFormat="false" ht="13.8" hidden="false" customHeight="false" outlineLevel="0" collapsed="false">
      <c r="A32" s="58" t="s">
        <v>90</v>
      </c>
      <c r="B32" s="76" t="n">
        <v>7.3</v>
      </c>
      <c r="C32" s="76" t="n">
        <v>7.3</v>
      </c>
      <c r="D32" s="76" t="n">
        <v>7.3</v>
      </c>
      <c r="E32" s="76"/>
      <c r="F32" s="76"/>
      <c r="G32" s="77" t="n">
        <f aca="false">G$23*G18/100</f>
        <v>7.5</v>
      </c>
      <c r="H32" s="77" t="n">
        <f aca="false">H$23*H18/100</f>
        <v>9</v>
      </c>
      <c r="I32" s="77" t="n">
        <f aca="false">I$23*I18/100</f>
        <v>10.5</v>
      </c>
      <c r="J32" s="77" t="n">
        <f aca="false">J$23*J18/100</f>
        <v>12.75</v>
      </c>
      <c r="K32" s="77" t="n">
        <f aca="false">K$23*K18/100</f>
        <v>13.3</v>
      </c>
      <c r="L32" s="77" t="n">
        <f aca="false">L$23*L18/100</f>
        <v>13.3</v>
      </c>
      <c r="M32" s="77" t="n">
        <f aca="false">M$23*M18/100</f>
        <v>13.3</v>
      </c>
      <c r="N32" s="3"/>
    </row>
    <row r="33" customFormat="false" ht="13.8" hidden="false" customHeight="false" outlineLevel="0" collapsed="false">
      <c r="A33" s="58" t="s">
        <v>92</v>
      </c>
      <c r="B33" s="76" t="n">
        <v>10.426</v>
      </c>
      <c r="C33" s="76" t="n">
        <v>10.331</v>
      </c>
      <c r="D33" s="76" t="n">
        <v>11.098</v>
      </c>
      <c r="E33" s="76"/>
      <c r="F33" s="76"/>
      <c r="G33" s="77" t="n">
        <f aca="false">G$23*G19/100</f>
        <v>11.25</v>
      </c>
      <c r="H33" s="77" t="n">
        <f aca="false">H$23*H19/100</f>
        <v>12</v>
      </c>
      <c r="I33" s="77" t="n">
        <f aca="false">I$23*I19/100</f>
        <v>13.5</v>
      </c>
      <c r="J33" s="77" t="n">
        <f aca="false">J$23*J19/100</f>
        <v>15</v>
      </c>
      <c r="K33" s="77" t="n">
        <f aca="false">K$23*K19/100</f>
        <v>15.4</v>
      </c>
      <c r="L33" s="77" t="n">
        <f aca="false">L$23*L19/100</f>
        <v>16.1</v>
      </c>
      <c r="M33" s="77" t="n">
        <f aca="false">M$23*M19/100</f>
        <v>16.1</v>
      </c>
      <c r="N33" s="3"/>
    </row>
    <row r="34" customFormat="false" ht="13.8" hidden="false" customHeight="false" outlineLevel="0" collapsed="false">
      <c r="A34" s="3" t="s">
        <v>93</v>
      </c>
      <c r="B34" s="76" t="n">
        <f aca="false">SUM(B30:B33)</f>
        <v>73.548</v>
      </c>
      <c r="C34" s="76" t="n">
        <f aca="false">SUM(C30:C33)</f>
        <v>72.583</v>
      </c>
      <c r="D34" s="76" t="n">
        <f aca="false">SUM(D30:D33)</f>
        <v>77.347</v>
      </c>
      <c r="E34" s="76" t="n">
        <f aca="false">SUM(E30:E33)</f>
        <v>0</v>
      </c>
      <c r="F34" s="76" t="n">
        <f aca="false">SUM(F30:F33)</f>
        <v>0</v>
      </c>
      <c r="G34" s="76" t="n">
        <f aca="false">SUM(G30:G33)</f>
        <v>75</v>
      </c>
      <c r="H34" s="76" t="n">
        <f aca="false">SUM(H30:H33)</f>
        <v>75</v>
      </c>
      <c r="I34" s="76" t="n">
        <f aca="false">SUM(I30:I33)</f>
        <v>75</v>
      </c>
      <c r="J34" s="76" t="n">
        <f aca="false">SUM(J30:J33)</f>
        <v>75</v>
      </c>
      <c r="K34" s="76" t="n">
        <f aca="false">SUM(K30:K33)</f>
        <v>70</v>
      </c>
      <c r="L34" s="76" t="n">
        <f aca="false">SUM(L30:L33)</f>
        <v>70</v>
      </c>
      <c r="M34" s="76" t="n">
        <f aca="false">SUM(M30:M33)</f>
        <v>70</v>
      </c>
      <c r="N34" s="3"/>
    </row>
    <row r="35" customFormat="false" ht="13.8" hidden="false" customHeight="false" outlineLevel="0" collapsed="false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3"/>
    </row>
    <row r="36" customFormat="false" ht="13.8" hidden="false" customHeight="false" outlineLevel="0" collapsed="false">
      <c r="A36" s="3" t="s">
        <v>99</v>
      </c>
      <c r="B36" s="6"/>
      <c r="C36" s="6" t="s">
        <v>100</v>
      </c>
      <c r="D36" s="6"/>
      <c r="E36" s="6"/>
      <c r="F36" s="6"/>
      <c r="G36" s="76" t="n">
        <f aca="false">G30/$B30</f>
        <v>1.00766722797463</v>
      </c>
      <c r="H36" s="76" t="n">
        <f aca="false">H30/$B30</f>
        <v>1.00766722797463</v>
      </c>
      <c r="I36" s="76" t="n">
        <f aca="false">I30/$B30</f>
        <v>1.00766722797463</v>
      </c>
      <c r="J36" s="76" t="n">
        <f aca="false">J30/$B30</f>
        <v>1.00766722797463</v>
      </c>
      <c r="K36" s="76" t="n">
        <f aca="false">K30/$B30</f>
        <v>1.00318870696141</v>
      </c>
      <c r="L36" s="76" t="n">
        <f aca="false">L30/$B30</f>
        <v>1.00318870696141</v>
      </c>
      <c r="M36" s="76" t="n">
        <f aca="false">M30/$B30</f>
        <v>1.00318870696141</v>
      </c>
      <c r="N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Format="false" ht="13.8" hidden="false" customHeight="false" outlineLevel="0" collapsed="false">
      <c r="A38" s="5" t="s">
        <v>101</v>
      </c>
      <c r="B38" s="31"/>
      <c r="C38" s="12"/>
      <c r="D38" s="12"/>
      <c r="E38" s="12"/>
      <c r="F38" s="12"/>
      <c r="G38" s="12"/>
      <c r="H38" s="20"/>
      <c r="I38" s="20"/>
      <c r="J38" s="20"/>
      <c r="K38" s="20"/>
      <c r="L38" s="20"/>
      <c r="M38" s="20"/>
      <c r="N38" s="20"/>
    </row>
    <row r="39" customFormat="false" ht="13.8" hidden="false" customHeight="false" outlineLevel="0" collapsed="false">
      <c r="A39" s="5"/>
      <c r="B39" s="31"/>
      <c r="C39" s="12"/>
      <c r="D39" s="12"/>
      <c r="E39" s="12"/>
      <c r="F39" s="12"/>
      <c r="G39" s="12"/>
      <c r="H39" s="20"/>
      <c r="I39" s="20"/>
      <c r="J39" s="20"/>
      <c r="K39" s="20"/>
      <c r="L39" s="20"/>
      <c r="M39" s="20"/>
      <c r="N39" s="20"/>
    </row>
    <row r="40" customFormat="false" ht="19.7" hidden="false" customHeight="false" outlineLevel="0" collapsed="false">
      <c r="A40" s="53" t="s">
        <v>43</v>
      </c>
      <c r="B40" s="31"/>
      <c r="C40" s="12"/>
      <c r="D40" s="12"/>
      <c r="E40" s="12"/>
      <c r="F40" s="12"/>
      <c r="G40" s="12"/>
      <c r="H40" s="20"/>
      <c r="I40" s="20"/>
      <c r="J40" s="20"/>
      <c r="K40" s="20"/>
      <c r="L40" s="20"/>
      <c r="M40" s="20"/>
      <c r="N40" s="20"/>
    </row>
    <row r="41" customFormat="false" ht="13.8" hidden="false" customHeight="false" outlineLevel="0" collapsed="false">
      <c r="A41" s="5"/>
      <c r="B41" s="31"/>
      <c r="C41" s="12"/>
      <c r="D41" s="12"/>
      <c r="E41" s="12"/>
      <c r="F41" s="12"/>
      <c r="G41" s="12"/>
      <c r="H41" s="20"/>
      <c r="I41" s="20"/>
      <c r="J41" s="20"/>
      <c r="K41" s="20"/>
      <c r="L41" s="20"/>
      <c r="M41" s="20"/>
      <c r="N41" s="20"/>
    </row>
    <row r="43" customFormat="false" ht="13.8" hidden="false" customHeight="false" outlineLevel="0" collapsed="false">
      <c r="A43" s="10" t="s">
        <v>102</v>
      </c>
      <c r="B43" s="79" t="s">
        <v>103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customFormat="false" ht="13.8" hidden="false" customHeight="false" outlineLevel="0" collapsed="false">
      <c r="A44" s="10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customFormat="false" ht="13.8" hidden="false" customHeight="false" outlineLevel="0" collapsed="false">
      <c r="A45" s="10" t="s">
        <v>104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customFormat="false" ht="13.8" hidden="false" customHeight="false" outlineLevel="0" collapsed="false">
      <c r="A46" s="10" t="s">
        <v>61</v>
      </c>
      <c r="B46" s="80" t="n">
        <f aca="false">B31</f>
        <v>54.70556</v>
      </c>
      <c r="C46" s="80" t="n">
        <f aca="false">C31</f>
        <v>53.85296</v>
      </c>
      <c r="D46" s="80" t="n">
        <f aca="false">D31</f>
        <v>57.77002</v>
      </c>
      <c r="E46" s="80" t="n">
        <f aca="false">E31</f>
        <v>0</v>
      </c>
      <c r="F46" s="80" t="n">
        <f aca="false">F31</f>
        <v>0</v>
      </c>
      <c r="G46" s="80" t="n">
        <f aca="false">G31</f>
        <v>55.125</v>
      </c>
      <c r="H46" s="80" t="n">
        <f aca="false">H31</f>
        <v>52.875</v>
      </c>
      <c r="I46" s="80" t="n">
        <f aca="false">I31</f>
        <v>49.875</v>
      </c>
      <c r="J46" s="80" t="n">
        <f aca="false">J31</f>
        <v>46.125</v>
      </c>
      <c r="K46" s="80" t="n">
        <f aca="false">K31</f>
        <v>40.18</v>
      </c>
      <c r="L46" s="80" t="n">
        <f aca="false">L31</f>
        <v>39.48</v>
      </c>
      <c r="M46" s="80" t="n">
        <f aca="false">M31</f>
        <v>39.48</v>
      </c>
    </row>
    <row r="47" customFormat="false" ht="13.8" hidden="false" customHeight="false" outlineLevel="0" collapsed="false">
      <c r="A47" s="6" t="s">
        <v>105</v>
      </c>
      <c r="B47" s="74" t="n">
        <f aca="false">B$46*B54/100</f>
        <v>54.54144332</v>
      </c>
      <c r="C47" s="74" t="n">
        <f aca="false">C$46*C54/100</f>
        <v>0</v>
      </c>
      <c r="D47" s="74" t="n">
        <f aca="false">D$46*D54/100</f>
        <v>0</v>
      </c>
      <c r="E47" s="74" t="n">
        <f aca="false">E$46*E54/100</f>
        <v>0</v>
      </c>
      <c r="F47" s="74" t="n">
        <f aca="false">F$46*F54/100</f>
        <v>0</v>
      </c>
      <c r="G47" s="74" t="n">
        <f aca="false">G$46*G54/100</f>
        <v>54.739125</v>
      </c>
      <c r="H47" s="74" t="n">
        <f aca="false">H$46*H54/100</f>
        <v>51.8175</v>
      </c>
      <c r="I47" s="74" t="n">
        <f aca="false">I$46*I54/100</f>
        <v>45.885</v>
      </c>
      <c r="J47" s="74" t="n">
        <f aca="false">J$46*J54/100</f>
        <v>35.51625</v>
      </c>
      <c r="K47" s="74" t="n">
        <f aca="false">K$46*K54/100</f>
        <v>19.6882</v>
      </c>
      <c r="L47" s="74" t="n">
        <f aca="false">L$46*L54/100</f>
        <v>6.3168</v>
      </c>
      <c r="M47" s="74" t="n">
        <f aca="false">M$46*M54/100</f>
        <v>0</v>
      </c>
    </row>
    <row r="48" customFormat="false" ht="13.8" hidden="false" customHeight="false" outlineLevel="0" collapsed="false">
      <c r="A48" s="6" t="s">
        <v>49</v>
      </c>
      <c r="B48" s="74" t="n">
        <f aca="false">B$46*B55/100</f>
        <v>0.16411668</v>
      </c>
      <c r="C48" s="74" t="n">
        <f aca="false">C$46*C55/100</f>
        <v>0</v>
      </c>
      <c r="D48" s="74" t="n">
        <f aca="false">D$46*D55/100</f>
        <v>0</v>
      </c>
      <c r="E48" s="74" t="n">
        <f aca="false">E$46*E55/100</f>
        <v>0</v>
      </c>
      <c r="F48" s="74" t="n">
        <f aca="false">F$46*F55/100</f>
        <v>0</v>
      </c>
      <c r="G48" s="74" t="n">
        <f aca="false">G$46*G55/100</f>
        <v>0.055125</v>
      </c>
      <c r="H48" s="74" t="n">
        <f aca="false">H$46*H55/100</f>
        <v>0</v>
      </c>
      <c r="I48" s="74" t="n">
        <f aca="false">I$46*I55/100</f>
        <v>0</v>
      </c>
      <c r="J48" s="74" t="n">
        <f aca="false">J$46*J55/100</f>
        <v>0</v>
      </c>
      <c r="K48" s="74" t="n">
        <f aca="false">K$46*K55/100</f>
        <v>0</v>
      </c>
      <c r="L48" s="74" t="n">
        <f aca="false">L$46*L55/100</f>
        <v>0</v>
      </c>
      <c r="M48" s="74" t="n">
        <f aca="false">M$46*M55/100</f>
        <v>0</v>
      </c>
    </row>
    <row r="49" customFormat="false" ht="13.8" hidden="false" customHeight="false" outlineLevel="0" collapsed="false">
      <c r="A49" s="6" t="s">
        <v>50</v>
      </c>
      <c r="B49" s="74" t="n">
        <f aca="false">B$46*B56/100</f>
        <v>0</v>
      </c>
      <c r="C49" s="74" t="n">
        <f aca="false">C$46*C56/100</f>
        <v>0</v>
      </c>
      <c r="D49" s="74" t="n">
        <f aca="false">D$46*D56/100</f>
        <v>0</v>
      </c>
      <c r="E49" s="74" t="n">
        <f aca="false">E$46*E56/100</f>
        <v>0</v>
      </c>
      <c r="F49" s="74" t="n">
        <f aca="false">F$46*F56/100</f>
        <v>0</v>
      </c>
      <c r="G49" s="74" t="n">
        <f aca="false">G$46*G56/100</f>
        <v>0.33075</v>
      </c>
      <c r="H49" s="74" t="n">
        <f aca="false">H$46*H56/100</f>
        <v>0.793125</v>
      </c>
      <c r="I49" s="74" t="n">
        <f aca="false">I$46*I56/100</f>
        <v>1.49625</v>
      </c>
      <c r="J49" s="74" t="n">
        <f aca="false">J$46*J56/100</f>
        <v>3.69</v>
      </c>
      <c r="K49" s="74" t="n">
        <f aca="false">K$46*K56/100</f>
        <v>6.4288</v>
      </c>
      <c r="L49" s="74" t="n">
        <f aca="false">L$46*L56/100</f>
        <v>9.4752</v>
      </c>
      <c r="M49" s="74" t="n">
        <f aca="false">M$46*M56/100</f>
        <v>11.844</v>
      </c>
    </row>
    <row r="50" customFormat="false" ht="13.8" hidden="false" customHeight="false" outlineLevel="0" collapsed="false">
      <c r="A50" s="6" t="s">
        <v>106</v>
      </c>
      <c r="B50" s="74" t="n">
        <f aca="false">B$46*B57/100</f>
        <v>0</v>
      </c>
      <c r="C50" s="74" t="n">
        <f aca="false">C$46*C57/100</f>
        <v>0</v>
      </c>
      <c r="D50" s="74" t="n">
        <f aca="false">D$46*D57/100</f>
        <v>0</v>
      </c>
      <c r="E50" s="74" t="n">
        <f aca="false">E$46*E57/100</f>
        <v>0</v>
      </c>
      <c r="F50" s="74" t="n">
        <f aca="false">F$46*F57/100</f>
        <v>0</v>
      </c>
      <c r="G50" s="74" t="n">
        <f aca="false">G$46*G57/100</f>
        <v>0</v>
      </c>
      <c r="H50" s="74" t="n">
        <f aca="false">H$46*H57/100</f>
        <v>0</v>
      </c>
      <c r="I50" s="74" t="n">
        <f aca="false">I$46*I57/100</f>
        <v>0.49875</v>
      </c>
      <c r="J50" s="74" t="n">
        <f aca="false">J$46*J57/100</f>
        <v>2.30625</v>
      </c>
      <c r="K50" s="74" t="n">
        <f aca="false">K$46*K57/100</f>
        <v>6.027</v>
      </c>
      <c r="L50" s="74" t="n">
        <f aca="false">L$46*L57/100</f>
        <v>11.844</v>
      </c>
      <c r="M50" s="74" t="n">
        <f aca="false">M$46*M57/100</f>
        <v>15.792</v>
      </c>
    </row>
    <row r="51" customFormat="false" ht="13.8" hidden="false" customHeight="false" outlineLevel="0" collapsed="false">
      <c r="A51" s="6" t="s">
        <v>46</v>
      </c>
      <c r="B51" s="74" t="n">
        <f aca="false">B$46*B58/100</f>
        <v>0</v>
      </c>
      <c r="C51" s="74" t="n">
        <f aca="false">C$46*C58/100</f>
        <v>0</v>
      </c>
      <c r="D51" s="74" t="n">
        <f aca="false">D$46*D58/100</f>
        <v>0</v>
      </c>
      <c r="E51" s="74" t="n">
        <f aca="false">E$46*E58/100</f>
        <v>0</v>
      </c>
      <c r="F51" s="74" t="n">
        <f aca="false">F$46*F58/100</f>
        <v>0</v>
      </c>
      <c r="G51" s="74" t="n">
        <f aca="false">G$46*G58/100</f>
        <v>0</v>
      </c>
      <c r="H51" s="74" t="n">
        <f aca="false">H$46*H58/100</f>
        <v>0.264375</v>
      </c>
      <c r="I51" s="74" t="n">
        <f aca="false">I$46*I58/100</f>
        <v>1.995</v>
      </c>
      <c r="J51" s="74" t="n">
        <f aca="false">J$46*J58/100</f>
        <v>4.6125</v>
      </c>
      <c r="K51" s="74" t="n">
        <f aca="false">K$46*K58/100</f>
        <v>8.036</v>
      </c>
      <c r="L51" s="74" t="n">
        <f aca="false">L$46*L58/100</f>
        <v>11.844</v>
      </c>
      <c r="M51" s="74" t="n">
        <f aca="false">M$46*M58/100</f>
        <v>11.844</v>
      </c>
    </row>
    <row r="52" customFormat="false" ht="12.8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customFormat="false" ht="13.8" hidden="false" customHeight="false" outlineLevel="0" collapsed="false">
      <c r="A53" s="10" t="s">
        <v>107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customFormat="false" ht="13.8" hidden="false" customHeight="false" outlineLevel="0" collapsed="false">
      <c r="A54" s="6" t="s">
        <v>105</v>
      </c>
      <c r="B54" s="74" t="n">
        <v>99.7</v>
      </c>
      <c r="C54" s="74"/>
      <c r="D54" s="74"/>
      <c r="E54" s="74"/>
      <c r="F54" s="74"/>
      <c r="G54" s="74" t="n">
        <v>99.3</v>
      </c>
      <c r="H54" s="74" t="n">
        <v>98</v>
      </c>
      <c r="I54" s="74" t="n">
        <v>92</v>
      </c>
      <c r="J54" s="74" t="n">
        <v>77</v>
      </c>
      <c r="K54" s="74" t="n">
        <v>49</v>
      </c>
      <c r="L54" s="74" t="n">
        <v>16</v>
      </c>
      <c r="M54" s="81" t="n">
        <v>0</v>
      </c>
      <c r="N54" s="48" t="s">
        <v>108</v>
      </c>
    </row>
    <row r="55" customFormat="false" ht="13.8" hidden="false" customHeight="false" outlineLevel="0" collapsed="false">
      <c r="A55" s="6" t="s">
        <v>49</v>
      </c>
      <c r="B55" s="74" t="n">
        <v>0.3</v>
      </c>
      <c r="C55" s="74"/>
      <c r="D55" s="74"/>
      <c r="E55" s="74"/>
      <c r="F55" s="74"/>
      <c r="G55" s="74" t="n">
        <v>0.1</v>
      </c>
      <c r="H55" s="74" t="n">
        <v>0</v>
      </c>
      <c r="I55" s="74" t="n">
        <v>0</v>
      </c>
      <c r="J55" s="74" t="n">
        <v>0</v>
      </c>
      <c r="K55" s="74" t="n">
        <v>0</v>
      </c>
      <c r="L55" s="74" t="n">
        <v>0</v>
      </c>
      <c r="M55" s="81" t="n">
        <v>0</v>
      </c>
      <c r="N55" s="1" t="s">
        <v>109</v>
      </c>
    </row>
    <row r="56" customFormat="false" ht="13.8" hidden="false" customHeight="false" outlineLevel="0" collapsed="false">
      <c r="A56" s="6" t="s">
        <v>50</v>
      </c>
      <c r="B56" s="74" t="n">
        <v>0</v>
      </c>
      <c r="C56" s="74"/>
      <c r="D56" s="74"/>
      <c r="E56" s="74"/>
      <c r="F56" s="74"/>
      <c r="G56" s="74" t="n">
        <v>0.6</v>
      </c>
      <c r="H56" s="74" t="n">
        <v>1.5</v>
      </c>
      <c r="I56" s="74" t="n">
        <v>3</v>
      </c>
      <c r="J56" s="74" t="n">
        <v>8</v>
      </c>
      <c r="K56" s="74" t="n">
        <v>16</v>
      </c>
      <c r="L56" s="74" t="n">
        <v>24</v>
      </c>
      <c r="M56" s="81" t="n">
        <v>30</v>
      </c>
    </row>
    <row r="57" customFormat="false" ht="13.8" hidden="false" customHeight="false" outlineLevel="0" collapsed="false">
      <c r="A57" s="6" t="s">
        <v>106</v>
      </c>
      <c r="B57" s="74" t="n">
        <v>0</v>
      </c>
      <c r="C57" s="74" t="n">
        <v>0</v>
      </c>
      <c r="D57" s="74" t="n">
        <v>0</v>
      </c>
      <c r="E57" s="74"/>
      <c r="F57" s="74"/>
      <c r="G57" s="74" t="n">
        <v>0</v>
      </c>
      <c r="H57" s="74" t="n">
        <v>0</v>
      </c>
      <c r="I57" s="74" t="n">
        <v>1</v>
      </c>
      <c r="J57" s="74" t="n">
        <v>5</v>
      </c>
      <c r="K57" s="74" t="n">
        <v>15</v>
      </c>
      <c r="L57" s="74" t="n">
        <v>30</v>
      </c>
      <c r="M57" s="81" t="n">
        <v>40</v>
      </c>
    </row>
    <row r="58" customFormat="false" ht="13.8" hidden="false" customHeight="false" outlineLevel="0" collapsed="false">
      <c r="A58" s="6" t="s">
        <v>46</v>
      </c>
      <c r="B58" s="74" t="n">
        <v>0</v>
      </c>
      <c r="C58" s="74" t="n">
        <v>0</v>
      </c>
      <c r="D58" s="74" t="n">
        <v>0</v>
      </c>
      <c r="E58" s="74"/>
      <c r="F58" s="74"/>
      <c r="G58" s="74" t="n">
        <v>0</v>
      </c>
      <c r="H58" s="74" t="n">
        <v>0.5</v>
      </c>
      <c r="I58" s="74" t="n">
        <v>4</v>
      </c>
      <c r="J58" s="74" t="n">
        <v>10</v>
      </c>
      <c r="K58" s="74" t="n">
        <v>20</v>
      </c>
      <c r="L58" s="74" t="n">
        <v>30</v>
      </c>
      <c r="M58" s="81" t="n">
        <v>30</v>
      </c>
    </row>
    <row r="59" customFormat="false" ht="13.8" hidden="false" customHeight="false" outlineLevel="0" collapsed="false">
      <c r="A59" s="6" t="s">
        <v>93</v>
      </c>
      <c r="B59" s="74" t="n">
        <f aca="false">SUM(B54:B58)</f>
        <v>100</v>
      </c>
      <c r="C59" s="74" t="n">
        <f aca="false">SUM(C54:C58)</f>
        <v>0</v>
      </c>
      <c r="D59" s="74" t="n">
        <f aca="false">SUM(D54:D58)</f>
        <v>0</v>
      </c>
      <c r="E59" s="74" t="n">
        <f aca="false">SUM(E54:E58)</f>
        <v>0</v>
      </c>
      <c r="F59" s="74" t="n">
        <f aca="false">SUM(F54:F58)</f>
        <v>0</v>
      </c>
      <c r="G59" s="74" t="n">
        <f aca="false">SUM(G54:G58)</f>
        <v>100</v>
      </c>
      <c r="H59" s="74" t="n">
        <f aca="false">SUM(H54:H58)</f>
        <v>100</v>
      </c>
      <c r="I59" s="74" t="n">
        <f aca="false">SUM(I54:I58)</f>
        <v>100</v>
      </c>
      <c r="J59" s="74" t="n">
        <f aca="false">SUM(J54:J58)</f>
        <v>100</v>
      </c>
      <c r="K59" s="74" t="n">
        <f aca="false">SUM(K54:K58)</f>
        <v>100</v>
      </c>
      <c r="L59" s="74" t="n">
        <f aca="false">SUM(L54:L58)</f>
        <v>100</v>
      </c>
      <c r="M59" s="81" t="n">
        <f aca="false">SUM(M54:M58)</f>
        <v>100</v>
      </c>
    </row>
    <row r="60" customFormat="false" ht="13.8" hidden="false" customHeight="false" outlineLevel="0" collapsed="false">
      <c r="A60" s="5"/>
      <c r="B60" s="74" t="s">
        <v>110</v>
      </c>
      <c r="C60" s="74"/>
      <c r="D60" s="74"/>
      <c r="E60" s="74"/>
      <c r="F60" s="74"/>
      <c r="G60" s="74" t="s">
        <v>57</v>
      </c>
      <c r="H60" s="74"/>
      <c r="I60" s="74"/>
      <c r="J60" s="74"/>
      <c r="K60" s="74"/>
      <c r="L60" s="74"/>
      <c r="M60" s="80" t="s">
        <v>111</v>
      </c>
      <c r="O60" s="1" t="s">
        <v>112</v>
      </c>
    </row>
    <row r="61" customFormat="false" ht="13.8" hidden="false" customHeight="false" outlineLevel="0" collapsed="false">
      <c r="A61" s="5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</row>
    <row r="62" customFormat="false" ht="13.8" hidden="false" customHeight="false" outlineLevel="0" collapsed="false">
      <c r="A62" s="10" t="s">
        <v>88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customFormat="false" ht="13.8" hidden="false" customHeight="false" outlineLevel="0" collapsed="false">
      <c r="A63" s="10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customFormat="false" ht="13.8" hidden="false" customHeight="false" outlineLevel="0" collapsed="false">
      <c r="A64" s="6" t="s">
        <v>113</v>
      </c>
      <c r="B64" s="6" t="n">
        <v>100</v>
      </c>
      <c r="C64" s="6"/>
      <c r="D64" s="6"/>
      <c r="E64" s="6"/>
      <c r="F64" s="6"/>
      <c r="G64" s="6" t="n">
        <v>100</v>
      </c>
      <c r="H64" s="6" t="n">
        <v>102</v>
      </c>
      <c r="I64" s="6" t="n">
        <v>103</v>
      </c>
      <c r="J64" s="6" t="n">
        <v>104</v>
      </c>
      <c r="K64" s="6" t="n">
        <v>106</v>
      </c>
      <c r="L64" s="6" t="n">
        <v>108</v>
      </c>
      <c r="M64" s="6" t="n">
        <v>110</v>
      </c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customFormat="false" ht="13.8" hidden="false" customHeight="false" outlineLevel="0" collapsed="false">
      <c r="A66" s="10" t="s">
        <v>114</v>
      </c>
      <c r="B66" s="80" t="n">
        <v>12705.4861782226</v>
      </c>
      <c r="C66" s="80"/>
      <c r="D66" s="80"/>
      <c r="E66" s="80"/>
      <c r="F66" s="80"/>
      <c r="G66" s="80" t="n">
        <f aca="false">$B66*G36*100/G64</f>
        <v>12802.9020372796</v>
      </c>
      <c r="H66" s="80" t="n">
        <f aca="false">$B66*H36*100/H64</f>
        <v>12551.864742431</v>
      </c>
      <c r="I66" s="80" t="n">
        <f aca="false">$B66*I36*100/I64</f>
        <v>12430.0019779413</v>
      </c>
      <c r="J66" s="80" t="n">
        <f aca="false">$B66*J36*100/J64</f>
        <v>12310.4827281535</v>
      </c>
      <c r="K66" s="80" t="n">
        <f aca="false">$B66*K36*100/K64</f>
        <v>12024.5285381578</v>
      </c>
      <c r="L66" s="80" t="n">
        <f aca="false">$B66*L36*100/L64</f>
        <v>11801.8520837474</v>
      </c>
      <c r="M66" s="80" t="n">
        <f aca="false">$B66*M36*100/M64</f>
        <v>11587.272954952</v>
      </c>
    </row>
    <row r="67" customFormat="false" ht="13.8" hidden="false" customHeight="false" outlineLevel="0" collapsed="false">
      <c r="A67" s="6" t="s">
        <v>105</v>
      </c>
      <c r="B67" s="74" t="n">
        <v>12567.5606944713</v>
      </c>
      <c r="C67" s="74"/>
      <c r="D67" s="74"/>
      <c r="E67" s="74"/>
      <c r="F67" s="74"/>
      <c r="G67" s="74" t="n">
        <f aca="false">G$66*G79/100</f>
        <v>12508.4352904222</v>
      </c>
      <c r="H67" s="74" t="n">
        <f aca="false">H$66*H79/100</f>
        <v>12049.7901527337</v>
      </c>
      <c r="I67" s="74" t="n">
        <f aca="false">I$66*I79/100</f>
        <v>9508.95151312513</v>
      </c>
      <c r="J67" s="74" t="n">
        <f aca="false">J$66*J79/100</f>
        <v>6524.55584592133</v>
      </c>
      <c r="K67" s="74" t="n">
        <f aca="false">K$66*K79/100</f>
        <v>4449.07555911838</v>
      </c>
      <c r="L67" s="74" t="n">
        <f aca="false">L$66*L79/100</f>
        <v>2360.37041674949</v>
      </c>
      <c r="M67" s="74" t="n">
        <f aca="false">M$66*M79/100</f>
        <v>0</v>
      </c>
    </row>
    <row r="68" customFormat="false" ht="13.8" hidden="false" customHeight="false" outlineLevel="0" collapsed="false">
      <c r="A68" s="6" t="s">
        <v>49</v>
      </c>
      <c r="B68" s="74" t="n">
        <v>127.857133794697</v>
      </c>
      <c r="C68" s="74"/>
      <c r="D68" s="74"/>
      <c r="E68" s="74"/>
      <c r="F68" s="74"/>
      <c r="G68" s="74" t="n">
        <f aca="false">G$66*G80/100</f>
        <v>192.043530559194</v>
      </c>
      <c r="H68" s="74" t="n">
        <f aca="false">H$66*H80/100</f>
        <v>125.51864742431</v>
      </c>
      <c r="I68" s="74" t="n">
        <f aca="false">I$66*I80/100</f>
        <v>62.1500098897067</v>
      </c>
      <c r="J68" s="74" t="n">
        <f aca="false">J$66*J80/100</f>
        <v>0</v>
      </c>
      <c r="K68" s="74" t="n">
        <f aca="false">K$66*K80/100</f>
        <v>0</v>
      </c>
      <c r="L68" s="74" t="n">
        <f aca="false">L$66*L80/100</f>
        <v>0</v>
      </c>
      <c r="M68" s="74" t="n">
        <f aca="false">M$66*M80/100</f>
        <v>0</v>
      </c>
    </row>
    <row r="69" customFormat="false" ht="13.8" hidden="false" customHeight="false" outlineLevel="0" collapsed="false">
      <c r="A69" s="6" t="s">
        <v>50</v>
      </c>
      <c r="B69" s="74" t="n">
        <v>5.93264440691141</v>
      </c>
      <c r="C69" s="74"/>
      <c r="D69" s="74"/>
      <c r="E69" s="74"/>
      <c r="F69" s="74"/>
      <c r="G69" s="74" t="n">
        <f aca="false">G$66*G81/100</f>
        <v>76.8174122236775</v>
      </c>
      <c r="H69" s="74" t="n">
        <f aca="false">H$66*H81/100</f>
        <v>125.51864742431</v>
      </c>
      <c r="I69" s="74" t="n">
        <f aca="false">I$66*I81/100</f>
        <v>248.600039558827</v>
      </c>
      <c r="J69" s="74" t="n">
        <f aca="false">J$66*J81/100</f>
        <v>369.314481844603</v>
      </c>
      <c r="K69" s="74" t="n">
        <f aca="false">K$66*K81/100</f>
        <v>480.981141526311</v>
      </c>
      <c r="L69" s="74" t="n">
        <f aca="false">L$66*L81/100</f>
        <v>590.092604187372</v>
      </c>
      <c r="M69" s="74" t="n">
        <f aca="false">M$66*M81/100</f>
        <v>579.363647747602</v>
      </c>
    </row>
    <row r="70" customFormat="false" ht="13.8" hidden="false" customHeight="false" outlineLevel="0" collapsed="false">
      <c r="A70" s="6" t="s">
        <v>106</v>
      </c>
      <c r="B70" s="74"/>
      <c r="C70" s="74"/>
      <c r="D70" s="74"/>
      <c r="E70" s="74"/>
      <c r="F70" s="74"/>
      <c r="G70" s="74" t="n">
        <f aca="false">G$66*G82/100</f>
        <v>0</v>
      </c>
      <c r="H70" s="74" t="n">
        <f aca="false">H$66*H82/100</f>
        <v>0</v>
      </c>
      <c r="I70" s="74" t="n">
        <f aca="false">I$66*I82/100</f>
        <v>0</v>
      </c>
      <c r="J70" s="74" t="n">
        <f aca="false">J$66*J82/100</f>
        <v>123.104827281535</v>
      </c>
      <c r="K70" s="74" t="n">
        <f aca="false">K$66*K82/100</f>
        <v>480.981141526311</v>
      </c>
      <c r="L70" s="74" t="n">
        <f aca="false">L$66*L82/100</f>
        <v>1416.22225004969</v>
      </c>
      <c r="M70" s="74" t="n">
        <f aca="false">M$66*M82/100</f>
        <v>2317.45459099041</v>
      </c>
    </row>
    <row r="71" customFormat="false" ht="13.8" hidden="false" customHeight="false" outlineLevel="0" collapsed="false">
      <c r="A71" s="6" t="s">
        <v>46</v>
      </c>
      <c r="B71" s="74" t="n">
        <v>4.13570554966082</v>
      </c>
      <c r="C71" s="74"/>
      <c r="D71" s="74"/>
      <c r="E71" s="74"/>
      <c r="F71" s="74"/>
      <c r="G71" s="74" t="n">
        <f aca="false">G$66*G83/100</f>
        <v>25.6058040745592</v>
      </c>
      <c r="H71" s="74" t="n">
        <f aca="false">H$66*H83/100</f>
        <v>125.51864742431</v>
      </c>
      <c r="I71" s="74" t="n">
        <f aca="false">I$66*I83/100</f>
        <v>1243.00019779413</v>
      </c>
      <c r="J71" s="74" t="n">
        <f aca="false">J$66*J83/100</f>
        <v>2462.09654563069</v>
      </c>
      <c r="K71" s="74" t="n">
        <f aca="false">K$66*K83/100</f>
        <v>4208.58498835522</v>
      </c>
      <c r="L71" s="74" t="n">
        <f aca="false">L$66*L83/100</f>
        <v>5900.92604187372</v>
      </c>
      <c r="M71" s="74" t="n">
        <f aca="false">M$66*M83/100</f>
        <v>7531.72742071882</v>
      </c>
    </row>
    <row r="72" customFormat="false" ht="13.8" hidden="false" customHeight="false" outlineLevel="0" collapsed="false">
      <c r="A72" s="6" t="s">
        <v>53</v>
      </c>
      <c r="B72" s="74"/>
      <c r="C72" s="74"/>
      <c r="D72" s="74"/>
      <c r="E72" s="74"/>
      <c r="F72" s="74"/>
      <c r="G72" s="74" t="n">
        <f aca="false">G$66*G84/100</f>
        <v>0</v>
      </c>
      <c r="H72" s="74" t="n">
        <f aca="false">H$66*H84/100</f>
        <v>0</v>
      </c>
      <c r="I72" s="74" t="n">
        <f aca="false">I$66*I84/100</f>
        <v>0</v>
      </c>
      <c r="J72" s="74" t="n">
        <f aca="false">J$66*J84/100</f>
        <v>0</v>
      </c>
      <c r="K72" s="74" t="n">
        <f aca="false">K$66*K84/100</f>
        <v>0</v>
      </c>
      <c r="L72" s="74" t="n">
        <f aca="false">L$66*L84/100</f>
        <v>0</v>
      </c>
      <c r="M72" s="74" t="n">
        <f aca="false">M$66*M84/100</f>
        <v>0</v>
      </c>
    </row>
    <row r="73" customFormat="false" ht="13.8" hidden="false" customHeight="false" outlineLevel="0" collapsed="false">
      <c r="A73" s="6" t="s">
        <v>115</v>
      </c>
      <c r="B73" s="74"/>
      <c r="C73" s="74"/>
      <c r="D73" s="74"/>
      <c r="E73" s="74"/>
      <c r="F73" s="74"/>
      <c r="G73" s="74" t="n">
        <f aca="false">G$66*G85/100</f>
        <v>0</v>
      </c>
      <c r="H73" s="74" t="n">
        <f aca="false">H$66*H85/100</f>
        <v>125.51864742431</v>
      </c>
      <c r="I73" s="74" t="n">
        <f aca="false">I$66*I85/100</f>
        <v>1243.00019779413</v>
      </c>
      <c r="J73" s="74" t="n">
        <f aca="false">J$66*J85/100</f>
        <v>2462.09654563069</v>
      </c>
      <c r="K73" s="74" t="n">
        <f aca="false">K$66*K85/100</f>
        <v>1803.67928072367</v>
      </c>
      <c r="L73" s="74" t="n">
        <f aca="false">L$66*L85/100</f>
        <v>590.092604187372</v>
      </c>
      <c r="M73" s="74" t="n">
        <f aca="false">M$66*M85/100</f>
        <v>0</v>
      </c>
    </row>
    <row r="74" customFormat="false" ht="13.8" hidden="false" customHeight="false" outlineLevel="0" collapsed="false">
      <c r="A74" s="6" t="s">
        <v>55</v>
      </c>
      <c r="B74" s="74"/>
      <c r="C74" s="74"/>
      <c r="D74" s="74"/>
      <c r="E74" s="74"/>
      <c r="F74" s="74"/>
      <c r="G74" s="74" t="n">
        <f aca="false">G$66*G86/100</f>
        <v>0</v>
      </c>
      <c r="H74" s="74" t="n">
        <f aca="false">H$66*H86/100</f>
        <v>0</v>
      </c>
      <c r="I74" s="74" t="n">
        <f aca="false">I$66*I86/100</f>
        <v>124.300019779413</v>
      </c>
      <c r="J74" s="74" t="n">
        <f aca="false">J$66*J86/100</f>
        <v>369.314481844603</v>
      </c>
      <c r="K74" s="74" t="n">
        <f aca="false">K$66*K86/100</f>
        <v>601.226426907889</v>
      </c>
      <c r="L74" s="74" t="n">
        <f aca="false">L$66*L86/100</f>
        <v>944.148166699795</v>
      </c>
      <c r="M74" s="74" t="n">
        <f aca="false">M$66*M86/100</f>
        <v>1158.7272954952</v>
      </c>
    </row>
    <row r="75" customFormat="false" ht="13.8" hidden="false" customHeight="false" outlineLevel="0" collapsed="false">
      <c r="A75" s="6" t="s">
        <v>61</v>
      </c>
      <c r="B75" s="74" t="n">
        <f aca="false">SUM(B67:B74)</f>
        <v>12705.4861782226</v>
      </c>
      <c r="C75" s="74" t="n">
        <f aca="false">SUM(C67:C74)</f>
        <v>0</v>
      </c>
      <c r="D75" s="74" t="n">
        <f aca="false">SUM(D67:D74)</f>
        <v>0</v>
      </c>
      <c r="E75" s="74" t="n">
        <f aca="false">SUM(E67:E74)</f>
        <v>0</v>
      </c>
      <c r="F75" s="74" t="n">
        <f aca="false">SUM(F67:F74)</f>
        <v>0</v>
      </c>
      <c r="G75" s="74" t="n">
        <f aca="false">SUM(G67:G74)</f>
        <v>12802.9020372796</v>
      </c>
      <c r="H75" s="74" t="n">
        <f aca="false">SUM(H67:H74)</f>
        <v>12551.864742431</v>
      </c>
      <c r="I75" s="74" t="n">
        <f aca="false">SUM(I67:I74)</f>
        <v>12430.0019779413</v>
      </c>
      <c r="J75" s="74" t="n">
        <f aca="false">SUM(J67:J74)</f>
        <v>12310.4827281535</v>
      </c>
      <c r="K75" s="74" t="n">
        <f aca="false">SUM(K67:K74)</f>
        <v>12024.5285381578</v>
      </c>
      <c r="L75" s="74" t="n">
        <f aca="false">SUM(L67:L74)</f>
        <v>11801.8520837474</v>
      </c>
      <c r="M75" s="74" t="n">
        <f aca="false">SUM(M67:M74)</f>
        <v>11587.272954952</v>
      </c>
    </row>
    <row r="76" customFormat="false" ht="12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customFormat="false" ht="13.8" hidden="false" customHeight="false" outlineLevel="0" collapsed="false">
      <c r="A77" s="5"/>
      <c r="B77" s="10" t="n">
        <v>2015</v>
      </c>
      <c r="C77" s="10" t="n">
        <v>2016</v>
      </c>
      <c r="D77" s="10" t="n">
        <v>2017</v>
      </c>
      <c r="E77" s="5"/>
      <c r="G77" s="10" t="n">
        <v>2020</v>
      </c>
      <c r="H77" s="10" t="n">
        <v>2025</v>
      </c>
      <c r="I77" s="10" t="n">
        <v>2030</v>
      </c>
      <c r="J77" s="10" t="n">
        <v>2035</v>
      </c>
      <c r="K77" s="10" t="n">
        <v>2040</v>
      </c>
      <c r="L77" s="10" t="n">
        <v>2045</v>
      </c>
      <c r="M77" s="10" t="n">
        <v>2050</v>
      </c>
    </row>
    <row r="78" customFormat="false" ht="13.8" hidden="false" customHeight="false" outlineLevel="0" collapsed="false">
      <c r="A78" s="10" t="s">
        <v>116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customFormat="false" ht="13.8" hidden="false" customHeight="false" outlineLevel="0" collapsed="false">
      <c r="A79" s="6" t="s">
        <v>105</v>
      </c>
      <c r="B79" s="74" t="n">
        <f aca="false">B67/B$66*100</f>
        <v>98.9144415111977</v>
      </c>
      <c r="C79" s="74"/>
      <c r="D79" s="74"/>
      <c r="E79" s="74" t="n">
        <v>98.1</v>
      </c>
      <c r="F79" s="74"/>
      <c r="G79" s="74" t="n">
        <v>97.7</v>
      </c>
      <c r="H79" s="74" t="n">
        <v>96</v>
      </c>
      <c r="I79" s="74" t="n">
        <v>76.5</v>
      </c>
      <c r="J79" s="74" t="n">
        <v>53</v>
      </c>
      <c r="K79" s="74" t="n">
        <v>37</v>
      </c>
      <c r="L79" s="74" t="n">
        <v>20</v>
      </c>
      <c r="M79" s="81" t="n">
        <v>0</v>
      </c>
      <c r="N79" s="1" t="s">
        <v>109</v>
      </c>
    </row>
    <row r="80" customFormat="false" ht="13.8" hidden="false" customHeight="false" outlineLevel="0" collapsed="false">
      <c r="A80" s="6" t="s">
        <v>49</v>
      </c>
      <c r="B80" s="74" t="n">
        <f aca="false">B68/B$66*100</f>
        <v>1.00631437476077</v>
      </c>
      <c r="C80" s="74"/>
      <c r="D80" s="74"/>
      <c r="E80" s="74" t="n">
        <v>1.7</v>
      </c>
      <c r="F80" s="74"/>
      <c r="G80" s="74" t="n">
        <v>1.5</v>
      </c>
      <c r="H80" s="74" t="n">
        <v>1</v>
      </c>
      <c r="I80" s="74" t="n">
        <v>0.5</v>
      </c>
      <c r="J80" s="74" t="n">
        <v>0</v>
      </c>
      <c r="K80" s="74" t="n">
        <v>0</v>
      </c>
      <c r="L80" s="74" t="n">
        <v>0</v>
      </c>
      <c r="M80" s="81" t="n">
        <v>0</v>
      </c>
    </row>
    <row r="81" customFormat="false" ht="13.8" hidden="false" customHeight="false" outlineLevel="0" collapsed="false">
      <c r="A81" s="6" t="s">
        <v>50</v>
      </c>
      <c r="B81" s="74" t="n">
        <f aca="false">B69/B$66*100</f>
        <v>0.0466935646829482</v>
      </c>
      <c r="C81" s="74"/>
      <c r="D81" s="74"/>
      <c r="E81" s="74" t="n">
        <v>0.1</v>
      </c>
      <c r="F81" s="74"/>
      <c r="G81" s="74" t="n">
        <v>0.6</v>
      </c>
      <c r="H81" s="74" t="n">
        <v>1</v>
      </c>
      <c r="I81" s="74" t="n">
        <v>2</v>
      </c>
      <c r="J81" s="74" t="n">
        <v>3</v>
      </c>
      <c r="K81" s="74" t="n">
        <v>4</v>
      </c>
      <c r="L81" s="74" t="n">
        <v>5</v>
      </c>
      <c r="M81" s="81" t="n">
        <v>5</v>
      </c>
    </row>
    <row r="82" customFormat="false" ht="13.8" hidden="false" customHeight="false" outlineLevel="0" collapsed="false">
      <c r="A82" s="6" t="s">
        <v>106</v>
      </c>
      <c r="B82" s="74" t="n">
        <f aca="false">B70/B$66*100</f>
        <v>0</v>
      </c>
      <c r="C82" s="74"/>
      <c r="D82" s="74"/>
      <c r="E82" s="74"/>
      <c r="F82" s="74"/>
      <c r="G82" s="74" t="n">
        <v>0</v>
      </c>
      <c r="H82" s="74" t="n">
        <v>0</v>
      </c>
      <c r="I82" s="74" t="n">
        <v>0</v>
      </c>
      <c r="J82" s="74" t="n">
        <v>1</v>
      </c>
      <c r="K82" s="74" t="n">
        <v>4</v>
      </c>
      <c r="L82" s="74" t="n">
        <v>12</v>
      </c>
      <c r="M82" s="81" t="n">
        <v>20</v>
      </c>
    </row>
    <row r="83" customFormat="false" ht="13.8" hidden="false" customHeight="false" outlineLevel="0" collapsed="false">
      <c r="A83" s="6" t="s">
        <v>46</v>
      </c>
      <c r="B83" s="74" t="n">
        <f aca="false">B71/B$66*100</f>
        <v>0.0325505493583511</v>
      </c>
      <c r="C83" s="74"/>
      <c r="D83" s="74"/>
      <c r="E83" s="74" t="n">
        <v>0.1</v>
      </c>
      <c r="F83" s="74"/>
      <c r="G83" s="74" t="n">
        <v>0.2</v>
      </c>
      <c r="H83" s="74" t="n">
        <v>1</v>
      </c>
      <c r="I83" s="74" t="n">
        <v>10</v>
      </c>
      <c r="J83" s="74" t="n">
        <v>20</v>
      </c>
      <c r="K83" s="74" t="n">
        <v>35</v>
      </c>
      <c r="L83" s="74" t="n">
        <v>50</v>
      </c>
      <c r="M83" s="81" t="n">
        <v>65</v>
      </c>
    </row>
    <row r="84" customFormat="false" ht="13.8" hidden="false" customHeight="false" outlineLevel="0" collapsed="false">
      <c r="A84" s="6" t="s">
        <v>53</v>
      </c>
      <c r="B84" s="74" t="n">
        <f aca="false">B72/B$66*100</f>
        <v>0</v>
      </c>
      <c r="C84" s="74"/>
      <c r="D84" s="74"/>
      <c r="E84" s="74"/>
      <c r="F84" s="74"/>
      <c r="G84" s="74" t="n">
        <v>0</v>
      </c>
      <c r="H84" s="74" t="n">
        <v>0</v>
      </c>
      <c r="I84" s="74" t="n">
        <v>0</v>
      </c>
      <c r="J84" s="74" t="n">
        <v>0</v>
      </c>
      <c r="K84" s="74" t="n">
        <v>0</v>
      </c>
      <c r="L84" s="74" t="n">
        <v>0</v>
      </c>
      <c r="M84" s="81" t="n">
        <v>0</v>
      </c>
    </row>
    <row r="85" customFormat="false" ht="13.8" hidden="false" customHeight="false" outlineLevel="0" collapsed="false">
      <c r="A85" s="6" t="s">
        <v>115</v>
      </c>
      <c r="B85" s="74" t="n">
        <f aca="false">B73/B$66*100</f>
        <v>0</v>
      </c>
      <c r="C85" s="74"/>
      <c r="D85" s="74"/>
      <c r="E85" s="74"/>
      <c r="F85" s="74"/>
      <c r="G85" s="74" t="n">
        <v>0</v>
      </c>
      <c r="H85" s="74" t="n">
        <v>1</v>
      </c>
      <c r="I85" s="74" t="n">
        <v>10</v>
      </c>
      <c r="J85" s="74" t="n">
        <v>20</v>
      </c>
      <c r="K85" s="74" t="n">
        <v>15</v>
      </c>
      <c r="L85" s="74" t="n">
        <v>5</v>
      </c>
      <c r="M85" s="81" t="n">
        <v>0</v>
      </c>
    </row>
    <row r="86" customFormat="false" ht="13.8" hidden="false" customHeight="false" outlineLevel="0" collapsed="false">
      <c r="A86" s="6" t="s">
        <v>55</v>
      </c>
      <c r="B86" s="74" t="n">
        <f aca="false">B74/B$66*100</f>
        <v>0</v>
      </c>
      <c r="C86" s="74"/>
      <c r="D86" s="74"/>
      <c r="E86" s="74"/>
      <c r="F86" s="74"/>
      <c r="G86" s="74" t="n">
        <v>0</v>
      </c>
      <c r="H86" s="74" t="n">
        <v>0</v>
      </c>
      <c r="I86" s="74" t="n">
        <v>1</v>
      </c>
      <c r="J86" s="74" t="n">
        <v>3</v>
      </c>
      <c r="K86" s="74" t="n">
        <v>5</v>
      </c>
      <c r="L86" s="74" t="n">
        <v>8</v>
      </c>
      <c r="M86" s="81" t="n">
        <v>10</v>
      </c>
    </row>
    <row r="87" customFormat="false" ht="13.8" hidden="false" customHeight="false" outlineLevel="0" collapsed="false">
      <c r="A87" s="6" t="s">
        <v>117</v>
      </c>
      <c r="B87" s="6" t="n">
        <f aca="false">SUM(B79:B86)</f>
        <v>99.9999999999998</v>
      </c>
      <c r="C87" s="6" t="n">
        <f aca="false">SUM(C79:C86)</f>
        <v>0</v>
      </c>
      <c r="D87" s="6" t="n">
        <f aca="false">SUM(D79:D86)</f>
        <v>0</v>
      </c>
      <c r="E87" s="6" t="n">
        <f aca="false">SUM(E79:E86)</f>
        <v>100</v>
      </c>
      <c r="F87" s="6" t="n">
        <f aca="false">SUM(F79:F86)</f>
        <v>0</v>
      </c>
      <c r="G87" s="6" t="n">
        <f aca="false">SUM(G79:G86)</f>
        <v>100</v>
      </c>
      <c r="H87" s="6" t="n">
        <f aca="false">SUM(H79:H86)</f>
        <v>100</v>
      </c>
      <c r="I87" s="6" t="n">
        <f aca="false">SUM(I79:I86)</f>
        <v>100</v>
      </c>
      <c r="J87" s="6" t="n">
        <f aca="false">SUM(J79:J86)</f>
        <v>100</v>
      </c>
      <c r="K87" s="6" t="n">
        <f aca="false">SUM(K79:K86)</f>
        <v>100</v>
      </c>
      <c r="L87" s="6" t="n">
        <f aca="false">SUM(L79:L86)</f>
        <v>100</v>
      </c>
      <c r="M87" s="82" t="n">
        <f aca="false">SUM(M79:M86)</f>
        <v>100</v>
      </c>
    </row>
    <row r="88" customFormat="false" ht="13.8" hidden="false" customHeight="false" outlineLevel="0" collapsed="false">
      <c r="A88" s="6"/>
      <c r="B88" s="10" t="s">
        <v>118</v>
      </c>
      <c r="C88" s="6"/>
      <c r="D88" s="6"/>
      <c r="E88" s="10" t="s">
        <v>110</v>
      </c>
      <c r="F88" s="6"/>
      <c r="G88" s="83" t="s">
        <v>119</v>
      </c>
      <c r="H88" s="6"/>
      <c r="I88" s="6"/>
      <c r="J88" s="6"/>
      <c r="K88" s="6"/>
      <c r="L88" s="6"/>
      <c r="M88" s="10" t="s">
        <v>111</v>
      </c>
    </row>
    <row r="89" customFormat="false" ht="13.8" hidden="false" customHeight="false" outlineLevel="0" collapsed="false">
      <c r="A89" s="6"/>
      <c r="B89" s="6"/>
      <c r="C89" s="6"/>
      <c r="D89" s="6"/>
      <c r="E89" s="6" t="s">
        <v>120</v>
      </c>
      <c r="F89" s="6"/>
      <c r="G89" s="6"/>
      <c r="H89" s="6"/>
      <c r="I89" s="6"/>
      <c r="J89" s="6"/>
      <c r="K89" s="6"/>
      <c r="L89" s="6"/>
      <c r="M89" s="6"/>
    </row>
    <row r="91" customFormat="false" ht="13.8" hidden="false" customHeight="false" outlineLevel="0" collapsed="false">
      <c r="A91" s="10" t="s">
        <v>18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false" ht="12.8" hidden="false" customHeight="false" outlineLevel="0" collapsed="false">
      <c r="A92" s="5" t="s">
        <v>121</v>
      </c>
      <c r="B92" s="5" t="n">
        <v>7.3</v>
      </c>
      <c r="C92" s="5" t="n">
        <v>7.3</v>
      </c>
      <c r="D92" s="5" t="n">
        <v>7.3</v>
      </c>
      <c r="E92" s="5"/>
      <c r="F92" s="5"/>
      <c r="G92" s="5" t="n">
        <v>7.5</v>
      </c>
      <c r="H92" s="5" t="n">
        <v>7.5</v>
      </c>
      <c r="I92" s="5" t="n">
        <v>7.5</v>
      </c>
      <c r="J92" s="5" t="n">
        <v>9</v>
      </c>
      <c r="K92" s="5" t="n">
        <v>9.8</v>
      </c>
      <c r="L92" s="5" t="n">
        <v>11.2</v>
      </c>
      <c r="M92" s="5" t="n">
        <v>11.9</v>
      </c>
    </row>
    <row r="93" customFormat="false" ht="12.8" hidden="false" customHeight="false" outlineLevel="0" collapsed="false">
      <c r="A93" s="5" t="s">
        <v>105</v>
      </c>
      <c r="B93" s="84" t="n">
        <f aca="false">0.253323931039982*100</f>
        <v>25.3323931039982</v>
      </c>
      <c r="C93" s="84"/>
      <c r="D93" s="84"/>
      <c r="E93" s="84"/>
      <c r="F93" s="84"/>
      <c r="G93" s="84" t="n">
        <v>25</v>
      </c>
      <c r="H93" s="84" t="n">
        <v>25</v>
      </c>
      <c r="I93" s="84" t="n">
        <v>24</v>
      </c>
      <c r="J93" s="84" t="n">
        <v>23</v>
      </c>
      <c r="K93" s="84" t="n">
        <v>20</v>
      </c>
      <c r="L93" s="84" t="n">
        <v>15</v>
      </c>
      <c r="M93" s="84" t="n">
        <v>10</v>
      </c>
    </row>
    <row r="94" customFormat="false" ht="12.8" hidden="false" customHeight="false" outlineLevel="0" collapsed="false">
      <c r="A94" s="5" t="s">
        <v>50</v>
      </c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</row>
    <row r="95" customFormat="false" ht="12.8" hidden="false" customHeight="false" outlineLevel="0" collapsed="false">
      <c r="A95" s="5" t="s">
        <v>122</v>
      </c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</row>
    <row r="96" customFormat="false" ht="12.8" hidden="false" customHeight="false" outlineLevel="0" collapsed="false">
      <c r="A96" s="5" t="s">
        <v>123</v>
      </c>
      <c r="B96" s="84" t="n">
        <f aca="false">0.746676068960018*100</f>
        <v>74.6676068960018</v>
      </c>
      <c r="C96" s="84"/>
      <c r="D96" s="84"/>
      <c r="E96" s="84"/>
      <c r="F96" s="84"/>
      <c r="G96" s="84" t="n">
        <v>75</v>
      </c>
      <c r="H96" s="84" t="n">
        <v>75</v>
      </c>
      <c r="I96" s="84" t="n">
        <v>76</v>
      </c>
      <c r="J96" s="84" t="n">
        <v>77</v>
      </c>
      <c r="K96" s="84" t="n">
        <v>80</v>
      </c>
      <c r="L96" s="84" t="n">
        <v>85</v>
      </c>
      <c r="M96" s="84" t="n">
        <v>90</v>
      </c>
    </row>
    <row r="97" customFormat="false" ht="12.8" hidden="false" customHeight="false" outlineLevel="0" collapsed="false">
      <c r="A97" s="5" t="s">
        <v>61</v>
      </c>
      <c r="B97" s="84" t="n">
        <f aca="false">SUM(B93:B96)</f>
        <v>100</v>
      </c>
      <c r="C97" s="84" t="n">
        <f aca="false">SUM(C93:C96)</f>
        <v>0</v>
      </c>
      <c r="D97" s="84" t="n">
        <f aca="false">SUM(D93:D96)</f>
        <v>0</v>
      </c>
      <c r="E97" s="84" t="n">
        <f aca="false">SUM(E93:E96)</f>
        <v>0</v>
      </c>
      <c r="F97" s="84" t="n">
        <f aca="false">SUM(F93:F96)</f>
        <v>0</v>
      </c>
      <c r="G97" s="84" t="n">
        <f aca="false">SUM(G93:G96)</f>
        <v>100</v>
      </c>
      <c r="H97" s="84" t="n">
        <f aca="false">SUM(H93:H96)</f>
        <v>100</v>
      </c>
      <c r="I97" s="84" t="n">
        <f aca="false">SUM(I93:I96)</f>
        <v>100</v>
      </c>
      <c r="J97" s="84" t="n">
        <f aca="false">SUM(J93:J96)</f>
        <v>100</v>
      </c>
      <c r="K97" s="84" t="n">
        <f aca="false">SUM(K93:K96)</f>
        <v>100</v>
      </c>
      <c r="L97" s="84" t="n">
        <f aca="false">SUM(L93:L96)</f>
        <v>100</v>
      </c>
      <c r="M97" s="84" t="n">
        <f aca="false">SUM(M93:M96)</f>
        <v>100</v>
      </c>
    </row>
    <row r="98" customFormat="false" ht="13.8" hidden="false" customHeight="false" outlineLevel="0" collapsed="false">
      <c r="A98" s="5"/>
      <c r="B98" s="10" t="n">
        <v>2015</v>
      </c>
      <c r="C98" s="10" t="n">
        <v>2016</v>
      </c>
      <c r="D98" s="10" t="n">
        <v>2017</v>
      </c>
      <c r="E98" s="5"/>
      <c r="G98" s="10" t="n">
        <v>2020</v>
      </c>
      <c r="H98" s="10" t="n">
        <v>2025</v>
      </c>
      <c r="I98" s="10" t="n">
        <v>2030</v>
      </c>
      <c r="J98" s="10" t="n">
        <v>2035</v>
      </c>
      <c r="K98" s="10" t="n">
        <v>2040</v>
      </c>
      <c r="L98" s="10" t="n">
        <v>2045</v>
      </c>
      <c r="M98" s="10" t="n">
        <v>2050</v>
      </c>
    </row>
    <row r="99" customFormat="false" ht="12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false" ht="12.8" hidden="false" customHeight="false" outlineLevel="0" collapsed="false">
      <c r="A100" s="5" t="s">
        <v>124</v>
      </c>
      <c r="B100" s="5"/>
      <c r="C100" s="5"/>
      <c r="D100" s="5"/>
      <c r="E100" s="5"/>
      <c r="F100" s="5"/>
      <c r="G100" s="5" t="n">
        <f aca="false">G93/100</f>
        <v>0.25</v>
      </c>
      <c r="H100" s="5" t="n">
        <f aca="false">H93/100</f>
        <v>0.25</v>
      </c>
      <c r="I100" s="5" t="n">
        <f aca="false">I93/100</f>
        <v>0.24</v>
      </c>
      <c r="J100" s="5" t="n">
        <f aca="false">J93/100</f>
        <v>0.23</v>
      </c>
      <c r="K100" s="5" t="n">
        <f aca="false">K93/100</f>
        <v>0.2</v>
      </c>
      <c r="L100" s="5" t="n">
        <f aca="false">L93/100</f>
        <v>0.15</v>
      </c>
      <c r="M100" s="5" t="n">
        <f aca="false">M93/100</f>
        <v>0.1</v>
      </c>
    </row>
    <row r="101" customFormat="false" ht="12.8" hidden="false" customHeight="false" outlineLevel="0" collapsed="false">
      <c r="A101" s="5"/>
      <c r="B101" s="5"/>
      <c r="C101" s="5"/>
      <c r="D101" s="5"/>
      <c r="E101" s="5"/>
      <c r="F101" s="5"/>
      <c r="G101" s="5" t="n">
        <f aca="false">G94/100</f>
        <v>0</v>
      </c>
      <c r="H101" s="5" t="n">
        <f aca="false">H94/100</f>
        <v>0</v>
      </c>
      <c r="I101" s="5" t="n">
        <f aca="false">I94/100</f>
        <v>0</v>
      </c>
      <c r="J101" s="5" t="n">
        <f aca="false">J94/100</f>
        <v>0</v>
      </c>
      <c r="K101" s="5" t="n">
        <f aca="false">K94/100</f>
        <v>0</v>
      </c>
      <c r="L101" s="5" t="n">
        <f aca="false">L94/100</f>
        <v>0</v>
      </c>
      <c r="M101" s="5" t="n">
        <f aca="false">M94/100</f>
        <v>0</v>
      </c>
    </row>
    <row r="102" customFormat="false" ht="12.8" hidden="false" customHeight="false" outlineLevel="0" collapsed="false">
      <c r="A102" s="5"/>
      <c r="B102" s="5"/>
      <c r="C102" s="5"/>
      <c r="D102" s="5"/>
      <c r="E102" s="5"/>
      <c r="F102" s="5"/>
      <c r="G102" s="5" t="n">
        <f aca="false">G95/100</f>
        <v>0</v>
      </c>
      <c r="H102" s="5" t="n">
        <f aca="false">H95/100</f>
        <v>0</v>
      </c>
      <c r="I102" s="5" t="n">
        <f aca="false">I95/100</f>
        <v>0</v>
      </c>
      <c r="J102" s="5" t="n">
        <f aca="false">J95/100</f>
        <v>0</v>
      </c>
      <c r="K102" s="5" t="n">
        <f aca="false">K95/100</f>
        <v>0</v>
      </c>
      <c r="L102" s="5" t="n">
        <f aca="false">L95/100</f>
        <v>0</v>
      </c>
      <c r="M102" s="5" t="n">
        <f aca="false">M95/100</f>
        <v>0</v>
      </c>
    </row>
    <row r="103" customFormat="false" ht="12.8" hidden="false" customHeight="false" outlineLevel="0" collapsed="false">
      <c r="A103" s="5"/>
      <c r="B103" s="5"/>
      <c r="C103" s="5"/>
      <c r="D103" s="5"/>
      <c r="E103" s="5"/>
      <c r="F103" s="5"/>
      <c r="G103" s="5" t="n">
        <f aca="false">G96/100</f>
        <v>0.75</v>
      </c>
      <c r="H103" s="5" t="n">
        <f aca="false">H96/100</f>
        <v>0.75</v>
      </c>
      <c r="I103" s="5" t="n">
        <f aca="false">I96/100</f>
        <v>0.76</v>
      </c>
      <c r="J103" s="5" t="n">
        <f aca="false">J96/100</f>
        <v>0.77</v>
      </c>
      <c r="K103" s="5" t="n">
        <f aca="false">K96/100</f>
        <v>0.8</v>
      </c>
      <c r="L103" s="5" t="n">
        <f aca="false">L96/100</f>
        <v>0.85</v>
      </c>
      <c r="M103" s="5" t="n">
        <f aca="false">M96/100</f>
        <v>0.9</v>
      </c>
    </row>
    <row r="105" customFormat="false" ht="13.8" hidden="false" customHeight="false" outlineLevel="0" collapsed="false">
      <c r="A105" s="10" t="s">
        <v>125</v>
      </c>
    </row>
    <row r="106" customFormat="false" ht="13.8" hidden="false" customHeight="false" outlineLevel="0" collapsed="false">
      <c r="A106" s="10"/>
    </row>
    <row r="110" customFormat="false" ht="13.8" hidden="false" customHeight="false" outlineLevel="0" collapsed="false">
      <c r="A110" s="10" t="s">
        <v>126</v>
      </c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</sheetData>
  <conditionalFormatting sqref="H2:I2">
    <cfRule type="containsText" priority="2" operator="containsText" aboveAverage="0" equalAverage="0" bottom="0" percent="0" rank="0" text="warning" dxfId="1">
      <formula>NOT(ISERROR(SEARCH("warning",H2)))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73</v>
      </c>
    </row>
    <row r="3" customFormat="false" ht="12.8" hidden="false" customHeight="false" outlineLevel="0" collapsed="false">
      <c r="B3" s="1" t="n">
        <v>2025</v>
      </c>
      <c r="C3" s="1" t="n">
        <v>2050</v>
      </c>
    </row>
    <row r="4" customFormat="false" ht="12.8" hidden="false" customHeight="false" outlineLevel="0" collapsed="false">
      <c r="A4" s="1" t="s">
        <v>85</v>
      </c>
      <c r="B4" s="70" t="n">
        <f aca="false">Freight!B13/100</f>
        <v>0.758987328003481</v>
      </c>
      <c r="C4" s="70" t="n">
        <f aca="false">Freight!M13/100</f>
        <v>0.58</v>
      </c>
    </row>
    <row r="5" customFormat="false" ht="12.8" hidden="false" customHeight="false" outlineLevel="0" collapsed="false">
      <c r="A5" s="1" t="s">
        <v>125</v>
      </c>
      <c r="B5" s="70" t="n">
        <f aca="false">Freight!B19/100</f>
        <v>0.141757763637352</v>
      </c>
      <c r="C5" s="70" t="n">
        <f aca="false">Freight!M19/100</f>
        <v>0.23</v>
      </c>
    </row>
    <row r="6" customFormat="false" ht="12.8" hidden="false" customHeight="false" outlineLevel="0" collapsed="false">
      <c r="A6" s="1" t="s">
        <v>90</v>
      </c>
      <c r="B6" s="70" t="n">
        <f aca="false">Freight!B18/100</f>
        <v>0.0992549083591668</v>
      </c>
      <c r="C6" s="70" t="n">
        <f aca="false">Freight!M18/100</f>
        <v>0.19</v>
      </c>
    </row>
    <row r="7" customFormat="false" ht="12.8" hidden="false" customHeight="false" outlineLevel="0" collapsed="false">
      <c r="A7" s="1" t="s">
        <v>61</v>
      </c>
      <c r="B7" s="85" t="n">
        <f aca="false">SUM(B4:B6)</f>
        <v>1</v>
      </c>
      <c r="C7" s="85" t="n">
        <f aca="false">SUM(C4:C6)</f>
        <v>1</v>
      </c>
    </row>
    <row r="11" customFormat="false" ht="12.8" hidden="false" customHeight="false" outlineLevel="0" collapsed="false">
      <c r="B11" s="70"/>
      <c r="C11" s="70"/>
    </row>
    <row r="12" customFormat="false" ht="12.8" hidden="false" customHeight="false" outlineLevel="0" collapsed="false">
      <c r="B12" s="70"/>
      <c r="C12" s="70"/>
    </row>
    <row r="13" customFormat="false" ht="12.8" hidden="false" customHeight="false" outlineLevel="0" collapsed="false">
      <c r="B13" s="70"/>
      <c r="C13" s="70"/>
    </row>
    <row r="14" customFormat="false" ht="12.8" hidden="false" customHeight="false" outlineLevel="0" collapsed="false">
      <c r="B14" s="70"/>
      <c r="C14" s="7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815</TotalTime>
  <Application>Collabora_Office/24.04.10.1$Linux_X86_64 LibreOffice_project/565bfb5ca8f379acf2d66e0b131a92550d0be64b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2021-04-29T22:15:39Z</dcterms:created>
  <dc:creator/>
  <dc:description/>
  <dc:language>fr-BE</dc:language>
  <cp:lastModifiedBy/>
  <dcterms:modified xsi:type="dcterms:W3CDTF">2025-07-04T10:24:29Z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