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en\Desktop\IPT 2\PRAKTIKUM 2\PRII\desktop-app\electron-app\public\"/>
    </mc:Choice>
  </mc:AlternateContent>
  <xr:revisionPtr revIDLastSave="0" documentId="13_ncr:1_{96627267-7B0B-4CCA-A9DC-81907AFA5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ITETA" sheetId="4" r:id="rId1"/>
    <sheet name="List1" sheetId="1" r:id="rId2"/>
  </sheets>
  <definedNames>
    <definedName name="_xlnm.Print_Area" localSheetId="0">BONITETA!$A$1:$I$133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A1" i="4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F8" i="4" l="1"/>
  <c r="C69" i="4"/>
  <c r="F69" i="4" s="1"/>
  <c r="F34" i="4"/>
  <c r="C63" i="4" s="1"/>
  <c r="F63" i="4" s="1"/>
  <c r="F33" i="4"/>
  <c r="F32" i="4"/>
  <c r="C77" i="4"/>
  <c r="F77" i="4" s="1"/>
  <c r="D78" i="4"/>
  <c r="C68" i="4"/>
  <c r="F68" i="4" s="1"/>
  <c r="P44" i="1"/>
  <c r="S44" i="1"/>
  <c r="V44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I57" i="1" l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35" i="4"/>
  <c r="C62" i="4" l="1"/>
  <c r="F62" i="4" s="1"/>
  <c r="D70" i="4"/>
  <c r="C66" i="4"/>
  <c r="F66" i="4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D7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7" i="4"/>
  <c r="F67" i="4" s="1"/>
  <c r="F26" i="4"/>
  <c r="F27" i="4"/>
  <c r="F28" i="4"/>
  <c r="F30" i="4"/>
  <c r="C61" i="4"/>
  <c r="F61" i="4" s="1"/>
  <c r="F29" i="4"/>
  <c r="C19" i="4" l="1"/>
  <c r="C65" i="4"/>
  <c r="F65" i="4" s="1"/>
  <c r="C36" i="4"/>
  <c r="F31" i="4"/>
  <c r="C64" i="4" l="1"/>
  <c r="F64" i="4" s="1"/>
  <c r="C73" i="4"/>
  <c r="F73" i="4" s="1"/>
  <c r="C75" i="4"/>
  <c r="F75" i="4" s="1"/>
  <c r="C74" i="4"/>
  <c r="F74" i="4" s="1"/>
  <c r="C76" i="4"/>
  <c r="F76" i="4" s="1"/>
  <c r="C37" i="4"/>
  <c r="C38" i="4"/>
  <c r="F78" i="4" l="1"/>
  <c r="H78" i="4" s="1"/>
  <c r="M110" i="1" l="1"/>
  <c r="M106" i="1"/>
  <c r="M105" i="1"/>
  <c r="M109" i="1"/>
  <c r="M108" i="1"/>
  <c r="M107" i="1"/>
  <c r="F70" i="4"/>
  <c r="F105" i="1" l="1"/>
  <c r="H70" i="4"/>
  <c r="F107" i="1"/>
  <c r="F106" i="1"/>
  <c r="F110" i="1"/>
  <c r="F109" i="1"/>
  <c r="F108" i="1"/>
  <c r="F80" i="4"/>
  <c r="H80" i="4" s="1"/>
  <c r="T110" i="1" l="1"/>
  <c r="T107" i="1"/>
  <c r="T106" i="1"/>
  <c r="T109" i="1"/>
  <c r="T105" i="1"/>
  <c r="T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SIlvo</author>
  </authors>
  <commentList>
    <comment ref="B5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 iz kreditnega posla</t>
        </r>
      </text>
    </comment>
    <comment ref="B52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obveznosti, s plačilom katerih je potrošnik v zamudi</t>
        </r>
      </text>
    </comment>
    <comment ref="B53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za katero je banka začela postopek izterjave</t>
        </r>
      </text>
    </comment>
    <comment ref="B54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v zvezi s katero se opravlja sodna ali davčna izvršba pri banki</t>
        </r>
      </text>
    </comment>
    <comment ref="B55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Podatki o omejitvi uporabe ali o onemogočeni uporabi plačilnega računa zaradi izterjave in o ponovni odpravi omejitev</t>
        </r>
      </text>
    </comment>
    <comment ref="B70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78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80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</commentList>
</comments>
</file>

<file path=xl/sharedStrings.xml><?xml version="1.0" encoding="utf-8"?>
<sst xmlns="http://schemas.openxmlformats.org/spreadsheetml/2006/main" count="211" uniqueCount="139">
  <si>
    <t>DAJALEC KREDITA:</t>
  </si>
  <si>
    <t>MINILON d.o.o., Glavni trg 17b, 2000 Maribor</t>
  </si>
  <si>
    <t>OSNOVNI PODATKI O PROSILCU:</t>
  </si>
  <si>
    <t>Naslov:</t>
  </si>
  <si>
    <t>Rojstni datum:</t>
  </si>
  <si>
    <t>IZPOLNJEVANJE OSNOVNIH KRITERIJEV</t>
  </si>
  <si>
    <t>Državljan Republike Slovenije</t>
  </si>
  <si>
    <t>Starejši od 18 let</t>
  </si>
  <si>
    <t>Prosilec NI v stečajnem postopku</t>
  </si>
  <si>
    <t>Zaposlen ali upokojenec</t>
  </si>
  <si>
    <t>Zaprošeni znesek kredita v EUR:</t>
  </si>
  <si>
    <t>Rok vračila kredita v mesecih</t>
  </si>
  <si>
    <t>Mesečna anuiteta</t>
  </si>
  <si>
    <t>Delodajalec:</t>
  </si>
  <si>
    <t>DRUGI PODATKI</t>
  </si>
  <si>
    <t>(So)Lastništvo nepremičnin</t>
  </si>
  <si>
    <t>Ali je partner zaposlen?</t>
  </si>
  <si>
    <t>MODUL A</t>
  </si>
  <si>
    <t>1.</t>
  </si>
  <si>
    <t>2.</t>
  </si>
  <si>
    <t>3.</t>
  </si>
  <si>
    <t>Boniteta delodajalca</t>
  </si>
  <si>
    <t>4.</t>
  </si>
  <si>
    <t>Lastništvo / solastništvo nepremičnine</t>
  </si>
  <si>
    <t>5.</t>
  </si>
  <si>
    <t>Izobrazba</t>
  </si>
  <si>
    <t>6.</t>
  </si>
  <si>
    <t>Zaposlitev partnerja</t>
  </si>
  <si>
    <t>7.</t>
  </si>
  <si>
    <t>MODUL B</t>
  </si>
  <si>
    <t>9.</t>
  </si>
  <si>
    <t>10.</t>
  </si>
  <si>
    <t>11.</t>
  </si>
  <si>
    <t>12.</t>
  </si>
  <si>
    <t>Razmerje med mesečnimi obveznostmi za kredite in mesečnimi dohodki</t>
  </si>
  <si>
    <t>Znesek kredita</t>
  </si>
  <si>
    <t>Ročnost v mesecih</t>
  </si>
  <si>
    <t>Znesek mesečne anuitete</t>
  </si>
  <si>
    <t>Concat</t>
  </si>
  <si>
    <t>T-3</t>
  </si>
  <si>
    <t>T-2</t>
  </si>
  <si>
    <t>T-1</t>
  </si>
  <si>
    <t>Povprečje</t>
  </si>
  <si>
    <t>Bonitetna ocena delodajalca</t>
  </si>
  <si>
    <t>Znesek drugih prejemkov</t>
  </si>
  <si>
    <t>Mesečni znesek za odplačilo obstoječih kreditov</t>
  </si>
  <si>
    <t>KREDIT MINILON</t>
  </si>
  <si>
    <t>PODATKI O ZAPOSLITVI</t>
  </si>
  <si>
    <t>Število vzdrževanih družinskih članov</t>
  </si>
  <si>
    <t>ZNESKI MESEČNIH ANUITET</t>
  </si>
  <si>
    <t>starost:</t>
  </si>
  <si>
    <t>Vrednost</t>
  </si>
  <si>
    <t>Max</t>
  </si>
  <si>
    <t>Rezultat</t>
  </si>
  <si>
    <t>Mesečni promet v dobro</t>
  </si>
  <si>
    <t>Mesečni promet v breme</t>
  </si>
  <si>
    <t>Stanje na TRR</t>
  </si>
  <si>
    <t>Znesek prejemkov iz dela oz. pokojnina</t>
  </si>
  <si>
    <t>Razmerje med dohodki in rubljivim zneskom</t>
  </si>
  <si>
    <t>Samohranilec</t>
  </si>
  <si>
    <t>Nerubljiv dohodek v EUR</t>
  </si>
  <si>
    <t>PODATKI SISBON (V EUR)</t>
  </si>
  <si>
    <t>BONITETNA OCENA - TOČKOVANJE</t>
  </si>
  <si>
    <t>RAZMERJE MED MESEČNIMI OBVEZNOSTMI ZA KREDITE IN MESEČNIMI DOHODKI</t>
  </si>
  <si>
    <t>(Mesečni ddohodki do:___ / Razmerje med mesečnimi obveznostmi za kredite in mesečnimi dohodki v %)</t>
  </si>
  <si>
    <t>Sum na razne oblike odvisnosti, sumljive prakse pri najemanju kredita</t>
  </si>
  <si>
    <t>Odgovorna oseba: Silvo Zorec</t>
  </si>
  <si>
    <t xml:space="preserve"> </t>
  </si>
  <si>
    <t>SISBON - NEODPLAČAN DEL OBVEZNOSTI</t>
  </si>
  <si>
    <t>SISBON - ZAPADLI DOLG</t>
  </si>
  <si>
    <t>SISBON - IZTERJAVA</t>
  </si>
  <si>
    <t>SISBON - IZVRŠBA</t>
  </si>
  <si>
    <t>SISBON - OMEJITEV UPORABE TRR</t>
  </si>
  <si>
    <t>8.</t>
  </si>
  <si>
    <t>Rubljivi dohodek v EUR</t>
  </si>
  <si>
    <t>Zavezanec za preživnino</t>
  </si>
  <si>
    <t>Znesek mesečne preživnine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</si>
  <si>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</si>
  <si>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Minimalna plača:</t>
  </si>
  <si>
    <t>76 %:</t>
  </si>
  <si>
    <t>50%:</t>
  </si>
  <si>
    <t>40%:</t>
  </si>
  <si>
    <t>Povprečna mesečna (leto):</t>
  </si>
  <si>
    <t>Število neizvršenih trajnih nalogov</t>
  </si>
  <si>
    <t>Število izvršb na TRR</t>
  </si>
  <si>
    <t>Število bančnih pobotov</t>
  </si>
  <si>
    <t>Likvidnost: prihaja do bančnih pobotov</t>
  </si>
  <si>
    <t>Likvidnost: prihaja do neizvršenih trajnih nalogov</t>
  </si>
  <si>
    <t>Likvidnost: prihaja do izvršb na TRR</t>
  </si>
  <si>
    <t>Število</t>
  </si>
  <si>
    <t>Točke</t>
  </si>
  <si>
    <t>SKUPAJ MODUL A</t>
  </si>
  <si>
    <t>SKUPAJ MODUL B</t>
  </si>
  <si>
    <t>13.</t>
  </si>
  <si>
    <t>14.</t>
  </si>
  <si>
    <t>Dohodki po plačilu obstoječih finančnih obveznosti (krediti, Leasing,…)</t>
  </si>
  <si>
    <t>Dohodki po plačilu obstoječih in novih finančnih obveznosti</t>
  </si>
  <si>
    <t>SISBON - IZTERJAVA / Rubljivi dohodki</t>
  </si>
  <si>
    <t>SISBON - IZVRŠBA / Rubljivi dohodki</t>
  </si>
  <si>
    <t>SISBON - ZAPADLI DOLG / Rubljivi dohodki</t>
  </si>
  <si>
    <t>Bonitetno oceno izdelala: Maja Lekš</t>
  </si>
  <si>
    <t>znesek:</t>
  </si>
  <si>
    <t xml:space="preserve">rok vračila: </t>
  </si>
  <si>
    <t>Sklep: Pripravi se alternativna ponudba</t>
  </si>
  <si>
    <t>Sklep: Vloga za kredit pod pogoji iz bonitetne ocene se zavrne</t>
  </si>
  <si>
    <t>Sklep: Kredit se odobri pod pogoji:</t>
  </si>
  <si>
    <t xml:space="preserve">   Mnenje: Vloga se zavrne</t>
  </si>
  <si>
    <t xml:space="preserve">   Mnenje: Kredit se odobri</t>
  </si>
  <si>
    <t xml:space="preserve">   Mnenje: Pripravi se alternativna ponudba</t>
  </si>
  <si>
    <t xml:space="preserve">   Predlog: Kredit se odobri</t>
  </si>
  <si>
    <t xml:space="preserve">   Predlog: Vloga se zavrne</t>
  </si>
  <si>
    <t>PODATKI O FINANČNEM POSLOVANJU (V EUR)</t>
  </si>
  <si>
    <t>MODUL A IN MODUL B (PONDERIRANO)</t>
  </si>
  <si>
    <t>Ponder A:</t>
  </si>
  <si>
    <t>MODUL A - TOČKOVANJE</t>
  </si>
  <si>
    <t>DOBRO</t>
  </si>
  <si>
    <t>ZELO DOBRO</t>
  </si>
  <si>
    <t>IZJEMNO</t>
  </si>
  <si>
    <t>VISOKO TVEGANJE</t>
  </si>
  <si>
    <t>Osnovnošolska ali manj</t>
  </si>
  <si>
    <t>Poklicna</t>
  </si>
  <si>
    <t>Srednješolska</t>
  </si>
  <si>
    <t>Višješolska</t>
  </si>
  <si>
    <t>Visokošolska</t>
  </si>
  <si>
    <t>SPEJEMLJIVO</t>
  </si>
  <si>
    <t>∞</t>
  </si>
  <si>
    <t>SISBON - NEODPLAČAN DEL OBVEZNOSTI / Rubljivi dohodki</t>
  </si>
  <si>
    <t>Ostanek</t>
  </si>
  <si>
    <t>Data</t>
  </si>
  <si>
    <t>Nivoji</t>
  </si>
  <si>
    <t>Presežek (primanjkljaj) dohodkov nad nerubljivim zneskom</t>
  </si>
  <si>
    <t>MODUL B - TOČKOVANJE</t>
  </si>
  <si>
    <t>MODUL A+B - TOČKOVANJE</t>
  </si>
  <si>
    <t>Datum: _________________, Podpis: ________________________</t>
  </si>
  <si>
    <t>mesecev</t>
  </si>
  <si>
    <t>DA</t>
  </si>
  <si>
    <t>NE</t>
  </si>
  <si>
    <t>Kreditni referent: Jožica Čemas Šinkovec</t>
  </si>
  <si>
    <t>Priimek in 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</si>
</sst>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</font>
    <font>
      <b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2" fontId="7" fillId="0" borderId="0" xfId="0" applyNumberFormat="1" applyFont="1"/>
    <xf numFmtId="11" fontId="8" fillId="0" borderId="0" xfId="0" applyNumberFormat="1" applyFont="1" applyAlignment="1">
      <alignment horizontal="center"/>
    </xf>
    <xf numFmtId="4" fontId="7" fillId="0" borderId="0" xfId="0" applyNumberFormat="1" applyFont="1"/>
    <xf numFmtId="3" fontId="7" fillId="0" borderId="0" xfId="0" applyNumberFormat="1" applyFont="1" applyProtection="1">
      <protection locked="0"/>
    </xf>
    <xf numFmtId="4" fontId="7" fillId="0" borderId="1" xfId="0" applyNumberFormat="1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7" fillId="0" borderId="7" xfId="0" applyFont="1" applyBorder="1"/>
    <xf numFmtId="0" fontId="7" fillId="0" borderId="8" xfId="0" applyFont="1" applyBorder="1" applyAlignment="1">
      <alignment wrapText="1"/>
    </xf>
    <xf numFmtId="165" fontId="7" fillId="0" borderId="8" xfId="0" applyNumberFormat="1" applyFont="1" applyBorder="1" applyProtection="1">
      <protection locked="0"/>
    </xf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8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8" xfId="0" applyFont="1" applyBorder="1" applyAlignment="1">
      <alignment wrapText="1"/>
    </xf>
    <xf numFmtId="0" fontId="8" fillId="0" borderId="8" xfId="0" applyFont="1" applyBorder="1"/>
    <xf numFmtId="0" fontId="0" fillId="0" borderId="12" xfId="0" applyBorder="1"/>
    <xf numFmtId="0" fontId="8" fillId="0" borderId="8" xfId="0" applyFont="1" applyBorder="1" applyProtection="1">
      <protection locked="0"/>
    </xf>
    <xf numFmtId="17" fontId="7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88-4DA6-B8B9-AEBF22DB0BE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88-4DA6-B8B9-AEBF22DB0BE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AB88-4DA6-B8B9-AEBF22DB0BE3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B88-4DA6-B8B9-AEBF22DB0BE3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AB88-4DA6-B8B9-AEBF22DB0BE3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B88-4DA6-B8B9-AEBF22DB0BE3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8-4DA6-B8B9-AEBF22D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287-4BD0-9E31-18123781D24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287-4BD0-9E31-18123781D24F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3287-4BD0-9E31-18123781D24F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287-4BD0-9E31-18123781D24F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3287-4BD0-9E31-18123781D24F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287-4BD0-9E31-18123781D24F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87-4BD0-9E31-18123781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842-4C46-A179-550F950767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842-4C46-A179-550F95076787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1842-4C46-A179-550F95076787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842-4C46-A179-550F9507678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1842-4C46-A179-550F95076787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1842-4C46-A179-550F95076787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42-4C46-A179-550F9507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100</xdr:row>
      <xdr:rowOff>76200</xdr:rowOff>
    </xdr:from>
    <xdr:to>
      <xdr:col>8</xdr:col>
      <xdr:colOff>333375</xdr:colOff>
      <xdr:row>105</xdr:row>
      <xdr:rowOff>95250</xdr:rowOff>
    </xdr:to>
    <xdr:sp macro="" textlink="" fLocksText="0">
      <xdr:nvSpPr>
        <xdr:cNvPr id="19" name="PoljeZBesedilo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90524" y="20373975"/>
          <a:ext cx="857250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/>
            <a:t>Opombe: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Naša stranka,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kredit 2000/12 m, plačana 2 obroka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Lastnica neobremenjene neprmičnine do 2/5, vredne 140.000,00 eur. 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Strinja se tudi z nižjim zneskom kredita. Sredstva potrebuje za urejanje apartmajev. Glede na to, da je lastnica nepremičnine in ima dobro zaposlitev ter je še kreditno sposobna predlagam odobritev 1000/12 mesecev, s čimer se stranka strinja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l-SI">
            <a:effectLst/>
          </a:endParaRPr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113</xdr:row>
      <xdr:rowOff>95250</xdr:rowOff>
    </xdr:from>
    <xdr:to>
      <xdr:col>8</xdr:col>
      <xdr:colOff>333375</xdr:colOff>
      <xdr:row>118</xdr:row>
      <xdr:rowOff>114300</xdr:rowOff>
    </xdr:to>
    <xdr:sp macro="" textlink="" fLocksText="0">
      <xdr:nvSpPr>
        <xdr:cNvPr id="20" name="PoljeZBesedilo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0049" y="22593300"/>
          <a:ext cx="856297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 Razgovor s stranko opravljen. Pri</a:t>
          </a:r>
          <a:r>
            <a:rPr lang="sl-SI" sz="1100" baseline="0"/>
            <a:t> nas ima odobren kredit 2.000,00 eur/12mes. plačana 2 obroka, zaposlena je kot učiteljica. Solastnica hiše v deležu 2/5, ostalo mož, nepremičnina je prosta bremen, Gurs vrednost 172.000,00 EUR. Na račun prejema plačo, limita ima 4.400,00 EUR. Vse kredite plačuje preko trajnikov: Nova KBM dva kredita potrošniški + stanovanjski 201,96 EUR +213,56 EUR, KDL 101,380 EUR, BNLS 130,00 EUR, Mobikredit črpanje v marcu 1.000,00 eur obrok 65,00 eur. Strinja se tudi z nižjim zneskom kredita. Sredstva potrebuje za urejanje apartmajev. Glede na to, da je lastnica nepremičnine in ima dobro zaposlitev ter je še kreditno sposobna predlagam odobritev vendar nižjega zneska kredita. </a:t>
          </a:r>
          <a:endParaRPr lang="sl-SI" sz="1100"/>
        </a:p>
        <a:p>
          <a:endParaRPr lang="sl-SI" sz="1200"/>
        </a:p>
        <a:p>
          <a:endParaRPr lang="sl-SI" sz="12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126</xdr:row>
      <xdr:rowOff>95250</xdr:rowOff>
    </xdr:from>
    <xdr:to>
      <xdr:col>8</xdr:col>
      <xdr:colOff>276225</xdr:colOff>
      <xdr:row>131</xdr:row>
      <xdr:rowOff>114300</xdr:rowOff>
    </xdr:to>
    <xdr:sp macro="" textlink="" fLocksText="0">
      <xdr:nvSpPr>
        <xdr:cNvPr id="21" name="PoljeZBesedilo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0049" y="24793575"/>
          <a:ext cx="850582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</a:t>
          </a:r>
        </a:p>
        <a:p>
          <a:endParaRPr lang="sl-SI" sz="1100"/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142875</xdr:colOff>
      <xdr:row>81</xdr:row>
      <xdr:rowOff>0</xdr:rowOff>
    </xdr:from>
    <xdr:to>
      <xdr:col>1</xdr:col>
      <xdr:colOff>2657475</xdr:colOff>
      <xdr:row>92</xdr:row>
      <xdr:rowOff>171450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2752725</xdr:colOff>
      <xdr:row>81</xdr:row>
      <xdr:rowOff>0</xdr:rowOff>
    </xdr:from>
    <xdr:to>
      <xdr:col>4</xdr:col>
      <xdr:colOff>28575</xdr:colOff>
      <xdr:row>93</xdr:row>
      <xdr:rowOff>9525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81</xdr:row>
      <xdr:rowOff>0</xdr:rowOff>
    </xdr:from>
    <xdr:to>
      <xdr:col>8</xdr:col>
      <xdr:colOff>409575</xdr:colOff>
      <xdr:row>93</xdr:row>
      <xdr:rowOff>9526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67</xdr:row>
      <xdr:rowOff>0</xdr:rowOff>
    </xdr:from>
    <xdr:to>
      <xdr:col>8</xdr:col>
      <xdr:colOff>581025</xdr:colOff>
      <xdr:row>69</xdr:row>
      <xdr:rowOff>180975</xdr:rowOff>
    </xdr:to>
    <xdr:sp macro="" textlink="H70">
      <xdr:nvSpPr>
        <xdr:cNvPr id="2" name="Oblaček govora: pravokotnik z zaobljenimi vogali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91500" y="13449300"/>
          <a:ext cx="1257300" cy="581025"/>
        </a:xfrm>
        <a:prstGeom prst="wedgeRoundRectCallout">
          <a:avLst>
            <a:gd name="adj1" fmla="val -87333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7128D29-CCE4-403F-9B30-BD14D679F19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SPEJEMLJIVO</a:t>
          </a:fld>
          <a:endParaRPr lang="sl-SI" sz="1100"/>
        </a:p>
      </xdr:txBody>
    </xdr:sp>
    <xdr:clientData/>
  </xdr:twoCellAnchor>
  <xdr:twoCellAnchor>
    <xdr:from>
      <xdr:col>6</xdr:col>
      <xdr:colOff>552450</xdr:colOff>
      <xdr:row>73</xdr:row>
      <xdr:rowOff>66675</xdr:rowOff>
    </xdr:from>
    <xdr:to>
      <xdr:col>8</xdr:col>
      <xdr:colOff>600075</xdr:colOff>
      <xdr:row>76</xdr:row>
      <xdr:rowOff>47625</xdr:rowOff>
    </xdr:to>
    <xdr:sp macro="" textlink="H78">
      <xdr:nvSpPr>
        <xdr:cNvPr id="23" name="Oblaček govora: pravokotnik z zaobljenimi vogali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10550" y="14716125"/>
          <a:ext cx="1257300" cy="581025"/>
        </a:xfrm>
        <a:prstGeom prst="wedgeRoundRectCallout">
          <a:avLst>
            <a:gd name="adj1" fmla="val -86575"/>
            <a:gd name="adj2" fmla="val 8053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674627A-0F8C-4C9B-A0CD-041A0FE61C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6</xdr:col>
      <xdr:colOff>542925</xdr:colOff>
      <xdr:row>76</xdr:row>
      <xdr:rowOff>190500</xdr:rowOff>
    </xdr:from>
    <xdr:to>
      <xdr:col>8</xdr:col>
      <xdr:colOff>590550</xdr:colOff>
      <xdr:row>79</xdr:row>
      <xdr:rowOff>171450</xdr:rowOff>
    </xdr:to>
    <xdr:sp macro="" textlink="H80">
      <xdr:nvSpPr>
        <xdr:cNvPr id="24" name="Oblaček govora: pravokotnik z zaobljenimi vogali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201025" y="15440025"/>
          <a:ext cx="1257300" cy="581025"/>
        </a:xfrm>
        <a:prstGeom prst="wedgeRoundRectCallout">
          <a:avLst>
            <a:gd name="adj1" fmla="val -83545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FFE4697-A3FF-4864-B21A-8C17E973A14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4</xdr:col>
      <xdr:colOff>28575</xdr:colOff>
      <xdr:row>10</xdr:row>
      <xdr:rowOff>76200</xdr:rowOff>
    </xdr:from>
    <xdr:to>
      <xdr:col>7</xdr:col>
      <xdr:colOff>485775</xdr:colOff>
      <xdr:row>13</xdr:row>
      <xdr:rowOff>114300</xdr:rowOff>
    </xdr:to>
    <xdr:sp macro="" textlink="E12">
      <xdr:nvSpPr>
        <xdr:cNvPr id="4" name="Oblaček: črta z obrobo in vrstico s poudarko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05550" y="2162175"/>
          <a:ext cx="2438400" cy="638175"/>
        </a:xfrm>
        <a:prstGeom prst="accentBorderCallout1">
          <a:avLst>
            <a:gd name="adj1" fmla="val 57556"/>
            <a:gd name="adj2" fmla="val -20443"/>
            <a:gd name="adj3" fmla="val 48321"/>
            <a:gd name="adj4" fmla="val -55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B971FE44-9A2B-400A-B90D-77611CD4F97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NE IZPONJUJE OSNOVNIH KRITERIJEV!</a:t>
          </a:fld>
          <a:endParaRPr lang="sl-S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122</xdr:row>
          <xdr:rowOff>175260</xdr:rowOff>
        </xdr:from>
        <xdr:to>
          <xdr:col>2</xdr:col>
          <xdr:colOff>525780</xdr:colOff>
          <xdr:row>124</xdr:row>
          <xdr:rowOff>68580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123</xdr:row>
          <xdr:rowOff>182880</xdr:rowOff>
        </xdr:from>
        <xdr:to>
          <xdr:col>2</xdr:col>
          <xdr:colOff>518160</xdr:colOff>
          <xdr:row>125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124</xdr:row>
          <xdr:rowOff>182880</xdr:rowOff>
        </xdr:from>
        <xdr:to>
          <xdr:col>2</xdr:col>
          <xdr:colOff>518160</xdr:colOff>
          <xdr:row>126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96</xdr:row>
          <xdr:rowOff>137160</xdr:rowOff>
        </xdr:from>
        <xdr:to>
          <xdr:col>2</xdr:col>
          <xdr:colOff>556260</xdr:colOff>
          <xdr:row>98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97</xdr:row>
          <xdr:rowOff>144780</xdr:rowOff>
        </xdr:from>
        <xdr:to>
          <xdr:col>2</xdr:col>
          <xdr:colOff>556260</xdr:colOff>
          <xdr:row>99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98</xdr:row>
          <xdr:rowOff>152400</xdr:rowOff>
        </xdr:from>
        <xdr:to>
          <xdr:col>2</xdr:col>
          <xdr:colOff>563880</xdr:colOff>
          <xdr:row>100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109</xdr:row>
          <xdr:rowOff>152400</xdr:rowOff>
        </xdr:from>
        <xdr:to>
          <xdr:col>2</xdr:col>
          <xdr:colOff>571500</xdr:colOff>
          <xdr:row>111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110</xdr:row>
          <xdr:rowOff>152400</xdr:rowOff>
        </xdr:from>
        <xdr:to>
          <xdr:col>2</xdr:col>
          <xdr:colOff>579120</xdr:colOff>
          <xdr:row>112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111</xdr:row>
          <xdr:rowOff>175260</xdr:rowOff>
        </xdr:from>
        <xdr:to>
          <xdr:col>2</xdr:col>
          <xdr:colOff>579120</xdr:colOff>
          <xdr:row>113</xdr:row>
          <xdr:rowOff>68580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50" y="104774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112</xdr:row>
      <xdr:rowOff>9526</xdr:rowOff>
    </xdr:from>
    <xdr:to>
      <xdr:col>5</xdr:col>
      <xdr:colOff>342900</xdr:colOff>
      <xdr:row>123</xdr:row>
      <xdr:rowOff>180976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111</xdr:row>
      <xdr:rowOff>180975</xdr:rowOff>
    </xdr:from>
    <xdr:to>
      <xdr:col>12</xdr:col>
      <xdr:colOff>342900</xdr:colOff>
      <xdr:row>124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111</xdr:row>
      <xdr:rowOff>190499</xdr:rowOff>
    </xdr:from>
    <xdr:to>
      <xdr:col>19</xdr:col>
      <xdr:colOff>400049</xdr:colOff>
      <xdr:row>124</xdr:row>
      <xdr:rowOff>9525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47" y="1320679"/>
          <a:ext cx="657225" cy="7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3"/>
  <sheetViews>
    <sheetView tabSelected="1" zoomScaleNormal="100" workbookViewId="0">
      <selection activeCell="K4" sqref="K4"/>
    </sheetView>
  </sheetViews>
  <sheetFormatPr defaultRowHeight="14.4" x14ac:dyDescent="0.3"/>
  <cols>
    <col min="1" max="1" width="6" customWidth="1"/>
    <col min="2" max="2" width="67.88671875" customWidth="1"/>
    <col min="3" max="3" width="11.109375" customWidth="1"/>
    <col min="4" max="4" width="9.6640625" bestFit="1" customWidth="1"/>
    <col min="5" max="5" width="10.44140625" customWidth="1"/>
    <col min="6" max="6" width="10.33203125" customWidth="1"/>
    <col min="7" max="7" width="9" customWidth="1"/>
  </cols>
  <sheetData>
    <row r="1" spans="1:10" ht="24" thickBot="1" x14ac:dyDescent="0.5">
      <c r="A1" s="56" t="str">
        <f>"BONITETNA OCENA: "&amp; C6</f>
        <v xml:space="preserve">BONITETNA OCENA: </v>
      </c>
      <c r="B1" s="57"/>
      <c r="C1" s="57"/>
      <c r="D1" s="57"/>
      <c r="E1" s="57"/>
      <c r="F1" s="57"/>
      <c r="G1" s="57"/>
      <c r="H1" s="57"/>
      <c r="I1" s="53"/>
    </row>
    <row r="2" spans="1:10" ht="15" thickBot="1" x14ac:dyDescent="0.35"/>
    <row r="3" spans="1:10" ht="15.6" x14ac:dyDescent="0.3">
      <c r="A3" s="31"/>
      <c r="B3" s="32" t="s">
        <v>0</v>
      </c>
      <c r="C3" s="33" t="s">
        <v>1</v>
      </c>
      <c r="D3" s="33"/>
      <c r="E3" s="33"/>
      <c r="F3" s="33"/>
      <c r="G3" s="34"/>
      <c r="H3" s="34"/>
      <c r="I3" s="35"/>
    </row>
    <row r="4" spans="1:10" ht="15.6" x14ac:dyDescent="0.3">
      <c r="A4" s="36"/>
      <c r="B4" s="18"/>
      <c r="C4" s="18"/>
      <c r="D4" s="18"/>
      <c r="E4" s="18"/>
      <c r="F4" s="18"/>
      <c r="I4" s="37"/>
    </row>
    <row r="5" spans="1:10" ht="15.6" x14ac:dyDescent="0.3">
      <c r="A5" s="36"/>
      <c r="B5" s="20" t="s">
        <v>2</v>
      </c>
      <c r="C5" s="18"/>
      <c r="D5" s="18"/>
      <c r="E5" s="18"/>
      <c r="F5" s="18"/>
      <c r="I5" s="37"/>
    </row>
    <row r="6" spans="1:10" ht="15.6" x14ac:dyDescent="0.3">
      <c r="A6" s="36"/>
      <c r="B6" s="21" t="s">
        <v>138</v>
      </c>
      <c r="C6" s="22"/>
      <c r="D6" s="18"/>
      <c r="E6" s="18"/>
      <c r="F6" s="18"/>
      <c r="I6" s="37"/>
    </row>
    <row r="7" spans="1:10" ht="15.6" x14ac:dyDescent="0.3">
      <c r="A7" s="36"/>
      <c r="B7" s="21" t="s">
        <v>3</v>
      </c>
      <c r="C7" s="22"/>
      <c r="D7" s="18"/>
      <c r="E7" s="18"/>
      <c r="F7" s="18"/>
      <c r="I7" s="37"/>
    </row>
    <row r="8" spans="1:10" ht="16.2" thickBot="1" x14ac:dyDescent="0.35">
      <c r="A8" s="38"/>
      <c r="B8" s="39" t="s">
        <v>4</v>
      </c>
      <c r="C8" s="40"/>
      <c r="D8" s="41"/>
      <c r="E8" s="41" t="s">
        <v>50</v>
      </c>
      <c r="F8" s="41" t="str">
        <f ca="1">IF(C8="","",DATEDIF(C8,TODAY(),"Y")&amp; " let, "&amp; DATEDIF(C8,TODAY(),"YM") &amp; " mesec(ev), " &amp; DATEDIF(C8,TODAY(),"MD") &amp; " dni")</f>
        <v/>
      </c>
      <c r="G8" s="42"/>
      <c r="H8" s="42"/>
      <c r="I8" s="43"/>
    </row>
    <row r="9" spans="1:10" ht="15.6" x14ac:dyDescent="0.3">
      <c r="A9" s="18"/>
      <c r="B9" s="21"/>
      <c r="C9" s="18"/>
      <c r="D9" s="18"/>
      <c r="E9" s="18"/>
      <c r="F9" s="18"/>
      <c r="J9" t="s">
        <v>67</v>
      </c>
    </row>
    <row r="10" spans="1:10" ht="15.6" x14ac:dyDescent="0.3">
      <c r="A10" s="18"/>
      <c r="B10" s="20" t="s">
        <v>5</v>
      </c>
      <c r="C10" s="18"/>
      <c r="D10" s="18"/>
      <c r="E10" s="18"/>
      <c r="F10" s="18"/>
    </row>
    <row r="11" spans="1:10" ht="15.6" x14ac:dyDescent="0.3">
      <c r="A11" s="18"/>
      <c r="B11" s="21" t="s">
        <v>6</v>
      </c>
      <c r="C11" s="23" t="s">
        <v>136</v>
      </c>
      <c r="D11" s="18"/>
      <c r="E11" s="18"/>
      <c r="F11" s="18"/>
    </row>
    <row r="12" spans="1:10" ht="15.6" x14ac:dyDescent="0.3">
      <c r="A12" s="18"/>
      <c r="B12" s="21" t="s">
        <v>7</v>
      </c>
      <c r="C12" s="23" t="s">
        <v>136</v>
      </c>
      <c r="D12" s="18"/>
      <c r="E12" s="19" t="str">
        <f>IF(AND(C11="DA",C12="DA",C13="DA",C14="DA"),"IZPOLNJUJE OSNOVNE KRITERIJE", "NE IZPONJUJE OSNOVNIH KRITERIJEV!")</f>
        <v>NE IZPONJUJE OSNOVNIH KRITERIJEV!</v>
      </c>
      <c r="F12" s="18"/>
    </row>
    <row r="13" spans="1:10" ht="15.6" x14ac:dyDescent="0.3">
      <c r="A13" s="18"/>
      <c r="B13" s="21" t="s">
        <v>8</v>
      </c>
      <c r="C13" s="23" t="s">
        <v>136</v>
      </c>
      <c r="D13" s="18"/>
      <c r="E13" s="18"/>
      <c r="F13" s="18"/>
    </row>
    <row r="14" spans="1:10" ht="15.6" x14ac:dyDescent="0.3">
      <c r="A14" s="18"/>
      <c r="B14" s="21" t="s">
        <v>9</v>
      </c>
      <c r="C14" s="23" t="s">
        <v>136</v>
      </c>
      <c r="D14" s="18"/>
      <c r="E14" s="18"/>
      <c r="F14" s="18"/>
    </row>
    <row r="15" spans="1:10" ht="15.6" x14ac:dyDescent="0.3">
      <c r="A15" s="18"/>
      <c r="B15" s="21"/>
      <c r="C15" s="18"/>
      <c r="D15" s="18"/>
      <c r="E15" s="18"/>
      <c r="F15" s="18"/>
    </row>
    <row r="16" spans="1:10" ht="15.6" x14ac:dyDescent="0.3">
      <c r="A16" s="18"/>
      <c r="B16" s="20" t="s">
        <v>46</v>
      </c>
      <c r="C16" s="18"/>
      <c r="D16" s="18"/>
      <c r="E16" s="18"/>
      <c r="F16" s="18"/>
    </row>
    <row r="17" spans="1:6" ht="15.6" x14ac:dyDescent="0.3">
      <c r="A17" s="18"/>
      <c r="B17" s="21" t="s">
        <v>10</v>
      </c>
      <c r="C17" s="24">
        <v>2000</v>
      </c>
      <c r="D17" s="18"/>
      <c r="E17" s="18"/>
      <c r="F17" s="18"/>
    </row>
    <row r="18" spans="1:6" ht="15.6" x14ac:dyDescent="0.3">
      <c r="A18" s="18"/>
      <c r="B18" s="21" t="s">
        <v>11</v>
      </c>
      <c r="C18" s="22">
        <v>12</v>
      </c>
      <c r="D18" s="18"/>
      <c r="E18" s="18"/>
      <c r="F18" s="18"/>
    </row>
    <row r="19" spans="1:6" ht="15.6" x14ac:dyDescent="0.3">
      <c r="A19" s="18"/>
      <c r="B19" s="21" t="s">
        <v>12</v>
      </c>
      <c r="C19" s="25">
        <f>IFERROR(VLOOKUP((C17&amp;" - "&amp;C18),List1!D6:E24,2,FALSE),0)</f>
        <v>183.35998581245789</v>
      </c>
      <c r="D19" s="18"/>
      <c r="E19" s="18"/>
      <c r="F19" s="18"/>
    </row>
    <row r="20" spans="1:6" ht="15.6" x14ac:dyDescent="0.3">
      <c r="A20" s="18"/>
      <c r="B20" s="21"/>
      <c r="C20" s="18"/>
      <c r="D20" s="18"/>
      <c r="E20" s="18"/>
      <c r="F20" s="18"/>
    </row>
    <row r="21" spans="1:6" ht="15.6" x14ac:dyDescent="0.3">
      <c r="A21" s="18"/>
      <c r="B21" s="20" t="s">
        <v>47</v>
      </c>
      <c r="C21" s="18"/>
      <c r="D21" s="18"/>
      <c r="E21" s="18"/>
      <c r="F21" s="18"/>
    </row>
    <row r="22" spans="1:6" ht="15.6" x14ac:dyDescent="0.3">
      <c r="A22" s="18"/>
      <c r="B22" s="21" t="s">
        <v>13</v>
      </c>
      <c r="C22" s="22"/>
      <c r="D22" s="18"/>
      <c r="E22" s="18"/>
      <c r="F22" s="18"/>
    </row>
    <row r="23" spans="1:6" ht="15.6" x14ac:dyDescent="0.3">
      <c r="A23" s="18"/>
      <c r="B23" s="21" t="s">
        <v>43</v>
      </c>
      <c r="C23" s="23">
        <v>10</v>
      </c>
      <c r="D23" s="18"/>
      <c r="E23" s="18"/>
      <c r="F23" s="18"/>
    </row>
    <row r="24" spans="1:6" ht="15.6" x14ac:dyDescent="0.3">
      <c r="A24" s="18"/>
      <c r="B24" s="21"/>
      <c r="C24" s="55"/>
      <c r="D24" s="55"/>
      <c r="E24" s="55"/>
      <c r="F24" s="18"/>
    </row>
    <row r="25" spans="1:6" ht="15.6" x14ac:dyDescent="0.3">
      <c r="A25" s="18"/>
      <c r="B25" s="20" t="s">
        <v>111</v>
      </c>
      <c r="C25" s="26" t="s">
        <v>39</v>
      </c>
      <c r="D25" s="26" t="s">
        <v>40</v>
      </c>
      <c r="E25" s="26" t="s">
        <v>41</v>
      </c>
      <c r="F25" s="26" t="s">
        <v>42</v>
      </c>
    </row>
    <row r="26" spans="1:6" ht="15.6" x14ac:dyDescent="0.3">
      <c r="A26" s="18"/>
      <c r="B26" s="21" t="s">
        <v>54</v>
      </c>
      <c r="C26" s="24">
        <v>0</v>
      </c>
      <c r="D26" s="24">
        <v>0</v>
      </c>
      <c r="E26" s="24">
        <v>0</v>
      </c>
      <c r="F26" s="27">
        <f>+IFERROR((C26+D26+E26)/SUM(COUNTIFS(C26:E26,{"&gt;0";"&lt;0"})),0)</f>
        <v>0</v>
      </c>
    </row>
    <row r="27" spans="1:6" ht="15.6" x14ac:dyDescent="0.3">
      <c r="A27" s="18"/>
      <c r="B27" s="21" t="s">
        <v>55</v>
      </c>
      <c r="C27" s="24">
        <v>0</v>
      </c>
      <c r="D27" s="24">
        <v>0</v>
      </c>
      <c r="E27" s="22">
        <v>0</v>
      </c>
      <c r="F27" s="27">
        <f>+IFERROR((C27+D27+E27)/SUM(COUNTIFS(C27:E27,{"&gt;0";"&lt;0"})),0)</f>
        <v>0</v>
      </c>
    </row>
    <row r="28" spans="1:6" ht="15.6" x14ac:dyDescent="0.3">
      <c r="A28" s="18"/>
      <c r="B28" s="21" t="s">
        <v>56</v>
      </c>
      <c r="C28" s="24">
        <v>0</v>
      </c>
      <c r="D28" s="24">
        <v>0</v>
      </c>
      <c r="E28" s="24">
        <v>0</v>
      </c>
      <c r="F28" s="27">
        <f>+IFERROR((C28+D28+E28)/SUM(COUNTIFS(C28:E28,{"&gt;0";"&lt;0"})),0)</f>
        <v>0</v>
      </c>
    </row>
    <row r="29" spans="1:6" ht="15.6" x14ac:dyDescent="0.3">
      <c r="A29" s="18"/>
      <c r="B29" s="21" t="s">
        <v>57</v>
      </c>
      <c r="C29" s="24">
        <v>0</v>
      </c>
      <c r="D29" s="24">
        <v>0</v>
      </c>
      <c r="E29" s="24">
        <v>0</v>
      </c>
      <c r="F29" s="27">
        <f>+IFERROR((C29+D29+E29)/SUM(COUNTIFS(C29:E29,{"&gt;0";"&lt;0"})),0)</f>
        <v>0</v>
      </c>
    </row>
    <row r="30" spans="1:6" ht="15.6" x14ac:dyDescent="0.3">
      <c r="A30" s="18"/>
      <c r="B30" s="21" t="s">
        <v>44</v>
      </c>
      <c r="C30" s="24">
        <v>0</v>
      </c>
      <c r="D30" s="24">
        <v>0</v>
      </c>
      <c r="E30" s="24">
        <v>0</v>
      </c>
      <c r="F30" s="27">
        <f>+IFERROR((C30+D30+E30)/SUM(COUNTIFS(C30:E30,{"&gt;0";"&lt;0"})),0)</f>
        <v>0</v>
      </c>
    </row>
    <row r="31" spans="1:6" ht="15.6" x14ac:dyDescent="0.3">
      <c r="A31" s="18"/>
      <c r="B31" s="21" t="s">
        <v>45</v>
      </c>
      <c r="C31" s="24">
        <v>0</v>
      </c>
      <c r="D31" s="24">
        <v>0</v>
      </c>
      <c r="E31" s="24">
        <v>0</v>
      </c>
      <c r="F31" s="27">
        <f>+IFERROR((C31+D31+E31)/SUM(COUNTIFS(C31:E31,{"&gt;0";"&lt;0"})),0)</f>
        <v>0</v>
      </c>
    </row>
    <row r="32" spans="1:6" ht="15.6" x14ac:dyDescent="0.3">
      <c r="A32" s="18"/>
      <c r="B32" s="21" t="s">
        <v>83</v>
      </c>
      <c r="C32" s="28">
        <v>0</v>
      </c>
      <c r="D32" s="28">
        <v>0</v>
      </c>
      <c r="E32" s="28">
        <v>0</v>
      </c>
      <c r="F32" s="24">
        <f>+IFERROR((C32+D32+E32)/SUM(COUNTIFS(C32:E32,{"&gt;0";"&lt;0";"=0"})),0)</f>
        <v>0</v>
      </c>
    </row>
    <row r="33" spans="1:6" ht="15.6" x14ac:dyDescent="0.3">
      <c r="A33" s="18"/>
      <c r="B33" s="21" t="s">
        <v>85</v>
      </c>
      <c r="C33" s="28">
        <v>0</v>
      </c>
      <c r="D33" s="28">
        <v>0</v>
      </c>
      <c r="E33" s="28">
        <v>0</v>
      </c>
      <c r="F33" s="24">
        <f>+IFERROR((C33+D33+E33)/SUM(COUNTIFS(C33:E33,{"&gt;0";"&lt;0";"=0"})),0)</f>
        <v>0</v>
      </c>
    </row>
    <row r="34" spans="1:6" ht="15.6" x14ac:dyDescent="0.3">
      <c r="A34" s="18"/>
      <c r="B34" s="21" t="s">
        <v>84</v>
      </c>
      <c r="C34" s="28">
        <v>0</v>
      </c>
      <c r="D34" s="28">
        <v>0</v>
      </c>
      <c r="E34" s="28">
        <v>0</v>
      </c>
      <c r="F34" s="24">
        <f>+IFERROR((C34+D34+E34)/SUM(COUNTIFS(C34:E34,{"&gt;0";"&lt;0";"=0"})),0)</f>
        <v>0</v>
      </c>
    </row>
    <row r="35" spans="1:6" ht="15.6" x14ac:dyDescent="0.3">
      <c r="A35" s="18"/>
      <c r="B35" s="21" t="s">
        <v>60</v>
      </c>
      <c r="C35" s="27">
        <f>IF(C46="DA",(1074.43*0.5)+C47,(1074.43*0.76)+IF(C45="DA",C43*237.29,C43*237.29/2))</f>
        <v>816.56680000000006</v>
      </c>
      <c r="D35" s="18"/>
      <c r="E35" s="18"/>
      <c r="F35" s="18"/>
    </row>
    <row r="36" spans="1:6" ht="15.6" x14ac:dyDescent="0.3">
      <c r="A36" s="18"/>
      <c r="B36" s="21" t="s">
        <v>74</v>
      </c>
      <c r="C36" s="27">
        <f>IF((+F29+F30-C35)&gt;0,F29+F30-C35,0)</f>
        <v>0</v>
      </c>
      <c r="D36" s="18"/>
      <c r="E36" s="18"/>
      <c r="F36" s="18"/>
    </row>
    <row r="37" spans="1:6" ht="15.75" customHeight="1" x14ac:dyDescent="0.3">
      <c r="A37" s="18"/>
      <c r="B37" s="21" t="s">
        <v>95</v>
      </c>
      <c r="C37" s="27">
        <f>+F29+F30-F31-IF(F28&lt;0,-F28/12,0)</f>
        <v>0</v>
      </c>
      <c r="D37" s="18"/>
      <c r="E37" s="18"/>
      <c r="F37" s="18"/>
    </row>
    <row r="38" spans="1:6" ht="15.6" x14ac:dyDescent="0.3">
      <c r="A38" s="18"/>
      <c r="B38" s="21" t="s">
        <v>96</v>
      </c>
      <c r="C38" s="27">
        <f>+F29+F30-F31-IF(F28&lt;0,-F28/12,0)-C19</f>
        <v>-183.35998581245789</v>
      </c>
      <c r="D38" s="18"/>
      <c r="E38" s="18"/>
      <c r="F38" s="28"/>
    </row>
    <row r="39" spans="1:6" ht="15.6" x14ac:dyDescent="0.3">
      <c r="A39" s="18"/>
      <c r="B39" s="18"/>
      <c r="C39" s="18"/>
      <c r="D39" s="18"/>
      <c r="E39" s="18"/>
      <c r="F39" s="18"/>
    </row>
    <row r="40" spans="1:6" ht="15.6" x14ac:dyDescent="0.3">
      <c r="A40" s="18"/>
      <c r="B40" s="20" t="s">
        <v>14</v>
      </c>
      <c r="C40" s="18"/>
      <c r="D40" s="18"/>
      <c r="E40" s="18"/>
      <c r="F40" s="18"/>
    </row>
    <row r="41" spans="1:6" ht="15.6" x14ac:dyDescent="0.3">
      <c r="A41" s="18"/>
      <c r="B41" s="21" t="s">
        <v>25</v>
      </c>
      <c r="C41" s="22" t="s">
        <v>123</v>
      </c>
      <c r="D41" s="18"/>
      <c r="E41" s="18"/>
      <c r="F41" s="18"/>
    </row>
    <row r="42" spans="1:6" ht="15.6" x14ac:dyDescent="0.3">
      <c r="A42" s="18"/>
      <c r="B42" s="21" t="s">
        <v>15</v>
      </c>
      <c r="C42" s="22" t="s">
        <v>135</v>
      </c>
      <c r="D42" s="18"/>
      <c r="E42" s="18"/>
      <c r="F42" s="18"/>
    </row>
    <row r="43" spans="1:6" ht="15.6" x14ac:dyDescent="0.3">
      <c r="A43" s="18"/>
      <c r="B43" s="21" t="s">
        <v>48</v>
      </c>
      <c r="C43" s="22">
        <v>0</v>
      </c>
      <c r="D43" s="18"/>
      <c r="E43" s="18"/>
      <c r="F43" s="18"/>
    </row>
    <row r="44" spans="1:6" ht="15.6" x14ac:dyDescent="0.3">
      <c r="A44" s="18"/>
      <c r="B44" s="21" t="s">
        <v>16</v>
      </c>
      <c r="C44" s="22" t="s">
        <v>135</v>
      </c>
      <c r="D44" s="18"/>
      <c r="E44" s="18"/>
      <c r="F44" s="18"/>
    </row>
    <row r="45" spans="1:6" ht="15.6" x14ac:dyDescent="0.3">
      <c r="A45" s="18"/>
      <c r="B45" s="21" t="s">
        <v>59</v>
      </c>
      <c r="C45" s="22" t="s">
        <v>136</v>
      </c>
      <c r="D45" s="18"/>
      <c r="E45" s="18"/>
      <c r="F45" s="18"/>
    </row>
    <row r="46" spans="1:6" ht="15.6" x14ac:dyDescent="0.3">
      <c r="A46" s="18"/>
      <c r="B46" s="21" t="s">
        <v>75</v>
      </c>
      <c r="C46" s="22" t="s">
        <v>136</v>
      </c>
      <c r="D46" s="18"/>
      <c r="E46" s="18"/>
      <c r="F46" s="18"/>
    </row>
    <row r="47" spans="1:6" ht="15.6" x14ac:dyDescent="0.3">
      <c r="A47" s="18"/>
      <c r="B47" s="21" t="s">
        <v>76</v>
      </c>
      <c r="C47" s="24">
        <v>0</v>
      </c>
      <c r="D47" s="18"/>
      <c r="E47" s="18"/>
      <c r="F47" s="18"/>
    </row>
    <row r="48" spans="1:6" ht="15.75" customHeight="1" x14ac:dyDescent="0.3">
      <c r="A48" s="18"/>
      <c r="B48" s="21" t="s">
        <v>65</v>
      </c>
      <c r="C48" s="22" t="s">
        <v>136</v>
      </c>
      <c r="D48" s="18"/>
      <c r="E48" s="18"/>
      <c r="F48" s="18"/>
    </row>
    <row r="49" spans="1:9" ht="15.6" x14ac:dyDescent="0.3">
      <c r="A49" s="18"/>
      <c r="B49" s="18"/>
      <c r="C49" s="18"/>
      <c r="D49" s="18"/>
      <c r="E49" s="18"/>
      <c r="F49" s="18"/>
    </row>
    <row r="50" spans="1:9" ht="15.6" x14ac:dyDescent="0.3">
      <c r="A50" s="18"/>
      <c r="B50" s="20" t="s">
        <v>61</v>
      </c>
      <c r="C50" s="18"/>
      <c r="D50" s="18"/>
      <c r="E50" s="18"/>
      <c r="F50" s="18"/>
    </row>
    <row r="51" spans="1:9" ht="15.6" x14ac:dyDescent="0.3">
      <c r="A51" s="18"/>
      <c r="B51" s="21" t="s">
        <v>68</v>
      </c>
      <c r="C51" s="24">
        <v>0</v>
      </c>
      <c r="D51" s="18"/>
      <c r="E51" s="18"/>
      <c r="F51" s="18"/>
    </row>
    <row r="52" spans="1:9" ht="15.6" x14ac:dyDescent="0.3">
      <c r="A52" s="18"/>
      <c r="B52" s="21" t="s">
        <v>69</v>
      </c>
      <c r="C52" s="24">
        <v>0</v>
      </c>
      <c r="D52" s="18"/>
      <c r="E52" s="18"/>
      <c r="F52" s="18"/>
    </row>
    <row r="53" spans="1:9" ht="15.6" x14ac:dyDescent="0.3">
      <c r="A53" s="18"/>
      <c r="B53" s="21" t="s">
        <v>70</v>
      </c>
      <c r="C53" s="24">
        <v>0</v>
      </c>
      <c r="D53" s="18"/>
      <c r="E53" s="18"/>
      <c r="F53" s="18"/>
    </row>
    <row r="54" spans="1:9" ht="15.6" x14ac:dyDescent="0.3">
      <c r="A54" s="18"/>
      <c r="B54" s="21" t="s">
        <v>71</v>
      </c>
      <c r="C54" s="24">
        <v>0</v>
      </c>
      <c r="D54" s="18"/>
      <c r="E54" s="18"/>
      <c r="F54" s="18"/>
    </row>
    <row r="55" spans="1:9" ht="15.6" x14ac:dyDescent="0.3">
      <c r="A55" s="18"/>
      <c r="B55" s="21" t="s">
        <v>72</v>
      </c>
      <c r="C55" s="22" t="s">
        <v>136</v>
      </c>
      <c r="D55" s="18"/>
      <c r="E55" s="18"/>
      <c r="F55" s="18"/>
    </row>
    <row r="56" spans="1:9" ht="15.6" x14ac:dyDescent="0.3">
      <c r="A56" s="18"/>
      <c r="B56" s="18"/>
      <c r="C56" s="18"/>
      <c r="D56" s="18"/>
      <c r="E56" s="18"/>
      <c r="F56" s="18"/>
    </row>
    <row r="57" spans="1:9" ht="16.2" thickBot="1" x14ac:dyDescent="0.35">
      <c r="A57" s="18"/>
      <c r="B57" s="18"/>
      <c r="C57" s="18"/>
      <c r="D57" s="18"/>
      <c r="E57" s="18"/>
      <c r="F57" s="18"/>
    </row>
    <row r="58" spans="1:9" ht="15.6" x14ac:dyDescent="0.3">
      <c r="A58" s="31"/>
      <c r="B58" s="44" t="s">
        <v>62</v>
      </c>
      <c r="C58" s="33"/>
      <c r="D58" s="33"/>
      <c r="E58" s="33"/>
      <c r="F58" s="33"/>
      <c r="G58" s="34"/>
      <c r="H58" s="34"/>
      <c r="I58" s="35"/>
    </row>
    <row r="59" spans="1:9" ht="15.6" x14ac:dyDescent="0.3">
      <c r="A59" s="36"/>
      <c r="B59" s="21"/>
      <c r="C59" s="18"/>
      <c r="D59" s="18"/>
      <c r="E59" s="18"/>
      <c r="F59" s="18"/>
      <c r="I59" s="37"/>
    </row>
    <row r="60" spans="1:9" ht="15.6" x14ac:dyDescent="0.3">
      <c r="A60" s="36"/>
      <c r="B60" s="20" t="s">
        <v>17</v>
      </c>
      <c r="C60" s="45" t="s">
        <v>51</v>
      </c>
      <c r="D60" s="45" t="s">
        <v>52</v>
      </c>
      <c r="E60" s="45"/>
      <c r="F60" s="45" t="s">
        <v>53</v>
      </c>
      <c r="I60" s="37"/>
    </row>
    <row r="61" spans="1:9" ht="15" customHeight="1" x14ac:dyDescent="0.3">
      <c r="A61" s="36" t="s">
        <v>18</v>
      </c>
      <c r="B61" s="18" t="s">
        <v>87</v>
      </c>
      <c r="C61" s="46">
        <f>+F32</f>
        <v>0</v>
      </c>
      <c r="D61" s="18">
        <v>10</v>
      </c>
      <c r="E61" s="18"/>
      <c r="F61" s="18">
        <f>VLOOKUP(C61,List1!B30:C36,2,TRUE)</f>
        <v>10</v>
      </c>
      <c r="I61" s="37"/>
    </row>
    <row r="62" spans="1:9" ht="15" customHeight="1" x14ac:dyDescent="0.3">
      <c r="A62" s="36" t="s">
        <v>19</v>
      </c>
      <c r="B62" s="18" t="s">
        <v>86</v>
      </c>
      <c r="C62" s="46">
        <f>+F33</f>
        <v>0</v>
      </c>
      <c r="D62" s="18">
        <v>10</v>
      </c>
      <c r="E62" s="18"/>
      <c r="F62" s="18">
        <f>VLOOKUP(C62,List1!G30:H36,2,TRUE)</f>
        <v>10</v>
      </c>
      <c r="I62" s="37"/>
    </row>
    <row r="63" spans="1:9" ht="15" customHeight="1" x14ac:dyDescent="0.3">
      <c r="A63" s="36" t="s">
        <v>20</v>
      </c>
      <c r="B63" s="18" t="s">
        <v>88</v>
      </c>
      <c r="C63" s="46">
        <f>+F34</f>
        <v>0</v>
      </c>
      <c r="D63" s="18">
        <v>10</v>
      </c>
      <c r="E63" s="18"/>
      <c r="F63" s="18">
        <f>VLOOKUP(C63,List1!L30:M36,2,TRUE)</f>
        <v>10</v>
      </c>
      <c r="I63" s="37"/>
    </row>
    <row r="64" spans="1:9" ht="15" customHeight="1" x14ac:dyDescent="0.3">
      <c r="A64" s="36" t="s">
        <v>22</v>
      </c>
      <c r="B64" s="21" t="s">
        <v>34</v>
      </c>
      <c r="C64" s="47">
        <f>IFERROR((+F31+(IF(F28&lt;0,-F28/12,0)+C19))/(F29+F30)*100,0)</f>
        <v>0</v>
      </c>
      <c r="D64" s="18">
        <v>30</v>
      </c>
      <c r="E64" s="18"/>
      <c r="F64" s="18">
        <f>VLOOKUP(F29+F30,List1!B66:AU80,MATCH(BONITETA!C64,List1!C65:AU65,1)+1,TRUE)</f>
        <v>0</v>
      </c>
      <c r="H64" s="48"/>
      <c r="I64" s="37"/>
    </row>
    <row r="65" spans="1:9" ht="15.6" x14ac:dyDescent="0.3">
      <c r="A65" s="36" t="s">
        <v>24</v>
      </c>
      <c r="B65" s="21" t="s">
        <v>130</v>
      </c>
      <c r="C65" s="46">
        <f>+(F29+F30)-C35</f>
        <v>-816.56680000000006</v>
      </c>
      <c r="D65" s="18">
        <v>10</v>
      </c>
      <c r="E65" s="18"/>
      <c r="F65" s="18">
        <f>VLOOKUP(C65,List1!P30:Q39,2,TRUE)</f>
        <v>0</v>
      </c>
      <c r="I65" s="37"/>
    </row>
    <row r="66" spans="1:9" ht="15.6" x14ac:dyDescent="0.3">
      <c r="A66" s="36" t="s">
        <v>26</v>
      </c>
      <c r="B66" s="21" t="s">
        <v>23</v>
      </c>
      <c r="C66" s="49" t="str">
        <f>+C42</f>
        <v>DA</v>
      </c>
      <c r="D66" s="18">
        <v>6</v>
      </c>
      <c r="E66" s="18"/>
      <c r="F66" s="18">
        <f>IF(C66="DA",6,0)</f>
        <v>6</v>
      </c>
      <c r="I66" s="37"/>
    </row>
    <row r="67" spans="1:9" ht="15.6" x14ac:dyDescent="0.3">
      <c r="A67" s="36" t="s">
        <v>28</v>
      </c>
      <c r="B67" s="21" t="s">
        <v>21</v>
      </c>
      <c r="C67" s="49">
        <f>+C23</f>
        <v>10</v>
      </c>
      <c r="D67" s="18">
        <v>4</v>
      </c>
      <c r="E67" s="18"/>
      <c r="F67" s="18">
        <f>VLOOKUP(C67,List1!U30:V40,2)</f>
        <v>4</v>
      </c>
      <c r="I67" s="37"/>
    </row>
    <row r="68" spans="1:9" ht="15.6" x14ac:dyDescent="0.3">
      <c r="A68" s="36" t="s">
        <v>73</v>
      </c>
      <c r="B68" s="21" t="s">
        <v>27</v>
      </c>
      <c r="C68" s="49" t="str">
        <f>+C44</f>
        <v>DA</v>
      </c>
      <c r="D68" s="18">
        <v>3</v>
      </c>
      <c r="E68" s="18"/>
      <c r="F68" s="18">
        <f>IF(C68="DA",3,0)</f>
        <v>3</v>
      </c>
      <c r="I68" s="37"/>
    </row>
    <row r="69" spans="1:9" ht="15.6" x14ac:dyDescent="0.3">
      <c r="A69" s="36" t="s">
        <v>30</v>
      </c>
      <c r="B69" s="21" t="s">
        <v>25</v>
      </c>
      <c r="C69" s="49" t="str">
        <f>+C41</f>
        <v>Visokošolska</v>
      </c>
      <c r="D69" s="18">
        <v>2</v>
      </c>
      <c r="E69" s="18"/>
      <c r="F69" s="18">
        <f>IFERROR(VLOOKUP(C69,List1!X30:Y34,2,FALSE),0)</f>
        <v>2</v>
      </c>
      <c r="I69" s="37"/>
    </row>
    <row r="70" spans="1:9" ht="15.6" x14ac:dyDescent="0.3">
      <c r="A70" s="36"/>
      <c r="B70" s="20" t="s">
        <v>91</v>
      </c>
      <c r="C70" s="18"/>
      <c r="D70" s="19">
        <f>SUM(D61:D69)</f>
        <v>85</v>
      </c>
      <c r="E70" s="18"/>
      <c r="F70" s="19">
        <f>SUM(F61:F68)</f>
        <v>43</v>
      </c>
      <c r="H70" s="19" t="str">
        <f>VLOOKUP(F70,List1!B105:C109,2)</f>
        <v>SPEJEMLJIVO</v>
      </c>
      <c r="I70" s="37"/>
    </row>
    <row r="71" spans="1:9" ht="15.6" x14ac:dyDescent="0.3">
      <c r="A71" s="36"/>
      <c r="B71" s="18"/>
      <c r="C71" s="18"/>
      <c r="D71" s="18"/>
      <c r="E71" s="18"/>
      <c r="F71" s="18"/>
      <c r="I71" s="37"/>
    </row>
    <row r="72" spans="1:9" ht="15.6" x14ac:dyDescent="0.3">
      <c r="A72" s="36"/>
      <c r="B72" s="20" t="s">
        <v>29</v>
      </c>
      <c r="C72" s="45" t="s">
        <v>51</v>
      </c>
      <c r="D72" s="45" t="s">
        <v>52</v>
      </c>
      <c r="E72" s="45"/>
      <c r="F72" s="45" t="s">
        <v>53</v>
      </c>
      <c r="I72" s="37"/>
    </row>
    <row r="73" spans="1:9" ht="15.6" x14ac:dyDescent="0.3">
      <c r="A73" s="36" t="s">
        <v>31</v>
      </c>
      <c r="B73" s="21" t="s">
        <v>126</v>
      </c>
      <c r="C73" s="47" t="str">
        <f>IFERROR((+C51/C36),"∞")</f>
        <v>∞</v>
      </c>
      <c r="D73" s="18">
        <v>10</v>
      </c>
      <c r="E73" s="18"/>
      <c r="F73" s="18">
        <f>VLOOKUP(C73,List1!B87:C98,2,TRUE)</f>
        <v>0</v>
      </c>
      <c r="H73" s="50"/>
      <c r="I73" s="37"/>
    </row>
    <row r="74" spans="1:9" ht="15.6" x14ac:dyDescent="0.3">
      <c r="A74" s="36" t="s">
        <v>32</v>
      </c>
      <c r="B74" s="21" t="s">
        <v>99</v>
      </c>
      <c r="C74" s="47" t="str">
        <f>IFERROR((+C52/C36),"∞")</f>
        <v>∞</v>
      </c>
      <c r="D74" s="18">
        <v>15</v>
      </c>
      <c r="E74" s="18"/>
      <c r="F74" s="18">
        <f>VLOOKUP(C74,List1!G87:H98,2,TRUE)</f>
        <v>0</v>
      </c>
      <c r="I74" s="37"/>
    </row>
    <row r="75" spans="1:9" ht="15.6" x14ac:dyDescent="0.3">
      <c r="A75" s="36" t="s">
        <v>33</v>
      </c>
      <c r="B75" s="21" t="s">
        <v>97</v>
      </c>
      <c r="C75" s="47" t="str">
        <f>IFERROR((+C53/C36),"∞")</f>
        <v>∞</v>
      </c>
      <c r="D75" s="18">
        <v>15</v>
      </c>
      <c r="E75" s="18"/>
      <c r="F75" s="18">
        <f>VLOOKUP(C75,List1!L87:M98,2,TRUE)</f>
        <v>0</v>
      </c>
      <c r="I75" s="37"/>
    </row>
    <row r="76" spans="1:9" ht="15.6" x14ac:dyDescent="0.3">
      <c r="A76" s="36" t="s">
        <v>93</v>
      </c>
      <c r="B76" s="21" t="s">
        <v>98</v>
      </c>
      <c r="C76" s="47" t="str">
        <f>IFERROR((+C54/C36),"∞")</f>
        <v>∞</v>
      </c>
      <c r="D76" s="18">
        <v>15</v>
      </c>
      <c r="E76" s="18"/>
      <c r="F76" s="18">
        <f>VLOOKUP(C76,List1!Q87:R98,2,TRUE)</f>
        <v>0</v>
      </c>
      <c r="I76" s="37"/>
    </row>
    <row r="77" spans="1:9" ht="15.6" x14ac:dyDescent="0.3">
      <c r="A77" s="36" t="s">
        <v>94</v>
      </c>
      <c r="B77" s="21" t="s">
        <v>72</v>
      </c>
      <c r="C77" s="49" t="str">
        <f>+C55</f>
        <v>NE</v>
      </c>
      <c r="D77" s="18">
        <v>30</v>
      </c>
      <c r="E77" s="18"/>
      <c r="F77" s="18">
        <f>IF(C77="NE",30,0)</f>
        <v>30</v>
      </c>
      <c r="I77" s="37"/>
    </row>
    <row r="78" spans="1:9" ht="15.6" x14ac:dyDescent="0.3">
      <c r="A78" s="36"/>
      <c r="B78" s="20" t="s">
        <v>92</v>
      </c>
      <c r="C78" s="18"/>
      <c r="D78" s="19">
        <f>SUM(D73:D77)</f>
        <v>85</v>
      </c>
      <c r="E78" s="18"/>
      <c r="F78" s="19">
        <f>SUM(F73:F77)</f>
        <v>30</v>
      </c>
      <c r="H78" s="19" t="str">
        <f>VLOOKUP(F78,List1!I105:J109,2)</f>
        <v>VISOKO TVEGANJE</v>
      </c>
      <c r="I78" s="37"/>
    </row>
    <row r="79" spans="1:9" ht="15.6" x14ac:dyDescent="0.3">
      <c r="A79" s="36"/>
      <c r="B79" s="20"/>
      <c r="C79" s="18"/>
      <c r="D79" s="19"/>
      <c r="E79" s="18"/>
      <c r="F79" s="19"/>
      <c r="I79" s="37"/>
    </row>
    <row r="80" spans="1:9" ht="16.2" thickBot="1" x14ac:dyDescent="0.35">
      <c r="A80" s="38"/>
      <c r="B80" s="51" t="s">
        <v>112</v>
      </c>
      <c r="C80" s="41" t="s">
        <v>113</v>
      </c>
      <c r="D80" s="54">
        <v>0.5</v>
      </c>
      <c r="E80" s="41"/>
      <c r="F80" s="52">
        <f>+(F70*D80)+(F78*(1-D80))</f>
        <v>36.5</v>
      </c>
      <c r="G80" s="42"/>
      <c r="H80" s="52" t="str">
        <f>VLOOKUP(F80,List1!P105:Q109,2)</f>
        <v>VISOKO TVEGANJE</v>
      </c>
      <c r="I80" s="43"/>
    </row>
    <row r="81" spans="2:6" x14ac:dyDescent="0.3">
      <c r="B81" s="7"/>
      <c r="D81" s="8"/>
      <c r="F81" s="8"/>
    </row>
    <row r="82" spans="2:6" x14ac:dyDescent="0.3">
      <c r="B82" s="7"/>
      <c r="D82" s="8"/>
      <c r="F82" s="8"/>
    </row>
    <row r="83" spans="2:6" x14ac:dyDescent="0.3">
      <c r="B83" s="7"/>
      <c r="D83" s="8"/>
      <c r="F83" s="8"/>
    </row>
    <row r="84" spans="2:6" x14ac:dyDescent="0.3">
      <c r="B84" s="7"/>
      <c r="D84" s="8"/>
      <c r="F84" s="8"/>
    </row>
    <row r="85" spans="2:6" x14ac:dyDescent="0.3">
      <c r="B85" s="7"/>
      <c r="D85" s="8"/>
      <c r="F85" s="8"/>
    </row>
    <row r="86" spans="2:6" x14ac:dyDescent="0.3">
      <c r="B86" s="7"/>
      <c r="D86" s="8"/>
      <c r="F86" s="8"/>
    </row>
    <row r="87" spans="2:6" x14ac:dyDescent="0.3">
      <c r="B87" s="7"/>
      <c r="D87" s="8"/>
      <c r="F87" s="8"/>
    </row>
    <row r="88" spans="2:6" x14ac:dyDescent="0.3">
      <c r="B88" s="7"/>
      <c r="D88" s="8"/>
      <c r="F88" s="8"/>
    </row>
    <row r="89" spans="2:6" x14ac:dyDescent="0.3">
      <c r="B89" s="7"/>
      <c r="D89" s="8"/>
      <c r="F89" s="8"/>
    </row>
    <row r="90" spans="2:6" x14ac:dyDescent="0.3">
      <c r="B90" s="7"/>
      <c r="D90" s="8"/>
      <c r="F90" s="8"/>
    </row>
    <row r="91" spans="2:6" x14ac:dyDescent="0.3">
      <c r="B91" s="7"/>
      <c r="D91" s="8"/>
      <c r="F91" s="8"/>
    </row>
    <row r="92" spans="2:6" x14ac:dyDescent="0.3">
      <c r="B92" s="7"/>
      <c r="D92" s="8"/>
      <c r="F92" s="8"/>
    </row>
    <row r="93" spans="2:6" x14ac:dyDescent="0.3">
      <c r="B93" s="7"/>
      <c r="D93" s="8"/>
      <c r="F93" s="8"/>
    </row>
    <row r="94" spans="2:6" x14ac:dyDescent="0.3">
      <c r="B94" s="7"/>
      <c r="D94" s="8"/>
      <c r="F94" s="8"/>
    </row>
    <row r="95" spans="2:6" x14ac:dyDescent="0.3">
      <c r="B95" s="7"/>
      <c r="D95" s="8"/>
      <c r="F95" s="8"/>
    </row>
    <row r="96" spans="2:6" x14ac:dyDescent="0.3">
      <c r="B96" s="1"/>
    </row>
    <row r="97" spans="2:8" ht="15.6" x14ac:dyDescent="0.3">
      <c r="B97" s="20" t="s">
        <v>100</v>
      </c>
      <c r="C97" s="18"/>
      <c r="D97" s="18"/>
      <c r="E97" s="18"/>
      <c r="F97" s="18"/>
      <c r="G97" s="18"/>
    </row>
    <row r="98" spans="2:8" ht="15.6" x14ac:dyDescent="0.3">
      <c r="B98" s="18" t="s">
        <v>107</v>
      </c>
      <c r="C98" s="18"/>
      <c r="D98" s="18"/>
      <c r="E98" s="18"/>
      <c r="F98" s="18"/>
      <c r="G98" s="18"/>
    </row>
    <row r="99" spans="2:8" ht="15.6" x14ac:dyDescent="0.3">
      <c r="B99" s="18" t="s">
        <v>106</v>
      </c>
      <c r="C99" s="18"/>
      <c r="D99" s="18"/>
      <c r="E99" s="18"/>
      <c r="F99" s="18"/>
      <c r="G99" s="18"/>
    </row>
    <row r="100" spans="2:8" ht="15.6" x14ac:dyDescent="0.3">
      <c r="B100" s="18" t="s">
        <v>108</v>
      </c>
      <c r="C100" s="18"/>
      <c r="D100" s="18" t="s">
        <v>101</v>
      </c>
      <c r="E100" s="29">
        <v>1000</v>
      </c>
      <c r="F100" s="18" t="s">
        <v>102</v>
      </c>
      <c r="G100" s="30">
        <v>12</v>
      </c>
      <c r="H100" t="s">
        <v>134</v>
      </c>
    </row>
    <row r="101" spans="2:8" ht="15.6" x14ac:dyDescent="0.3">
      <c r="B101" s="18"/>
      <c r="C101" s="18"/>
      <c r="D101" s="18"/>
      <c r="E101" s="27"/>
      <c r="F101" s="18"/>
      <c r="G101" s="18"/>
    </row>
    <row r="102" spans="2:8" ht="15.6" x14ac:dyDescent="0.3">
      <c r="B102" s="18"/>
      <c r="C102" s="18"/>
      <c r="D102" s="18"/>
      <c r="E102" s="27"/>
      <c r="F102" s="18"/>
      <c r="G102" s="18"/>
    </row>
    <row r="103" spans="2:8" ht="15.6" x14ac:dyDescent="0.3">
      <c r="B103" s="18"/>
      <c r="C103" s="18"/>
      <c r="D103" s="18"/>
      <c r="E103" s="27"/>
      <c r="F103" s="18"/>
      <c r="G103" s="18"/>
    </row>
    <row r="104" spans="2:8" ht="15.6" x14ac:dyDescent="0.3">
      <c r="B104" s="18"/>
      <c r="C104" s="18"/>
      <c r="D104" s="18"/>
      <c r="E104" s="27"/>
      <c r="F104" s="18"/>
      <c r="G104" s="18"/>
    </row>
    <row r="105" spans="2:8" ht="15.6" x14ac:dyDescent="0.3">
      <c r="B105" s="18"/>
      <c r="C105" s="18"/>
      <c r="D105" s="18"/>
      <c r="E105" s="27"/>
      <c r="F105" s="18"/>
      <c r="G105" s="18"/>
    </row>
    <row r="106" spans="2:8" ht="15.6" x14ac:dyDescent="0.3">
      <c r="B106" s="18"/>
      <c r="C106" s="18"/>
      <c r="D106" s="18"/>
      <c r="E106" s="27"/>
      <c r="F106" s="18"/>
      <c r="G106" s="18"/>
    </row>
    <row r="107" spans="2:8" ht="15.6" x14ac:dyDescent="0.3">
      <c r="B107" s="18"/>
      <c r="C107" s="18" t="s">
        <v>133</v>
      </c>
      <c r="D107" s="24"/>
      <c r="E107" s="18"/>
      <c r="F107" s="22"/>
      <c r="G107" s="18"/>
    </row>
    <row r="108" spans="2:8" ht="15.6" x14ac:dyDescent="0.3">
      <c r="B108" s="21"/>
      <c r="C108" s="18"/>
      <c r="D108" s="18"/>
      <c r="E108" s="18"/>
      <c r="F108" s="18"/>
      <c r="G108" s="18"/>
    </row>
    <row r="109" spans="2:8" ht="15.6" x14ac:dyDescent="0.3">
      <c r="B109" s="21"/>
      <c r="C109" s="18"/>
      <c r="D109" s="18"/>
      <c r="E109" s="18"/>
      <c r="F109" s="18"/>
      <c r="G109" s="18"/>
    </row>
    <row r="110" spans="2:8" ht="15.6" x14ac:dyDescent="0.3">
      <c r="B110" s="19" t="s">
        <v>137</v>
      </c>
      <c r="C110" s="18"/>
      <c r="D110" s="18"/>
      <c r="E110" s="18"/>
      <c r="F110" s="18"/>
      <c r="G110" s="18"/>
    </row>
    <row r="111" spans="2:8" ht="15.6" x14ac:dyDescent="0.3">
      <c r="B111" s="18" t="s">
        <v>109</v>
      </c>
      <c r="C111" s="18"/>
      <c r="D111" s="18"/>
      <c r="E111" s="18"/>
      <c r="F111" s="18"/>
      <c r="G111" s="18"/>
    </row>
    <row r="112" spans="2:8" ht="15.6" x14ac:dyDescent="0.3">
      <c r="B112" s="18" t="s">
        <v>110</v>
      </c>
      <c r="C112" s="18"/>
      <c r="D112" s="18"/>
      <c r="E112" s="18"/>
      <c r="F112" s="18"/>
      <c r="G112" s="18"/>
    </row>
    <row r="113" spans="2:8" ht="15.6" x14ac:dyDescent="0.3">
      <c r="B113" s="18" t="s">
        <v>108</v>
      </c>
      <c r="C113" s="18"/>
      <c r="D113" s="18" t="s">
        <v>101</v>
      </c>
      <c r="E113" s="29">
        <v>1000</v>
      </c>
      <c r="F113" s="18" t="s">
        <v>102</v>
      </c>
      <c r="G113" s="30">
        <v>12</v>
      </c>
      <c r="H113" t="s">
        <v>134</v>
      </c>
    </row>
    <row r="114" spans="2:8" ht="15.6" x14ac:dyDescent="0.3">
      <c r="B114" s="18"/>
      <c r="C114" s="18"/>
      <c r="D114" s="18"/>
      <c r="E114" s="24"/>
      <c r="F114" s="18"/>
      <c r="G114" s="22"/>
    </row>
    <row r="115" spans="2:8" ht="15.6" x14ac:dyDescent="0.3">
      <c r="B115" s="18"/>
      <c r="C115" s="18"/>
      <c r="D115" s="18"/>
      <c r="E115" s="24"/>
      <c r="F115" s="18"/>
      <c r="G115" s="22"/>
    </row>
    <row r="116" spans="2:8" ht="15.6" x14ac:dyDescent="0.3">
      <c r="B116" s="18"/>
      <c r="C116" s="18"/>
      <c r="D116" s="18"/>
      <c r="E116" s="24"/>
      <c r="F116" s="18"/>
      <c r="G116" s="22"/>
    </row>
    <row r="117" spans="2:8" ht="15.6" x14ac:dyDescent="0.3">
      <c r="B117" s="18"/>
      <c r="C117" s="18"/>
      <c r="D117" s="18"/>
      <c r="E117" s="24"/>
      <c r="F117" s="18"/>
      <c r="G117" s="22"/>
    </row>
    <row r="118" spans="2:8" ht="15.6" x14ac:dyDescent="0.3">
      <c r="B118" s="18"/>
      <c r="C118" s="18"/>
      <c r="D118" s="18"/>
      <c r="E118" s="24"/>
      <c r="F118" s="18"/>
      <c r="G118" s="22"/>
    </row>
    <row r="119" spans="2:8" ht="15.6" x14ac:dyDescent="0.3">
      <c r="B119" s="18"/>
      <c r="C119" s="18"/>
      <c r="D119" s="18"/>
      <c r="E119" s="24"/>
      <c r="F119" s="18"/>
      <c r="G119" s="22"/>
    </row>
    <row r="120" spans="2:8" ht="15.6" x14ac:dyDescent="0.3">
      <c r="B120" s="18"/>
      <c r="C120" s="18" t="s">
        <v>133</v>
      </c>
      <c r="D120" s="18"/>
      <c r="E120" s="24"/>
      <c r="F120" s="18"/>
      <c r="G120" s="22"/>
    </row>
    <row r="121" spans="2:8" ht="15.6" x14ac:dyDescent="0.3">
      <c r="B121" s="21"/>
      <c r="C121" s="18"/>
      <c r="D121" s="18"/>
      <c r="E121" s="18"/>
      <c r="F121" s="18"/>
      <c r="G121" s="18"/>
    </row>
    <row r="122" spans="2:8" ht="15.6" x14ac:dyDescent="0.3">
      <c r="B122" s="21"/>
      <c r="C122" s="18"/>
      <c r="D122" s="18"/>
      <c r="E122" s="18"/>
      <c r="F122" s="18"/>
      <c r="G122" s="18"/>
    </row>
    <row r="123" spans="2:8" ht="15.6" x14ac:dyDescent="0.3">
      <c r="B123" s="20" t="s">
        <v>66</v>
      </c>
      <c r="C123" s="18"/>
      <c r="D123" s="18"/>
      <c r="E123" s="18"/>
      <c r="F123" s="18"/>
      <c r="G123" s="18"/>
    </row>
    <row r="124" spans="2:8" ht="15.6" x14ac:dyDescent="0.3">
      <c r="B124" s="21" t="s">
        <v>105</v>
      </c>
      <c r="C124" s="18"/>
      <c r="D124" s="18" t="s">
        <v>101</v>
      </c>
      <c r="E124" s="29"/>
      <c r="F124" s="18" t="s">
        <v>102</v>
      </c>
      <c r="G124" s="30"/>
      <c r="H124" t="s">
        <v>134</v>
      </c>
    </row>
    <row r="125" spans="2:8" ht="15.6" x14ac:dyDescent="0.3">
      <c r="B125" s="21" t="s">
        <v>104</v>
      </c>
      <c r="C125" s="18"/>
      <c r="D125" s="18"/>
      <c r="E125" s="18"/>
      <c r="F125" s="18"/>
      <c r="G125" s="18"/>
    </row>
    <row r="126" spans="2:8" ht="15.6" x14ac:dyDescent="0.3">
      <c r="B126" s="18" t="s">
        <v>103</v>
      </c>
      <c r="C126" s="18"/>
      <c r="D126" s="18" t="s">
        <v>101</v>
      </c>
      <c r="E126" s="29"/>
      <c r="F126" s="18" t="s">
        <v>102</v>
      </c>
      <c r="G126" s="30"/>
      <c r="H126" t="s">
        <v>134</v>
      </c>
    </row>
    <row r="127" spans="2:8" ht="15.6" x14ac:dyDescent="0.3">
      <c r="B127" s="18"/>
      <c r="C127" s="18"/>
      <c r="D127" s="18"/>
      <c r="E127" s="18"/>
      <c r="F127" s="18"/>
      <c r="G127" s="18"/>
    </row>
    <row r="128" spans="2:8" ht="15.6" x14ac:dyDescent="0.3">
      <c r="B128" s="18"/>
      <c r="C128" s="18"/>
      <c r="D128" s="18"/>
      <c r="E128" s="18"/>
      <c r="F128" s="18"/>
      <c r="G128" s="18"/>
    </row>
    <row r="129" spans="2:7" ht="15.6" x14ac:dyDescent="0.3">
      <c r="B129" s="18"/>
      <c r="C129" s="18"/>
      <c r="D129" s="18"/>
      <c r="E129" s="18"/>
      <c r="F129" s="18"/>
      <c r="G129" s="18"/>
    </row>
    <row r="130" spans="2:7" ht="15.6" x14ac:dyDescent="0.3">
      <c r="B130" s="18"/>
      <c r="C130" s="18"/>
      <c r="D130" s="18"/>
      <c r="E130" s="18"/>
      <c r="F130" s="18"/>
      <c r="G130" s="18"/>
    </row>
    <row r="131" spans="2:7" ht="15.6" x14ac:dyDescent="0.3">
      <c r="B131" s="18"/>
      <c r="C131" s="18"/>
      <c r="D131" s="18"/>
      <c r="E131" s="18"/>
      <c r="F131" s="18"/>
      <c r="G131" s="18"/>
    </row>
    <row r="132" spans="2:7" ht="15.6" x14ac:dyDescent="0.3">
      <c r="B132" s="18"/>
      <c r="C132" s="18"/>
      <c r="D132" s="18"/>
      <c r="E132" s="18"/>
      <c r="F132" s="18"/>
      <c r="G132" s="18"/>
    </row>
    <row r="133" spans="2:7" ht="15.6" x14ac:dyDescent="0.3">
      <c r="C133" s="18" t="s">
        <v>133</v>
      </c>
      <c r="D133" s="18"/>
      <c r="E133" s="18"/>
      <c r="F133" s="18"/>
      <c r="G133" s="18"/>
    </row>
  </sheetData>
  <sheetProtection selectLockedCells="1"/>
  <mergeCells count="1">
    <mergeCell ref="A1:H1"/>
  </mergeCells>
  <conditionalFormatting sqref="C6:C8">
    <cfRule type="containsBlanks" dxfId="6" priority="4">
      <formula>LEN(TRIM(C6))=0</formula>
    </cfRule>
  </conditionalFormatting>
  <conditionalFormatting sqref="C11:C14">
    <cfRule type="containsBlanks" dxfId="5" priority="3">
      <formula>LEN(TRIM(C11))=0</formula>
    </cfRule>
    <cfRule type="containsText" dxfId="4" priority="13" operator="containsText" text="NE">
      <formula>NOT(ISERROR(SEARCH("NE",C11)))</formula>
    </cfRule>
  </conditionalFormatting>
  <conditionalFormatting sqref="C17:C18">
    <cfRule type="containsBlanks" dxfId="3" priority="2">
      <formula>LEN(TRIM(C17))=0</formula>
    </cfRule>
  </conditionalFormatting>
  <conditionalFormatting sqref="C22:C23">
    <cfRule type="containsBlanks" dxfId="2" priority="1">
      <formula>LEN(TRIM(C22))=0</formula>
    </cfRule>
  </conditionalFormatting>
  <conditionalFormatting sqref="C41:C48 C26:E34 C51:C55">
    <cfRule type="containsBlanks" dxfId="1" priority="14">
      <formula>LEN(TRIM(C26))=0</formula>
    </cfRule>
  </conditionalFormatting>
  <conditionalFormatting sqref="C47">
    <cfRule type="expression" dxfId="0" priority="9">
      <formula>AND($C$46="DA",$C$47=0)</formula>
    </cfRule>
  </conditionalFormatting>
  <dataValidations count="7">
    <dataValidation type="list" allowBlank="1" showInputMessage="1" showErrorMessage="1" sqref="G113:G120 G126 G124 C18 G100:G106 F107" xr:uid="{00000000-0002-0000-0000-000000000000}">
      <formula1>"3,6,12"</formula1>
    </dataValidation>
    <dataValidation type="list" allowBlank="1" showInputMessage="1" showErrorMessage="1" sqref="E113:E120 E126 E124 C17 E100:E106 D107" xr:uid="{00000000-0002-0000-0000-000001000000}">
      <formula1>"300,400,500,750,1000,1500,2000"</formula1>
    </dataValidation>
    <dataValidation type="list" allowBlank="1" showInputMessage="1" showErrorMessage="1" sqref="C55 C42 C44:C46 C48" xr:uid="{00000000-0002-0000-0000-000002000000}">
      <formula1>"DA,NE"</formula1>
    </dataValidation>
    <dataValidation type="list" allowBlank="1" showInputMessage="1" showErrorMessage="1" sqref="C11:C14" xr:uid="{00000000-0002-0000-0000-000003000000}">
      <formula1>"DA, NE"</formula1>
    </dataValidation>
    <dataValidation type="list" allowBlank="1" showInputMessage="1" showErrorMessage="1" sqref="C43" xr:uid="{00000000-0002-0000-0000-000004000000}">
      <formula1>"0,1,2,3,4,5,6"</formula1>
    </dataValidation>
    <dataValidation type="list" allowBlank="1" showInputMessage="1" showErrorMessage="1" sqref="B97" xr:uid="{00000000-0002-0000-0000-000005000000}">
      <formula1>"Bonitetno oceno izdelala: Maja Lekš, Bonitetno oceno izdelala: Urška Bolčina"</formula1>
    </dataValidation>
    <dataValidation type="list" allowBlank="1" showInputMessage="1" showErrorMessage="1" sqref="C41" xr:uid="{00000000-0002-0000-0000-000006000000}">
      <formula1>"Osnovnošolska ali manj,Poklicna,Srednješolska,Višješolska,Visokošolska"</formula1>
    </dataValidation>
  </dataValidations>
  <pageMargins left="0.70866141732283472" right="0.70866141732283472" top="0.74803149606299213" bottom="0.55118110236220474" header="0.31496062992125984" footer="0.31496062992125984"/>
  <pageSetup paperSize="9" scale="61" fitToHeight="2" orientation="portrait" r:id="rId1"/>
  <headerFooter>
    <oddFooter>&amp;L&amp;12Obr. BON 1-2023&amp;R&amp;12&amp;P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</xdr:col>
                    <xdr:colOff>220980</xdr:colOff>
                    <xdr:row>122</xdr:row>
                    <xdr:rowOff>175260</xdr:rowOff>
                  </from>
                  <to>
                    <xdr:col>2</xdr:col>
                    <xdr:colOff>525780</xdr:colOff>
                    <xdr:row>124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</xdr:col>
                    <xdr:colOff>213360</xdr:colOff>
                    <xdr:row>123</xdr:row>
                    <xdr:rowOff>182880</xdr:rowOff>
                  </from>
                  <to>
                    <xdr:col>2</xdr:col>
                    <xdr:colOff>518160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</xdr:col>
                    <xdr:colOff>213360</xdr:colOff>
                    <xdr:row>124</xdr:row>
                    <xdr:rowOff>182880</xdr:rowOff>
                  </from>
                  <to>
                    <xdr:col>2</xdr:col>
                    <xdr:colOff>518160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2</xdr:col>
                    <xdr:colOff>251460</xdr:colOff>
                    <xdr:row>96</xdr:row>
                    <xdr:rowOff>137160</xdr:rowOff>
                  </from>
                  <to>
                    <xdr:col>2</xdr:col>
                    <xdr:colOff>556260</xdr:colOff>
                    <xdr:row>98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2</xdr:col>
                    <xdr:colOff>251460</xdr:colOff>
                    <xdr:row>97</xdr:row>
                    <xdr:rowOff>144780</xdr:rowOff>
                  </from>
                  <to>
                    <xdr:col>2</xdr:col>
                    <xdr:colOff>556260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2</xdr:col>
                    <xdr:colOff>259080</xdr:colOff>
                    <xdr:row>98</xdr:row>
                    <xdr:rowOff>152400</xdr:rowOff>
                  </from>
                  <to>
                    <xdr:col>2</xdr:col>
                    <xdr:colOff>563880</xdr:colOff>
                    <xdr:row>100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266700</xdr:colOff>
                    <xdr:row>109</xdr:row>
                    <xdr:rowOff>152400</xdr:rowOff>
                  </from>
                  <to>
                    <xdr:col>2</xdr:col>
                    <xdr:colOff>571500</xdr:colOff>
                    <xdr:row>111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Check Box 28">
              <controlPr defaultSize="0" autoFill="0" autoLine="0" autoPict="0">
                <anchor moveWithCells="1">
                  <from>
                    <xdr:col>2</xdr:col>
                    <xdr:colOff>274320</xdr:colOff>
                    <xdr:row>110</xdr:row>
                    <xdr:rowOff>152400</xdr:rowOff>
                  </from>
                  <to>
                    <xdr:col>2</xdr:col>
                    <xdr:colOff>579120</xdr:colOff>
                    <xdr:row>112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defaultSize="0" autoFill="0" autoLine="0" autoPict="0">
                <anchor moveWithCells="1">
                  <from>
                    <xdr:col>2</xdr:col>
                    <xdr:colOff>274320</xdr:colOff>
                    <xdr:row>111</xdr:row>
                    <xdr:rowOff>175260</xdr:rowOff>
                  </from>
                  <to>
                    <xdr:col>2</xdr:col>
                    <xdr:colOff>579120</xdr:colOff>
                    <xdr:row>113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U110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0.88671875" customWidth="1"/>
    <col min="4" max="4" width="11.109375" customWidth="1"/>
    <col min="5" max="5" width="12.6640625" customWidth="1"/>
  </cols>
  <sheetData>
    <row r="4" spans="2:5" x14ac:dyDescent="0.3">
      <c r="B4" t="s">
        <v>49</v>
      </c>
    </row>
    <row r="5" spans="2:5" x14ac:dyDescent="0.3">
      <c r="B5" s="5" t="s">
        <v>35</v>
      </c>
      <c r="C5" s="5" t="s">
        <v>36</v>
      </c>
      <c r="D5" s="5" t="s">
        <v>38</v>
      </c>
      <c r="E5" s="5" t="s">
        <v>37</v>
      </c>
    </row>
    <row r="6" spans="2:5" x14ac:dyDescent="0.3">
      <c r="B6" s="3">
        <v>300</v>
      </c>
      <c r="C6" s="2">
        <v>3</v>
      </c>
      <c r="D6" s="2" t="str">
        <f>B6&amp;" - "&amp;C6</f>
        <v>300 - 3</v>
      </c>
      <c r="E6" s="4">
        <v>103.01488806245844</v>
      </c>
    </row>
    <row r="7" spans="2:5" x14ac:dyDescent="0.3">
      <c r="B7" s="3">
        <v>300</v>
      </c>
      <c r="C7" s="2">
        <v>6</v>
      </c>
      <c r="D7" s="2" t="str">
        <f>B7&amp;" - "&amp;C7</f>
        <v>300 - 6</v>
      </c>
      <c r="E7" s="4">
        <v>52.657564388614333</v>
      </c>
    </row>
    <row r="8" spans="2:5" x14ac:dyDescent="0.3">
      <c r="B8" s="3">
        <v>300</v>
      </c>
      <c r="C8" s="2">
        <v>12</v>
      </c>
      <c r="D8" s="2" t="str">
        <f t="shared" ref="D8:D24" si="0">B8&amp;" - "&amp;C8</f>
        <v>300 - 12</v>
      </c>
      <c r="E8" s="4">
        <v>27.50399787186868</v>
      </c>
    </row>
    <row r="9" spans="2:5" x14ac:dyDescent="0.3">
      <c r="B9" s="3">
        <v>400</v>
      </c>
      <c r="C9" s="2">
        <v>3</v>
      </c>
      <c r="D9" s="2" t="str">
        <f t="shared" si="0"/>
        <v>400 - 3</v>
      </c>
      <c r="E9" s="4">
        <v>137.35318408327791</v>
      </c>
    </row>
    <row r="10" spans="2:5" x14ac:dyDescent="0.3">
      <c r="B10" s="3">
        <v>400</v>
      </c>
      <c r="C10" s="2">
        <v>6</v>
      </c>
      <c r="D10" s="2" t="str">
        <f t="shared" si="0"/>
        <v>400 - 6</v>
      </c>
      <c r="E10" s="4">
        <v>70.210085851485786</v>
      </c>
    </row>
    <row r="11" spans="2:5" x14ac:dyDescent="0.3">
      <c r="B11" s="3">
        <v>400</v>
      </c>
      <c r="C11" s="2">
        <v>12</v>
      </c>
      <c r="D11" s="2" t="str">
        <f t="shared" si="0"/>
        <v>400 - 12</v>
      </c>
      <c r="E11" s="4">
        <v>36.671997162491579</v>
      </c>
    </row>
    <row r="12" spans="2:5" x14ac:dyDescent="0.3">
      <c r="B12" s="3">
        <v>500</v>
      </c>
      <c r="C12" s="2">
        <v>3</v>
      </c>
      <c r="D12" s="2" t="str">
        <f t="shared" si="0"/>
        <v>500 - 3</v>
      </c>
      <c r="E12" s="4">
        <v>171.69148010409739</v>
      </c>
    </row>
    <row r="13" spans="2:5" x14ac:dyDescent="0.3">
      <c r="B13" s="3">
        <v>500</v>
      </c>
      <c r="C13" s="2">
        <v>6</v>
      </c>
      <c r="D13" s="2" t="str">
        <f t="shared" si="0"/>
        <v>500 - 6</v>
      </c>
      <c r="E13" s="4">
        <v>87.762607314357226</v>
      </c>
    </row>
    <row r="14" spans="2:5" x14ac:dyDescent="0.3">
      <c r="B14" s="3">
        <v>500</v>
      </c>
      <c r="C14" s="2">
        <v>12</v>
      </c>
      <c r="D14" s="2" t="str">
        <f t="shared" si="0"/>
        <v>500 - 12</v>
      </c>
      <c r="E14" s="4">
        <v>45.839996453114473</v>
      </c>
    </row>
    <row r="15" spans="2:5" x14ac:dyDescent="0.3">
      <c r="B15" s="3">
        <v>750</v>
      </c>
      <c r="C15" s="2">
        <v>3</v>
      </c>
      <c r="D15" s="2" t="str">
        <f t="shared" si="0"/>
        <v>750 - 3</v>
      </c>
      <c r="E15" s="4">
        <v>257.53722015614608</v>
      </c>
    </row>
    <row r="16" spans="2:5" x14ac:dyDescent="0.3">
      <c r="B16" s="3">
        <v>750</v>
      </c>
      <c r="C16" s="2">
        <v>6</v>
      </c>
      <c r="D16" s="2" t="str">
        <f t="shared" si="0"/>
        <v>750 - 6</v>
      </c>
      <c r="E16" s="4">
        <v>131.64391097153583</v>
      </c>
    </row>
    <row r="17" spans="2:25" x14ac:dyDescent="0.3">
      <c r="B17" s="3">
        <v>750</v>
      </c>
      <c r="C17" s="2">
        <v>12</v>
      </c>
      <c r="D17" s="2" t="str">
        <f t="shared" si="0"/>
        <v>750 - 12</v>
      </c>
      <c r="E17" s="4">
        <v>68.759994679671706</v>
      </c>
    </row>
    <row r="18" spans="2:25" x14ac:dyDescent="0.3">
      <c r="B18" s="3">
        <v>1000</v>
      </c>
      <c r="C18" s="2">
        <v>3</v>
      </c>
      <c r="D18" s="2" t="str">
        <f t="shared" si="0"/>
        <v>1000 - 3</v>
      </c>
      <c r="E18" s="4">
        <v>343.38296020819479</v>
      </c>
    </row>
    <row r="19" spans="2:25" x14ac:dyDescent="0.3">
      <c r="B19" s="3">
        <v>1000</v>
      </c>
      <c r="C19" s="2">
        <v>6</v>
      </c>
      <c r="D19" s="2" t="str">
        <f t="shared" si="0"/>
        <v>1000 - 6</v>
      </c>
      <c r="E19" s="4">
        <v>175.52521462871445</v>
      </c>
    </row>
    <row r="20" spans="2:25" x14ac:dyDescent="0.3">
      <c r="B20" s="3">
        <v>1000</v>
      </c>
      <c r="C20" s="2">
        <v>12</v>
      </c>
      <c r="D20" s="2" t="str">
        <f t="shared" si="0"/>
        <v>1000 - 12</v>
      </c>
      <c r="E20" s="4">
        <v>91.679992906228946</v>
      </c>
    </row>
    <row r="21" spans="2:25" x14ac:dyDescent="0.3">
      <c r="B21" s="3">
        <v>1500</v>
      </c>
      <c r="C21" s="2">
        <v>6</v>
      </c>
      <c r="D21" s="2" t="str">
        <f t="shared" si="0"/>
        <v>1500 - 6</v>
      </c>
      <c r="E21" s="4">
        <v>263.28782194307166</v>
      </c>
    </row>
    <row r="22" spans="2:25" x14ac:dyDescent="0.3">
      <c r="B22" s="3">
        <v>1500</v>
      </c>
      <c r="C22" s="2">
        <v>12</v>
      </c>
      <c r="D22" s="2" t="str">
        <f t="shared" si="0"/>
        <v>1500 - 12</v>
      </c>
      <c r="E22" s="4">
        <v>137.51998935934341</v>
      </c>
    </row>
    <row r="23" spans="2:25" x14ac:dyDescent="0.3">
      <c r="B23" s="3">
        <v>2000</v>
      </c>
      <c r="C23" s="2">
        <v>6</v>
      </c>
      <c r="D23" s="2" t="str">
        <f t="shared" si="0"/>
        <v>2000 - 6</v>
      </c>
      <c r="E23" s="4">
        <v>351.0504292574289</v>
      </c>
    </row>
    <row r="24" spans="2:25" x14ac:dyDescent="0.3">
      <c r="B24" s="3">
        <v>2000</v>
      </c>
      <c r="C24" s="2">
        <v>12</v>
      </c>
      <c r="D24" s="2" t="str">
        <f t="shared" si="0"/>
        <v>2000 - 12</v>
      </c>
      <c r="E24" s="4">
        <v>183.35998581245789</v>
      </c>
    </row>
    <row r="27" spans="2:25" x14ac:dyDescent="0.3">
      <c r="B27" t="s">
        <v>87</v>
      </c>
      <c r="G27" t="s">
        <v>86</v>
      </c>
      <c r="L27" t="s">
        <v>84</v>
      </c>
      <c r="P27" t="s">
        <v>58</v>
      </c>
      <c r="U27" t="s">
        <v>21</v>
      </c>
      <c r="X27" t="s">
        <v>25</v>
      </c>
    </row>
    <row r="29" spans="2:25" x14ac:dyDescent="0.3">
      <c r="B29" s="9" t="s">
        <v>89</v>
      </c>
      <c r="C29" s="9" t="s">
        <v>90</v>
      </c>
      <c r="G29" s="9" t="s">
        <v>89</v>
      </c>
      <c r="H29" s="9" t="s">
        <v>90</v>
      </c>
      <c r="L29" s="9" t="s">
        <v>89</v>
      </c>
      <c r="M29" s="9" t="s">
        <v>90</v>
      </c>
      <c r="P29" s="9" t="s">
        <v>89</v>
      </c>
      <c r="Q29" s="9" t="s">
        <v>90</v>
      </c>
      <c r="U29" s="9" t="s">
        <v>89</v>
      </c>
      <c r="V29" s="9" t="s">
        <v>90</v>
      </c>
      <c r="X29" s="9" t="s">
        <v>89</v>
      </c>
      <c r="Y29" s="9" t="s">
        <v>90</v>
      </c>
    </row>
    <row r="30" spans="2:25" x14ac:dyDescent="0.3">
      <c r="B30">
        <v>0</v>
      </c>
      <c r="C30">
        <v>10</v>
      </c>
      <c r="G30">
        <v>0</v>
      </c>
      <c r="H30">
        <v>10</v>
      </c>
      <c r="L30">
        <v>0</v>
      </c>
      <c r="M30">
        <v>10</v>
      </c>
      <c r="P30">
        <v>-1000</v>
      </c>
      <c r="Q30">
        <v>0</v>
      </c>
      <c r="U30">
        <v>0</v>
      </c>
      <c r="V30">
        <v>0</v>
      </c>
      <c r="X30" t="s">
        <v>119</v>
      </c>
      <c r="Y30">
        <v>0</v>
      </c>
    </row>
    <row r="31" spans="2:25" x14ac:dyDescent="0.3">
      <c r="B31">
        <v>1</v>
      </c>
      <c r="C31">
        <v>5</v>
      </c>
      <c r="G31">
        <v>1</v>
      </c>
      <c r="H31">
        <v>4</v>
      </c>
      <c r="L31">
        <v>1</v>
      </c>
      <c r="M31">
        <v>4</v>
      </c>
      <c r="P31">
        <v>100</v>
      </c>
      <c r="Q31">
        <v>2</v>
      </c>
      <c r="U31">
        <v>1</v>
      </c>
      <c r="V31">
        <v>0</v>
      </c>
      <c r="X31" t="s">
        <v>120</v>
      </c>
      <c r="Y31">
        <v>1</v>
      </c>
    </row>
    <row r="32" spans="2:25" x14ac:dyDescent="0.3">
      <c r="B32">
        <v>2</v>
      </c>
      <c r="C32">
        <v>2</v>
      </c>
      <c r="G32">
        <v>2</v>
      </c>
      <c r="H32">
        <v>2</v>
      </c>
      <c r="L32">
        <v>2</v>
      </c>
      <c r="M32">
        <v>2</v>
      </c>
      <c r="P32">
        <v>200</v>
      </c>
      <c r="Q32">
        <v>3</v>
      </c>
      <c r="U32">
        <v>2</v>
      </c>
      <c r="V32">
        <v>0</v>
      </c>
      <c r="X32" t="s">
        <v>121</v>
      </c>
      <c r="Y32">
        <v>1</v>
      </c>
    </row>
    <row r="33" spans="2:47" x14ac:dyDescent="0.3">
      <c r="B33">
        <v>3</v>
      </c>
      <c r="C33">
        <v>1</v>
      </c>
      <c r="G33">
        <v>3</v>
      </c>
      <c r="H33">
        <v>1</v>
      </c>
      <c r="L33">
        <v>3</v>
      </c>
      <c r="M33">
        <v>1</v>
      </c>
      <c r="P33">
        <v>300</v>
      </c>
      <c r="Q33">
        <v>4</v>
      </c>
      <c r="U33">
        <v>3</v>
      </c>
      <c r="V33">
        <v>0</v>
      </c>
      <c r="X33" t="s">
        <v>122</v>
      </c>
      <c r="Y33">
        <v>2</v>
      </c>
    </row>
    <row r="34" spans="2:47" x14ac:dyDescent="0.3">
      <c r="B34">
        <v>4</v>
      </c>
      <c r="C34">
        <v>0</v>
      </c>
      <c r="G34">
        <v>4</v>
      </c>
      <c r="H34">
        <v>0</v>
      </c>
      <c r="L34">
        <v>4</v>
      </c>
      <c r="M34">
        <v>0</v>
      </c>
      <c r="P34">
        <v>400</v>
      </c>
      <c r="Q34">
        <v>5</v>
      </c>
      <c r="U34">
        <v>4</v>
      </c>
      <c r="V34">
        <v>0</v>
      </c>
      <c r="X34" t="s">
        <v>123</v>
      </c>
      <c r="Y34">
        <v>2</v>
      </c>
    </row>
    <row r="35" spans="2:47" x14ac:dyDescent="0.3">
      <c r="B35">
        <v>5</v>
      </c>
      <c r="C35">
        <v>0</v>
      </c>
      <c r="G35">
        <v>5</v>
      </c>
      <c r="H35">
        <v>0</v>
      </c>
      <c r="L35">
        <v>5</v>
      </c>
      <c r="M35">
        <v>0</v>
      </c>
      <c r="P35">
        <v>500</v>
      </c>
      <c r="Q35">
        <v>6</v>
      </c>
      <c r="U35">
        <v>5</v>
      </c>
      <c r="V35">
        <v>0</v>
      </c>
    </row>
    <row r="36" spans="2:47" x14ac:dyDescent="0.3">
      <c r="B36">
        <v>6</v>
      </c>
      <c r="C36">
        <v>0</v>
      </c>
      <c r="G36">
        <v>6</v>
      </c>
      <c r="H36">
        <v>0</v>
      </c>
      <c r="L36">
        <v>6</v>
      </c>
      <c r="M36">
        <v>0</v>
      </c>
      <c r="P36">
        <v>750</v>
      </c>
      <c r="Q36">
        <v>7</v>
      </c>
      <c r="U36">
        <v>6</v>
      </c>
      <c r="V36">
        <v>1</v>
      </c>
    </row>
    <row r="37" spans="2:47" x14ac:dyDescent="0.3">
      <c r="P37">
        <v>1000</v>
      </c>
      <c r="Q37">
        <v>8</v>
      </c>
      <c r="U37">
        <v>7</v>
      </c>
      <c r="V37">
        <v>2</v>
      </c>
    </row>
    <row r="38" spans="2:47" x14ac:dyDescent="0.3">
      <c r="P38">
        <v>1500</v>
      </c>
      <c r="Q38">
        <v>9</v>
      </c>
      <c r="U38">
        <v>8</v>
      </c>
      <c r="V38">
        <v>3</v>
      </c>
    </row>
    <row r="39" spans="2:47" x14ac:dyDescent="0.3">
      <c r="P39">
        <v>2000</v>
      </c>
      <c r="Q39">
        <v>10</v>
      </c>
      <c r="U39">
        <v>9</v>
      </c>
      <c r="V39">
        <v>4</v>
      </c>
    </row>
    <row r="40" spans="2:47" x14ac:dyDescent="0.3">
      <c r="U40">
        <v>10</v>
      </c>
      <c r="V40">
        <v>4</v>
      </c>
    </row>
    <row r="44" spans="2:47" x14ac:dyDescent="0.3">
      <c r="B44" t="s">
        <v>63</v>
      </c>
      <c r="K44" t="s">
        <v>78</v>
      </c>
      <c r="M44" s="6">
        <v>1074.43</v>
      </c>
      <c r="O44" s="14" t="s">
        <v>79</v>
      </c>
      <c r="P44" s="15">
        <f>+M44*0.76</f>
        <v>816.56680000000006</v>
      </c>
      <c r="R44" s="12" t="s">
        <v>80</v>
      </c>
      <c r="S44" s="13">
        <f>+M44*0.5</f>
        <v>537.21500000000003</v>
      </c>
      <c r="U44" s="10" t="s">
        <v>81</v>
      </c>
      <c r="V44" s="11">
        <f>+M44*0.4</f>
        <v>429.77200000000005</v>
      </c>
      <c r="X44" t="s">
        <v>82</v>
      </c>
      <c r="AA44" s="6">
        <v>1270.3</v>
      </c>
    </row>
    <row r="45" spans="2:47" x14ac:dyDescent="0.3">
      <c r="B45" t="s">
        <v>64</v>
      </c>
      <c r="N45" t="s">
        <v>77</v>
      </c>
    </row>
    <row r="47" spans="2:47" x14ac:dyDescent="0.3">
      <c r="B47" s="16"/>
      <c r="C47" s="17">
        <v>0</v>
      </c>
      <c r="D47" s="17">
        <v>1</v>
      </c>
      <c r="E47" s="17">
        <v>2</v>
      </c>
      <c r="F47" s="17">
        <v>3</v>
      </c>
      <c r="G47" s="17">
        <v>4</v>
      </c>
      <c r="H47" s="17">
        <v>5</v>
      </c>
      <c r="I47" s="17">
        <v>6</v>
      </c>
      <c r="J47" s="17">
        <v>7</v>
      </c>
      <c r="K47" s="17">
        <v>8</v>
      </c>
      <c r="L47" s="17">
        <v>9</v>
      </c>
      <c r="M47" s="17">
        <v>10</v>
      </c>
      <c r="N47" s="17">
        <v>11</v>
      </c>
      <c r="O47" s="17">
        <v>12</v>
      </c>
      <c r="P47" s="17">
        <v>13</v>
      </c>
      <c r="Q47" s="17">
        <v>14</v>
      </c>
      <c r="R47" s="17">
        <v>15</v>
      </c>
      <c r="S47" s="17">
        <v>16</v>
      </c>
      <c r="T47" s="17">
        <v>17</v>
      </c>
      <c r="U47" s="17">
        <v>18</v>
      </c>
      <c r="V47" s="17">
        <v>19</v>
      </c>
      <c r="W47" s="17">
        <v>20</v>
      </c>
      <c r="X47" s="17">
        <v>21</v>
      </c>
      <c r="Y47" s="17">
        <v>22</v>
      </c>
      <c r="Z47" s="17">
        <v>23</v>
      </c>
      <c r="AA47" s="17">
        <v>24</v>
      </c>
      <c r="AB47" s="17">
        <v>25</v>
      </c>
      <c r="AC47" s="17">
        <v>26</v>
      </c>
      <c r="AD47" s="17">
        <v>27</v>
      </c>
      <c r="AE47" s="17">
        <v>28</v>
      </c>
      <c r="AF47" s="17">
        <v>29</v>
      </c>
      <c r="AG47" s="17">
        <v>30</v>
      </c>
      <c r="AH47" s="17">
        <v>35</v>
      </c>
      <c r="AI47" s="17">
        <v>40</v>
      </c>
      <c r="AJ47" s="17">
        <v>45</v>
      </c>
      <c r="AK47" s="17">
        <v>50</v>
      </c>
      <c r="AL47" s="17">
        <v>55</v>
      </c>
      <c r="AM47" s="17">
        <v>60</v>
      </c>
      <c r="AN47" s="17">
        <v>65</v>
      </c>
      <c r="AO47" s="17">
        <v>70</v>
      </c>
      <c r="AP47" s="17">
        <v>75</v>
      </c>
      <c r="AQ47" s="17">
        <v>80</v>
      </c>
      <c r="AR47" s="17">
        <v>85</v>
      </c>
      <c r="AS47" s="17">
        <v>90</v>
      </c>
      <c r="AT47" s="17">
        <v>95</v>
      </c>
      <c r="AU47" s="17">
        <v>100</v>
      </c>
    </row>
    <row r="48" spans="2:47" x14ac:dyDescent="0.3">
      <c r="B48" s="16">
        <v>0</v>
      </c>
      <c r="C48" s="6">
        <v>0</v>
      </c>
      <c r="D48" s="6">
        <f t="shared" ref="D48:AU48" si="1">+$B$48-($B$48*D47/100)</f>
        <v>0</v>
      </c>
      <c r="E48" s="6">
        <f t="shared" si="1"/>
        <v>0</v>
      </c>
      <c r="F48" s="6">
        <f t="shared" si="1"/>
        <v>0</v>
      </c>
      <c r="G48" s="6">
        <f t="shared" si="1"/>
        <v>0</v>
      </c>
      <c r="H48" s="6">
        <f t="shared" si="1"/>
        <v>0</v>
      </c>
      <c r="I48" s="6">
        <f t="shared" si="1"/>
        <v>0</v>
      </c>
      <c r="J48" s="6">
        <f t="shared" si="1"/>
        <v>0</v>
      </c>
      <c r="K48" s="6">
        <f t="shared" si="1"/>
        <v>0</v>
      </c>
      <c r="L48" s="6">
        <f t="shared" si="1"/>
        <v>0</v>
      </c>
      <c r="M48" s="6">
        <f t="shared" si="1"/>
        <v>0</v>
      </c>
      <c r="N48" s="6">
        <f t="shared" si="1"/>
        <v>0</v>
      </c>
      <c r="O48" s="6">
        <f t="shared" si="1"/>
        <v>0</v>
      </c>
      <c r="P48" s="6">
        <f t="shared" si="1"/>
        <v>0</v>
      </c>
      <c r="Q48" s="6">
        <f t="shared" si="1"/>
        <v>0</v>
      </c>
      <c r="R48" s="6">
        <f t="shared" si="1"/>
        <v>0</v>
      </c>
      <c r="S48" s="6">
        <f t="shared" si="1"/>
        <v>0</v>
      </c>
      <c r="T48" s="6">
        <f t="shared" si="1"/>
        <v>0</v>
      </c>
      <c r="U48" s="6">
        <f t="shared" si="1"/>
        <v>0</v>
      </c>
      <c r="V48" s="6">
        <f t="shared" si="1"/>
        <v>0</v>
      </c>
      <c r="W48" s="6">
        <f t="shared" si="1"/>
        <v>0</v>
      </c>
      <c r="X48" s="6">
        <f t="shared" si="1"/>
        <v>0</v>
      </c>
      <c r="Y48" s="6">
        <f t="shared" si="1"/>
        <v>0</v>
      </c>
      <c r="Z48" s="6">
        <f t="shared" si="1"/>
        <v>0</v>
      </c>
      <c r="AA48" s="6">
        <f t="shared" si="1"/>
        <v>0</v>
      </c>
      <c r="AB48" s="6">
        <f t="shared" si="1"/>
        <v>0</v>
      </c>
      <c r="AC48" s="6">
        <f t="shared" si="1"/>
        <v>0</v>
      </c>
      <c r="AD48" s="6">
        <f t="shared" si="1"/>
        <v>0</v>
      </c>
      <c r="AE48" s="6">
        <f t="shared" si="1"/>
        <v>0</v>
      </c>
      <c r="AF48" s="6">
        <f t="shared" si="1"/>
        <v>0</v>
      </c>
      <c r="AG48" s="6">
        <f t="shared" si="1"/>
        <v>0</v>
      </c>
      <c r="AH48" s="6">
        <f t="shared" si="1"/>
        <v>0</v>
      </c>
      <c r="AI48" s="6">
        <f t="shared" si="1"/>
        <v>0</v>
      </c>
      <c r="AJ48" s="6">
        <f t="shared" si="1"/>
        <v>0</v>
      </c>
      <c r="AK48" s="6">
        <f t="shared" si="1"/>
        <v>0</v>
      </c>
      <c r="AL48" s="6">
        <f t="shared" si="1"/>
        <v>0</v>
      </c>
      <c r="AM48" s="6">
        <f t="shared" si="1"/>
        <v>0</v>
      </c>
      <c r="AN48" s="6">
        <f t="shared" si="1"/>
        <v>0</v>
      </c>
      <c r="AO48" s="6">
        <f t="shared" si="1"/>
        <v>0</v>
      </c>
      <c r="AP48" s="6">
        <f t="shared" si="1"/>
        <v>0</v>
      </c>
      <c r="AQ48" s="6">
        <f t="shared" si="1"/>
        <v>0</v>
      </c>
      <c r="AR48" s="6">
        <f t="shared" si="1"/>
        <v>0</v>
      </c>
      <c r="AS48" s="6">
        <f t="shared" si="1"/>
        <v>0</v>
      </c>
      <c r="AT48" s="6">
        <f t="shared" si="1"/>
        <v>0</v>
      </c>
      <c r="AU48" s="6">
        <f t="shared" si="1"/>
        <v>0</v>
      </c>
    </row>
    <row r="49" spans="1:47" x14ac:dyDescent="0.3">
      <c r="A49" s="10">
        <v>10</v>
      </c>
      <c r="B49" s="16">
        <v>500</v>
      </c>
      <c r="C49" s="6">
        <f t="shared" ref="C49:AU49" si="2">+$B$49-($B$49*C47/100)</f>
        <v>500</v>
      </c>
      <c r="D49" s="6">
        <f t="shared" si="2"/>
        <v>495</v>
      </c>
      <c r="E49" s="6">
        <f t="shared" si="2"/>
        <v>490</v>
      </c>
      <c r="F49" s="6">
        <f t="shared" si="2"/>
        <v>485</v>
      </c>
      <c r="G49" s="6">
        <f t="shared" si="2"/>
        <v>480</v>
      </c>
      <c r="H49" s="6">
        <f t="shared" si="2"/>
        <v>475</v>
      </c>
      <c r="I49" s="6">
        <f t="shared" si="2"/>
        <v>470</v>
      </c>
      <c r="J49" s="6">
        <f t="shared" si="2"/>
        <v>465</v>
      </c>
      <c r="K49" s="6">
        <f t="shared" si="2"/>
        <v>460</v>
      </c>
      <c r="L49" s="6">
        <f t="shared" si="2"/>
        <v>455</v>
      </c>
      <c r="M49" s="6">
        <f t="shared" si="2"/>
        <v>450</v>
      </c>
      <c r="N49" s="6">
        <f t="shared" si="2"/>
        <v>445</v>
      </c>
      <c r="O49" s="6">
        <f t="shared" si="2"/>
        <v>440</v>
      </c>
      <c r="P49" s="6">
        <f t="shared" si="2"/>
        <v>435</v>
      </c>
      <c r="Q49" s="6">
        <f t="shared" si="2"/>
        <v>430</v>
      </c>
      <c r="R49" s="6">
        <f t="shared" si="2"/>
        <v>425</v>
      </c>
      <c r="S49" s="6">
        <f t="shared" si="2"/>
        <v>420</v>
      </c>
      <c r="T49" s="6">
        <f t="shared" si="2"/>
        <v>415</v>
      </c>
      <c r="U49" s="6">
        <f t="shared" si="2"/>
        <v>410</v>
      </c>
      <c r="V49" s="6">
        <f t="shared" si="2"/>
        <v>405</v>
      </c>
      <c r="W49" s="6">
        <f t="shared" si="2"/>
        <v>400</v>
      </c>
      <c r="X49" s="6">
        <f t="shared" si="2"/>
        <v>395</v>
      </c>
      <c r="Y49" s="6">
        <f t="shared" si="2"/>
        <v>390</v>
      </c>
      <c r="Z49" s="6">
        <f t="shared" si="2"/>
        <v>385</v>
      </c>
      <c r="AA49" s="6">
        <f t="shared" si="2"/>
        <v>380</v>
      </c>
      <c r="AB49" s="6">
        <f t="shared" si="2"/>
        <v>375</v>
      </c>
      <c r="AC49" s="6">
        <f t="shared" si="2"/>
        <v>370</v>
      </c>
      <c r="AD49" s="6">
        <f t="shared" si="2"/>
        <v>365</v>
      </c>
      <c r="AE49" s="6">
        <f t="shared" si="2"/>
        <v>360</v>
      </c>
      <c r="AF49" s="6">
        <f t="shared" si="2"/>
        <v>355</v>
      </c>
      <c r="AG49" s="6">
        <f t="shared" si="2"/>
        <v>350</v>
      </c>
      <c r="AH49" s="6">
        <f t="shared" si="2"/>
        <v>325</v>
      </c>
      <c r="AI49" s="6">
        <f t="shared" si="2"/>
        <v>300</v>
      </c>
      <c r="AJ49" s="6">
        <f t="shared" si="2"/>
        <v>275</v>
      </c>
      <c r="AK49" s="6">
        <f t="shared" si="2"/>
        <v>250</v>
      </c>
      <c r="AL49" s="6">
        <f t="shared" si="2"/>
        <v>225</v>
      </c>
      <c r="AM49" s="6">
        <f t="shared" si="2"/>
        <v>200</v>
      </c>
      <c r="AN49" s="6">
        <f t="shared" si="2"/>
        <v>175</v>
      </c>
      <c r="AO49" s="6">
        <f t="shared" si="2"/>
        <v>150</v>
      </c>
      <c r="AP49" s="6">
        <f t="shared" si="2"/>
        <v>125</v>
      </c>
      <c r="AQ49" s="6">
        <f t="shared" si="2"/>
        <v>100</v>
      </c>
      <c r="AR49" s="6">
        <f t="shared" si="2"/>
        <v>75</v>
      </c>
      <c r="AS49" s="6">
        <f t="shared" si="2"/>
        <v>50</v>
      </c>
      <c r="AT49" s="6">
        <f t="shared" si="2"/>
        <v>25</v>
      </c>
      <c r="AU49" s="6">
        <f t="shared" si="2"/>
        <v>0</v>
      </c>
    </row>
    <row r="50" spans="1:47" x14ac:dyDescent="0.3">
      <c r="A50" s="10">
        <v>11</v>
      </c>
      <c r="B50" s="16">
        <v>600</v>
      </c>
      <c r="C50" s="6">
        <f t="shared" ref="C50:AU50" si="3">+$B$50-($B$50*C47/100)</f>
        <v>600</v>
      </c>
      <c r="D50" s="6">
        <f t="shared" si="3"/>
        <v>594</v>
      </c>
      <c r="E50" s="6">
        <f t="shared" si="3"/>
        <v>588</v>
      </c>
      <c r="F50" s="6">
        <f t="shared" si="3"/>
        <v>582</v>
      </c>
      <c r="G50" s="6">
        <f t="shared" si="3"/>
        <v>576</v>
      </c>
      <c r="H50" s="6">
        <f t="shared" si="3"/>
        <v>570</v>
      </c>
      <c r="I50" s="6">
        <f t="shared" si="3"/>
        <v>564</v>
      </c>
      <c r="J50" s="6">
        <f t="shared" si="3"/>
        <v>558</v>
      </c>
      <c r="K50" s="6">
        <f t="shared" si="3"/>
        <v>552</v>
      </c>
      <c r="L50" s="6">
        <f t="shared" si="3"/>
        <v>546</v>
      </c>
      <c r="M50" s="6">
        <f t="shared" si="3"/>
        <v>540</v>
      </c>
      <c r="N50" s="6">
        <f t="shared" si="3"/>
        <v>534</v>
      </c>
      <c r="O50" s="6">
        <f t="shared" si="3"/>
        <v>528</v>
      </c>
      <c r="P50" s="6">
        <f t="shared" si="3"/>
        <v>522</v>
      </c>
      <c r="Q50" s="6">
        <f t="shared" si="3"/>
        <v>516</v>
      </c>
      <c r="R50" s="6">
        <f t="shared" si="3"/>
        <v>510</v>
      </c>
      <c r="S50" s="6">
        <f t="shared" si="3"/>
        <v>504</v>
      </c>
      <c r="T50" s="6">
        <f t="shared" si="3"/>
        <v>498</v>
      </c>
      <c r="U50" s="6">
        <f t="shared" si="3"/>
        <v>492</v>
      </c>
      <c r="V50" s="6">
        <f t="shared" si="3"/>
        <v>486</v>
      </c>
      <c r="W50" s="6">
        <f t="shared" si="3"/>
        <v>480</v>
      </c>
      <c r="X50" s="6">
        <f t="shared" si="3"/>
        <v>474</v>
      </c>
      <c r="Y50" s="6">
        <f t="shared" si="3"/>
        <v>468</v>
      </c>
      <c r="Z50" s="6">
        <f t="shared" si="3"/>
        <v>462</v>
      </c>
      <c r="AA50" s="6">
        <f t="shared" si="3"/>
        <v>456</v>
      </c>
      <c r="AB50" s="6">
        <f t="shared" si="3"/>
        <v>450</v>
      </c>
      <c r="AC50" s="6">
        <f t="shared" si="3"/>
        <v>444</v>
      </c>
      <c r="AD50" s="6">
        <f t="shared" si="3"/>
        <v>438</v>
      </c>
      <c r="AE50" s="6">
        <f t="shared" si="3"/>
        <v>432</v>
      </c>
      <c r="AF50" s="6">
        <f t="shared" si="3"/>
        <v>426</v>
      </c>
      <c r="AG50" s="6">
        <f t="shared" si="3"/>
        <v>420</v>
      </c>
      <c r="AH50" s="6">
        <f t="shared" si="3"/>
        <v>390</v>
      </c>
      <c r="AI50" s="6">
        <f t="shared" si="3"/>
        <v>360</v>
      </c>
      <c r="AJ50" s="6">
        <f t="shared" si="3"/>
        <v>330</v>
      </c>
      <c r="AK50" s="6">
        <f t="shared" si="3"/>
        <v>300</v>
      </c>
      <c r="AL50" s="6">
        <f t="shared" si="3"/>
        <v>270</v>
      </c>
      <c r="AM50" s="6">
        <f t="shared" si="3"/>
        <v>240</v>
      </c>
      <c r="AN50" s="6">
        <f t="shared" si="3"/>
        <v>210</v>
      </c>
      <c r="AO50" s="6">
        <f t="shared" si="3"/>
        <v>180</v>
      </c>
      <c r="AP50" s="6">
        <f t="shared" si="3"/>
        <v>150</v>
      </c>
      <c r="AQ50" s="6">
        <f t="shared" si="3"/>
        <v>120</v>
      </c>
      <c r="AR50" s="6">
        <f t="shared" si="3"/>
        <v>90</v>
      </c>
      <c r="AS50" s="6">
        <f t="shared" si="3"/>
        <v>60</v>
      </c>
      <c r="AT50" s="6">
        <f t="shared" si="3"/>
        <v>30</v>
      </c>
      <c r="AU50" s="6">
        <f t="shared" si="3"/>
        <v>0</v>
      </c>
    </row>
    <row r="51" spans="1:47" x14ac:dyDescent="0.3">
      <c r="A51" s="10">
        <v>12</v>
      </c>
      <c r="B51" s="16">
        <v>700</v>
      </c>
      <c r="C51" s="6">
        <f t="shared" ref="C51:AU51" si="4">+$B$51-($B$51*C47/100)</f>
        <v>700</v>
      </c>
      <c r="D51" s="6">
        <f t="shared" si="4"/>
        <v>693</v>
      </c>
      <c r="E51" s="6">
        <f t="shared" si="4"/>
        <v>686</v>
      </c>
      <c r="F51" s="6">
        <f t="shared" si="4"/>
        <v>679</v>
      </c>
      <c r="G51" s="6">
        <f t="shared" si="4"/>
        <v>672</v>
      </c>
      <c r="H51" s="6">
        <f t="shared" si="4"/>
        <v>665</v>
      </c>
      <c r="I51" s="6">
        <f t="shared" si="4"/>
        <v>658</v>
      </c>
      <c r="J51" s="6">
        <f t="shared" si="4"/>
        <v>651</v>
      </c>
      <c r="K51" s="6">
        <f t="shared" si="4"/>
        <v>644</v>
      </c>
      <c r="L51" s="6">
        <f t="shared" si="4"/>
        <v>637</v>
      </c>
      <c r="M51" s="6">
        <f t="shared" si="4"/>
        <v>630</v>
      </c>
      <c r="N51" s="6">
        <f t="shared" si="4"/>
        <v>623</v>
      </c>
      <c r="O51" s="6">
        <f t="shared" si="4"/>
        <v>616</v>
      </c>
      <c r="P51" s="6">
        <f t="shared" si="4"/>
        <v>609</v>
      </c>
      <c r="Q51" s="6">
        <f t="shared" si="4"/>
        <v>602</v>
      </c>
      <c r="R51" s="6">
        <f t="shared" si="4"/>
        <v>595</v>
      </c>
      <c r="S51" s="6">
        <f t="shared" si="4"/>
        <v>588</v>
      </c>
      <c r="T51" s="6">
        <f t="shared" si="4"/>
        <v>581</v>
      </c>
      <c r="U51" s="6">
        <f t="shared" si="4"/>
        <v>574</v>
      </c>
      <c r="V51" s="6">
        <f t="shared" si="4"/>
        <v>567</v>
      </c>
      <c r="W51" s="6">
        <f t="shared" si="4"/>
        <v>560</v>
      </c>
      <c r="X51" s="6">
        <f t="shared" si="4"/>
        <v>553</v>
      </c>
      <c r="Y51" s="6">
        <f t="shared" si="4"/>
        <v>546</v>
      </c>
      <c r="Z51" s="6">
        <f t="shared" si="4"/>
        <v>539</v>
      </c>
      <c r="AA51" s="6">
        <f t="shared" si="4"/>
        <v>532</v>
      </c>
      <c r="AB51" s="6">
        <f t="shared" si="4"/>
        <v>525</v>
      </c>
      <c r="AC51" s="6">
        <f t="shared" si="4"/>
        <v>518</v>
      </c>
      <c r="AD51" s="6">
        <f t="shared" si="4"/>
        <v>511</v>
      </c>
      <c r="AE51" s="6">
        <f t="shared" si="4"/>
        <v>504</v>
      </c>
      <c r="AF51" s="6">
        <f t="shared" si="4"/>
        <v>497</v>
      </c>
      <c r="AG51" s="6">
        <f t="shared" si="4"/>
        <v>490</v>
      </c>
      <c r="AH51" s="6">
        <f t="shared" si="4"/>
        <v>455</v>
      </c>
      <c r="AI51" s="6">
        <f t="shared" si="4"/>
        <v>420</v>
      </c>
      <c r="AJ51" s="6">
        <f t="shared" si="4"/>
        <v>385</v>
      </c>
      <c r="AK51" s="6">
        <f t="shared" si="4"/>
        <v>350</v>
      </c>
      <c r="AL51" s="6">
        <f t="shared" si="4"/>
        <v>315</v>
      </c>
      <c r="AM51" s="6">
        <f t="shared" si="4"/>
        <v>280</v>
      </c>
      <c r="AN51" s="6">
        <f t="shared" si="4"/>
        <v>245</v>
      </c>
      <c r="AO51" s="6">
        <f t="shared" si="4"/>
        <v>210</v>
      </c>
      <c r="AP51" s="6">
        <f t="shared" si="4"/>
        <v>175</v>
      </c>
      <c r="AQ51" s="6">
        <f t="shared" si="4"/>
        <v>140</v>
      </c>
      <c r="AR51" s="6">
        <f t="shared" si="4"/>
        <v>105</v>
      </c>
      <c r="AS51" s="6">
        <f t="shared" si="4"/>
        <v>70</v>
      </c>
      <c r="AT51" s="6">
        <f t="shared" si="4"/>
        <v>35</v>
      </c>
      <c r="AU51" s="6">
        <f t="shared" si="4"/>
        <v>0</v>
      </c>
    </row>
    <row r="52" spans="1:47" x14ac:dyDescent="0.3">
      <c r="A52" s="12">
        <v>15</v>
      </c>
      <c r="B52" s="16">
        <v>800</v>
      </c>
      <c r="C52" s="6">
        <f t="shared" ref="C52:AU52" si="5">+$B$52-($B$52*C47/100)</f>
        <v>800</v>
      </c>
      <c r="D52" s="6">
        <f t="shared" si="5"/>
        <v>792</v>
      </c>
      <c r="E52" s="6">
        <f t="shared" si="5"/>
        <v>784</v>
      </c>
      <c r="F52" s="6">
        <f t="shared" si="5"/>
        <v>776</v>
      </c>
      <c r="G52" s="6">
        <f t="shared" si="5"/>
        <v>768</v>
      </c>
      <c r="H52" s="6">
        <f t="shared" si="5"/>
        <v>760</v>
      </c>
      <c r="I52" s="6">
        <f t="shared" si="5"/>
        <v>752</v>
      </c>
      <c r="J52" s="6">
        <f t="shared" si="5"/>
        <v>744</v>
      </c>
      <c r="K52" s="6">
        <f t="shared" si="5"/>
        <v>736</v>
      </c>
      <c r="L52" s="6">
        <f t="shared" si="5"/>
        <v>728</v>
      </c>
      <c r="M52" s="6">
        <f t="shared" si="5"/>
        <v>720</v>
      </c>
      <c r="N52" s="6">
        <f t="shared" si="5"/>
        <v>712</v>
      </c>
      <c r="O52" s="6">
        <f t="shared" si="5"/>
        <v>704</v>
      </c>
      <c r="P52" s="6">
        <f t="shared" si="5"/>
        <v>696</v>
      </c>
      <c r="Q52" s="6">
        <f t="shared" si="5"/>
        <v>688</v>
      </c>
      <c r="R52" s="6">
        <f t="shared" si="5"/>
        <v>680</v>
      </c>
      <c r="S52" s="6">
        <f t="shared" si="5"/>
        <v>672</v>
      </c>
      <c r="T52" s="6">
        <f t="shared" si="5"/>
        <v>664</v>
      </c>
      <c r="U52" s="6">
        <f t="shared" si="5"/>
        <v>656</v>
      </c>
      <c r="V52" s="6">
        <f t="shared" si="5"/>
        <v>648</v>
      </c>
      <c r="W52" s="6">
        <f t="shared" si="5"/>
        <v>640</v>
      </c>
      <c r="X52" s="6">
        <f t="shared" si="5"/>
        <v>632</v>
      </c>
      <c r="Y52" s="6">
        <f t="shared" si="5"/>
        <v>624</v>
      </c>
      <c r="Z52" s="6">
        <f t="shared" si="5"/>
        <v>616</v>
      </c>
      <c r="AA52" s="6">
        <f t="shared" si="5"/>
        <v>608</v>
      </c>
      <c r="AB52" s="6">
        <f t="shared" si="5"/>
        <v>600</v>
      </c>
      <c r="AC52" s="6">
        <f t="shared" si="5"/>
        <v>592</v>
      </c>
      <c r="AD52" s="6">
        <f t="shared" si="5"/>
        <v>584</v>
      </c>
      <c r="AE52" s="6">
        <f t="shared" si="5"/>
        <v>576</v>
      </c>
      <c r="AF52" s="6">
        <f t="shared" si="5"/>
        <v>568</v>
      </c>
      <c r="AG52" s="6">
        <f t="shared" si="5"/>
        <v>560</v>
      </c>
      <c r="AH52" s="6">
        <f t="shared" si="5"/>
        <v>520</v>
      </c>
      <c r="AI52" s="6">
        <f t="shared" si="5"/>
        <v>480</v>
      </c>
      <c r="AJ52" s="6">
        <f t="shared" si="5"/>
        <v>440</v>
      </c>
      <c r="AK52" s="6">
        <f t="shared" si="5"/>
        <v>400</v>
      </c>
      <c r="AL52" s="6">
        <f t="shared" si="5"/>
        <v>360</v>
      </c>
      <c r="AM52" s="6">
        <f t="shared" si="5"/>
        <v>320</v>
      </c>
      <c r="AN52" s="6">
        <f t="shared" si="5"/>
        <v>280</v>
      </c>
      <c r="AO52" s="6">
        <f t="shared" si="5"/>
        <v>240</v>
      </c>
      <c r="AP52" s="6">
        <f t="shared" si="5"/>
        <v>200</v>
      </c>
      <c r="AQ52" s="6">
        <f t="shared" si="5"/>
        <v>160</v>
      </c>
      <c r="AR52" s="6">
        <f t="shared" si="5"/>
        <v>120</v>
      </c>
      <c r="AS52" s="6">
        <f t="shared" si="5"/>
        <v>80</v>
      </c>
      <c r="AT52" s="6">
        <f t="shared" si="5"/>
        <v>40</v>
      </c>
      <c r="AU52" s="6">
        <f t="shared" si="5"/>
        <v>0</v>
      </c>
    </row>
    <row r="53" spans="1:47" x14ac:dyDescent="0.3">
      <c r="A53" s="12">
        <v>16</v>
      </c>
      <c r="B53" s="16">
        <v>900</v>
      </c>
      <c r="C53" s="6">
        <f t="shared" ref="C53:AU53" si="6">+$B$53-($B$53*C47/100)</f>
        <v>900</v>
      </c>
      <c r="D53" s="6">
        <f t="shared" si="6"/>
        <v>891</v>
      </c>
      <c r="E53" s="6">
        <f t="shared" si="6"/>
        <v>882</v>
      </c>
      <c r="F53" s="6">
        <f t="shared" si="6"/>
        <v>873</v>
      </c>
      <c r="G53" s="6">
        <f t="shared" si="6"/>
        <v>864</v>
      </c>
      <c r="H53" s="6">
        <f t="shared" si="6"/>
        <v>855</v>
      </c>
      <c r="I53" s="6">
        <f t="shared" si="6"/>
        <v>846</v>
      </c>
      <c r="J53" s="6">
        <f t="shared" si="6"/>
        <v>837</v>
      </c>
      <c r="K53" s="6">
        <f t="shared" si="6"/>
        <v>828</v>
      </c>
      <c r="L53" s="6">
        <f t="shared" si="6"/>
        <v>819</v>
      </c>
      <c r="M53" s="6">
        <f t="shared" si="6"/>
        <v>810</v>
      </c>
      <c r="N53" s="6">
        <f t="shared" si="6"/>
        <v>801</v>
      </c>
      <c r="O53" s="6">
        <f t="shared" si="6"/>
        <v>792</v>
      </c>
      <c r="P53" s="6">
        <f t="shared" si="6"/>
        <v>783</v>
      </c>
      <c r="Q53" s="6">
        <f t="shared" si="6"/>
        <v>774</v>
      </c>
      <c r="R53" s="6">
        <f t="shared" si="6"/>
        <v>765</v>
      </c>
      <c r="S53" s="6">
        <f t="shared" si="6"/>
        <v>756</v>
      </c>
      <c r="T53" s="6">
        <f t="shared" si="6"/>
        <v>747</v>
      </c>
      <c r="U53" s="6">
        <f t="shared" si="6"/>
        <v>738</v>
      </c>
      <c r="V53" s="6">
        <f t="shared" si="6"/>
        <v>729</v>
      </c>
      <c r="W53" s="6">
        <f t="shared" si="6"/>
        <v>720</v>
      </c>
      <c r="X53" s="6">
        <f t="shared" si="6"/>
        <v>711</v>
      </c>
      <c r="Y53" s="6">
        <f t="shared" si="6"/>
        <v>702</v>
      </c>
      <c r="Z53" s="6">
        <f t="shared" si="6"/>
        <v>693</v>
      </c>
      <c r="AA53" s="6">
        <f t="shared" si="6"/>
        <v>684</v>
      </c>
      <c r="AB53" s="6">
        <f t="shared" si="6"/>
        <v>675</v>
      </c>
      <c r="AC53" s="6">
        <f t="shared" si="6"/>
        <v>666</v>
      </c>
      <c r="AD53" s="6">
        <f t="shared" si="6"/>
        <v>657</v>
      </c>
      <c r="AE53" s="6">
        <f t="shared" si="6"/>
        <v>648</v>
      </c>
      <c r="AF53" s="6">
        <f t="shared" si="6"/>
        <v>639</v>
      </c>
      <c r="AG53" s="6">
        <f t="shared" si="6"/>
        <v>630</v>
      </c>
      <c r="AH53" s="6">
        <f t="shared" si="6"/>
        <v>585</v>
      </c>
      <c r="AI53" s="6">
        <f t="shared" si="6"/>
        <v>540</v>
      </c>
      <c r="AJ53" s="6">
        <f t="shared" si="6"/>
        <v>495</v>
      </c>
      <c r="AK53" s="6">
        <f t="shared" si="6"/>
        <v>450</v>
      </c>
      <c r="AL53" s="6">
        <f t="shared" si="6"/>
        <v>405</v>
      </c>
      <c r="AM53" s="6">
        <f t="shared" si="6"/>
        <v>360</v>
      </c>
      <c r="AN53" s="6">
        <f t="shared" si="6"/>
        <v>315</v>
      </c>
      <c r="AO53" s="6">
        <f t="shared" si="6"/>
        <v>270</v>
      </c>
      <c r="AP53" s="6">
        <f t="shared" si="6"/>
        <v>225</v>
      </c>
      <c r="AQ53" s="6">
        <f t="shared" si="6"/>
        <v>180</v>
      </c>
      <c r="AR53" s="6">
        <f t="shared" si="6"/>
        <v>135</v>
      </c>
      <c r="AS53" s="6">
        <f t="shared" si="6"/>
        <v>90</v>
      </c>
      <c r="AT53" s="6">
        <f t="shared" si="6"/>
        <v>45</v>
      </c>
      <c r="AU53" s="6">
        <f t="shared" si="6"/>
        <v>0</v>
      </c>
    </row>
    <row r="54" spans="1:47" x14ac:dyDescent="0.3">
      <c r="A54" s="12">
        <v>18</v>
      </c>
      <c r="B54" s="16">
        <v>1000</v>
      </c>
      <c r="C54" s="6">
        <f t="shared" ref="C54:AU54" si="7">+$B$54-($B$54*C47/100)</f>
        <v>1000</v>
      </c>
      <c r="D54" s="6">
        <f t="shared" si="7"/>
        <v>990</v>
      </c>
      <c r="E54" s="6">
        <f t="shared" si="7"/>
        <v>980</v>
      </c>
      <c r="F54" s="6">
        <f t="shared" si="7"/>
        <v>970</v>
      </c>
      <c r="G54" s="6">
        <f t="shared" si="7"/>
        <v>960</v>
      </c>
      <c r="H54" s="6">
        <f t="shared" si="7"/>
        <v>950</v>
      </c>
      <c r="I54" s="6">
        <f t="shared" si="7"/>
        <v>940</v>
      </c>
      <c r="J54" s="6">
        <f t="shared" si="7"/>
        <v>930</v>
      </c>
      <c r="K54" s="6">
        <f t="shared" si="7"/>
        <v>920</v>
      </c>
      <c r="L54" s="6">
        <f t="shared" si="7"/>
        <v>910</v>
      </c>
      <c r="M54" s="6">
        <f t="shared" si="7"/>
        <v>900</v>
      </c>
      <c r="N54" s="6">
        <f t="shared" si="7"/>
        <v>890</v>
      </c>
      <c r="O54" s="6">
        <f t="shared" si="7"/>
        <v>880</v>
      </c>
      <c r="P54" s="6">
        <f t="shared" si="7"/>
        <v>870</v>
      </c>
      <c r="Q54" s="6">
        <f t="shared" si="7"/>
        <v>860</v>
      </c>
      <c r="R54" s="6">
        <f t="shared" si="7"/>
        <v>850</v>
      </c>
      <c r="S54" s="6">
        <f t="shared" si="7"/>
        <v>840</v>
      </c>
      <c r="T54" s="6">
        <f t="shared" si="7"/>
        <v>830</v>
      </c>
      <c r="U54" s="6">
        <f t="shared" si="7"/>
        <v>820</v>
      </c>
      <c r="V54" s="6">
        <f t="shared" si="7"/>
        <v>810</v>
      </c>
      <c r="W54" s="6">
        <f t="shared" si="7"/>
        <v>800</v>
      </c>
      <c r="X54" s="6">
        <f t="shared" si="7"/>
        <v>790</v>
      </c>
      <c r="Y54" s="6">
        <f t="shared" si="7"/>
        <v>780</v>
      </c>
      <c r="Z54" s="6">
        <f t="shared" si="7"/>
        <v>770</v>
      </c>
      <c r="AA54" s="6">
        <f t="shared" si="7"/>
        <v>760</v>
      </c>
      <c r="AB54" s="6">
        <f t="shared" si="7"/>
        <v>750</v>
      </c>
      <c r="AC54" s="6">
        <f t="shared" si="7"/>
        <v>740</v>
      </c>
      <c r="AD54" s="6">
        <f t="shared" si="7"/>
        <v>730</v>
      </c>
      <c r="AE54" s="6">
        <f t="shared" si="7"/>
        <v>720</v>
      </c>
      <c r="AF54" s="6">
        <f t="shared" si="7"/>
        <v>710</v>
      </c>
      <c r="AG54" s="6">
        <f t="shared" si="7"/>
        <v>700</v>
      </c>
      <c r="AH54" s="6">
        <f t="shared" si="7"/>
        <v>650</v>
      </c>
      <c r="AI54" s="6">
        <f t="shared" si="7"/>
        <v>600</v>
      </c>
      <c r="AJ54" s="6">
        <f t="shared" si="7"/>
        <v>550</v>
      </c>
      <c r="AK54" s="6">
        <f t="shared" si="7"/>
        <v>500</v>
      </c>
      <c r="AL54" s="6">
        <f t="shared" si="7"/>
        <v>450</v>
      </c>
      <c r="AM54" s="6">
        <f t="shared" si="7"/>
        <v>400</v>
      </c>
      <c r="AN54" s="6">
        <f t="shared" si="7"/>
        <v>350</v>
      </c>
      <c r="AO54" s="6">
        <f t="shared" si="7"/>
        <v>300</v>
      </c>
      <c r="AP54" s="6">
        <f t="shared" si="7"/>
        <v>250</v>
      </c>
      <c r="AQ54" s="6">
        <f t="shared" si="7"/>
        <v>200</v>
      </c>
      <c r="AR54" s="6">
        <f t="shared" si="7"/>
        <v>150</v>
      </c>
      <c r="AS54" s="6">
        <f t="shared" si="7"/>
        <v>100</v>
      </c>
      <c r="AT54" s="6">
        <f t="shared" si="7"/>
        <v>50</v>
      </c>
      <c r="AU54" s="6">
        <f t="shared" si="7"/>
        <v>0</v>
      </c>
    </row>
    <row r="55" spans="1:47" x14ac:dyDescent="0.3">
      <c r="A55" s="12">
        <v>20</v>
      </c>
      <c r="B55" s="16">
        <v>1250</v>
      </c>
      <c r="C55" s="6">
        <f t="shared" ref="C55:AU55" si="8">+$B$55-($B$55*C47/100)</f>
        <v>1250</v>
      </c>
      <c r="D55" s="6">
        <f t="shared" si="8"/>
        <v>1237.5</v>
      </c>
      <c r="E55" s="6">
        <f t="shared" si="8"/>
        <v>1225</v>
      </c>
      <c r="F55" s="6">
        <f t="shared" si="8"/>
        <v>1212.5</v>
      </c>
      <c r="G55" s="6">
        <f t="shared" si="8"/>
        <v>1200</v>
      </c>
      <c r="H55" s="6">
        <f t="shared" si="8"/>
        <v>1187.5</v>
      </c>
      <c r="I55" s="6">
        <f t="shared" si="8"/>
        <v>1175</v>
      </c>
      <c r="J55" s="6">
        <f t="shared" si="8"/>
        <v>1162.5</v>
      </c>
      <c r="K55" s="6">
        <f t="shared" si="8"/>
        <v>1150</v>
      </c>
      <c r="L55" s="6">
        <f t="shared" si="8"/>
        <v>1137.5</v>
      </c>
      <c r="M55" s="6">
        <f t="shared" si="8"/>
        <v>1125</v>
      </c>
      <c r="N55" s="6">
        <f t="shared" si="8"/>
        <v>1112.5</v>
      </c>
      <c r="O55" s="6">
        <f t="shared" si="8"/>
        <v>1100</v>
      </c>
      <c r="P55" s="6">
        <f t="shared" si="8"/>
        <v>1087.5</v>
      </c>
      <c r="Q55" s="6">
        <f t="shared" si="8"/>
        <v>1075</v>
      </c>
      <c r="R55" s="6">
        <f t="shared" si="8"/>
        <v>1062.5</v>
      </c>
      <c r="S55" s="6">
        <f t="shared" si="8"/>
        <v>1050</v>
      </c>
      <c r="T55" s="6">
        <f t="shared" si="8"/>
        <v>1037.5</v>
      </c>
      <c r="U55" s="6">
        <f t="shared" si="8"/>
        <v>1025</v>
      </c>
      <c r="V55" s="6">
        <f t="shared" si="8"/>
        <v>1012.5</v>
      </c>
      <c r="W55" s="6">
        <f t="shared" si="8"/>
        <v>1000</v>
      </c>
      <c r="X55" s="6">
        <f t="shared" si="8"/>
        <v>987.5</v>
      </c>
      <c r="Y55" s="6">
        <f t="shared" si="8"/>
        <v>975</v>
      </c>
      <c r="Z55" s="6">
        <f t="shared" si="8"/>
        <v>962.5</v>
      </c>
      <c r="AA55" s="6">
        <f t="shared" si="8"/>
        <v>950</v>
      </c>
      <c r="AB55" s="6">
        <f t="shared" si="8"/>
        <v>937.5</v>
      </c>
      <c r="AC55" s="6">
        <f t="shared" si="8"/>
        <v>925</v>
      </c>
      <c r="AD55" s="6">
        <f t="shared" si="8"/>
        <v>912.5</v>
      </c>
      <c r="AE55" s="6">
        <f t="shared" si="8"/>
        <v>900</v>
      </c>
      <c r="AF55" s="6">
        <f t="shared" si="8"/>
        <v>887.5</v>
      </c>
      <c r="AG55" s="6">
        <f t="shared" si="8"/>
        <v>875</v>
      </c>
      <c r="AH55" s="6">
        <f t="shared" si="8"/>
        <v>812.5</v>
      </c>
      <c r="AI55" s="6">
        <f t="shared" si="8"/>
        <v>750</v>
      </c>
      <c r="AJ55" s="6">
        <f t="shared" si="8"/>
        <v>687.5</v>
      </c>
      <c r="AK55" s="6">
        <f t="shared" si="8"/>
        <v>625</v>
      </c>
      <c r="AL55" s="6">
        <f t="shared" si="8"/>
        <v>562.5</v>
      </c>
      <c r="AM55" s="6">
        <f t="shared" si="8"/>
        <v>500</v>
      </c>
      <c r="AN55" s="6">
        <f t="shared" si="8"/>
        <v>437.5</v>
      </c>
      <c r="AO55" s="6">
        <f t="shared" si="8"/>
        <v>375</v>
      </c>
      <c r="AP55" s="6">
        <f t="shared" si="8"/>
        <v>312.5</v>
      </c>
      <c r="AQ55" s="6">
        <f t="shared" si="8"/>
        <v>250</v>
      </c>
      <c r="AR55" s="6">
        <f t="shared" si="8"/>
        <v>187.5</v>
      </c>
      <c r="AS55" s="6">
        <f t="shared" si="8"/>
        <v>125</v>
      </c>
      <c r="AT55" s="6">
        <f t="shared" si="8"/>
        <v>62.5</v>
      </c>
      <c r="AU55" s="6">
        <f t="shared" si="8"/>
        <v>0</v>
      </c>
    </row>
    <row r="56" spans="1:47" x14ac:dyDescent="0.3">
      <c r="A56" s="12">
        <v>22</v>
      </c>
      <c r="B56" s="16">
        <v>1500</v>
      </c>
      <c r="C56" s="6">
        <f t="shared" ref="C56:AU56" si="9">+$B$56-($B$56*C47/100)</f>
        <v>1500</v>
      </c>
      <c r="D56" s="6">
        <f t="shared" si="9"/>
        <v>1485</v>
      </c>
      <c r="E56" s="6">
        <f t="shared" si="9"/>
        <v>1470</v>
      </c>
      <c r="F56" s="6">
        <f t="shared" si="9"/>
        <v>1455</v>
      </c>
      <c r="G56" s="6">
        <f t="shared" si="9"/>
        <v>1440</v>
      </c>
      <c r="H56" s="6">
        <f t="shared" si="9"/>
        <v>1425</v>
      </c>
      <c r="I56" s="6">
        <f t="shared" si="9"/>
        <v>1410</v>
      </c>
      <c r="J56" s="6">
        <f t="shared" si="9"/>
        <v>1395</v>
      </c>
      <c r="K56" s="6">
        <f t="shared" si="9"/>
        <v>1380</v>
      </c>
      <c r="L56" s="6">
        <f t="shared" si="9"/>
        <v>1365</v>
      </c>
      <c r="M56" s="6">
        <f t="shared" si="9"/>
        <v>1350</v>
      </c>
      <c r="N56" s="6">
        <f t="shared" si="9"/>
        <v>1335</v>
      </c>
      <c r="O56" s="6">
        <f t="shared" si="9"/>
        <v>1320</v>
      </c>
      <c r="P56" s="6">
        <f t="shared" si="9"/>
        <v>1305</v>
      </c>
      <c r="Q56" s="6">
        <f t="shared" si="9"/>
        <v>1290</v>
      </c>
      <c r="R56" s="6">
        <f t="shared" si="9"/>
        <v>1275</v>
      </c>
      <c r="S56" s="6">
        <f t="shared" si="9"/>
        <v>1260</v>
      </c>
      <c r="T56" s="6">
        <f t="shared" si="9"/>
        <v>1245</v>
      </c>
      <c r="U56" s="6">
        <f t="shared" si="9"/>
        <v>1230</v>
      </c>
      <c r="V56" s="6">
        <f t="shared" si="9"/>
        <v>1215</v>
      </c>
      <c r="W56" s="6">
        <f t="shared" si="9"/>
        <v>1200</v>
      </c>
      <c r="X56" s="6">
        <f t="shared" si="9"/>
        <v>1185</v>
      </c>
      <c r="Y56" s="6">
        <f t="shared" si="9"/>
        <v>1170</v>
      </c>
      <c r="Z56" s="6">
        <f t="shared" si="9"/>
        <v>1155</v>
      </c>
      <c r="AA56" s="6">
        <f t="shared" si="9"/>
        <v>1140</v>
      </c>
      <c r="AB56" s="6">
        <f t="shared" si="9"/>
        <v>1125</v>
      </c>
      <c r="AC56" s="6">
        <f t="shared" si="9"/>
        <v>1110</v>
      </c>
      <c r="AD56" s="6">
        <f t="shared" si="9"/>
        <v>1095</v>
      </c>
      <c r="AE56" s="6">
        <f t="shared" si="9"/>
        <v>1080</v>
      </c>
      <c r="AF56" s="6">
        <f t="shared" si="9"/>
        <v>1065</v>
      </c>
      <c r="AG56" s="6">
        <f t="shared" si="9"/>
        <v>1050</v>
      </c>
      <c r="AH56" s="6">
        <f t="shared" si="9"/>
        <v>975</v>
      </c>
      <c r="AI56" s="6">
        <f t="shared" si="9"/>
        <v>900</v>
      </c>
      <c r="AJ56" s="6">
        <f t="shared" si="9"/>
        <v>825</v>
      </c>
      <c r="AK56" s="6">
        <f t="shared" si="9"/>
        <v>750</v>
      </c>
      <c r="AL56" s="6">
        <f t="shared" si="9"/>
        <v>675</v>
      </c>
      <c r="AM56" s="6">
        <f t="shared" si="9"/>
        <v>600</v>
      </c>
      <c r="AN56" s="6">
        <f t="shared" si="9"/>
        <v>525</v>
      </c>
      <c r="AO56" s="6">
        <f t="shared" si="9"/>
        <v>450</v>
      </c>
      <c r="AP56" s="6">
        <f t="shared" si="9"/>
        <v>375</v>
      </c>
      <c r="AQ56" s="6">
        <f t="shared" si="9"/>
        <v>300</v>
      </c>
      <c r="AR56" s="6">
        <f t="shared" si="9"/>
        <v>225</v>
      </c>
      <c r="AS56" s="6">
        <f t="shared" si="9"/>
        <v>150</v>
      </c>
      <c r="AT56" s="6">
        <f t="shared" si="9"/>
        <v>75</v>
      </c>
      <c r="AU56" s="6">
        <f t="shared" si="9"/>
        <v>0</v>
      </c>
    </row>
    <row r="57" spans="1:47" x14ac:dyDescent="0.3">
      <c r="A57" s="12">
        <v>25</v>
      </c>
      <c r="B57" s="16">
        <v>1750</v>
      </c>
      <c r="C57" s="6">
        <f t="shared" ref="C57:AU57" si="10">+$B$57-($B$57*C47/100)</f>
        <v>1750</v>
      </c>
      <c r="D57" s="6">
        <f t="shared" si="10"/>
        <v>1732.5</v>
      </c>
      <c r="E57" s="6">
        <f t="shared" si="10"/>
        <v>1715</v>
      </c>
      <c r="F57" s="6">
        <f t="shared" si="10"/>
        <v>1697.5</v>
      </c>
      <c r="G57" s="6">
        <f t="shared" si="10"/>
        <v>1680</v>
      </c>
      <c r="H57" s="6">
        <f t="shared" si="10"/>
        <v>1662.5</v>
      </c>
      <c r="I57" s="6">
        <f t="shared" si="10"/>
        <v>1645</v>
      </c>
      <c r="J57" s="6">
        <f t="shared" si="10"/>
        <v>1627.5</v>
      </c>
      <c r="K57" s="6">
        <f t="shared" si="10"/>
        <v>1610</v>
      </c>
      <c r="L57" s="6">
        <f t="shared" si="10"/>
        <v>1592.5</v>
      </c>
      <c r="M57" s="6">
        <f t="shared" si="10"/>
        <v>1575</v>
      </c>
      <c r="N57" s="6">
        <f t="shared" si="10"/>
        <v>1557.5</v>
      </c>
      <c r="O57" s="6">
        <f t="shared" si="10"/>
        <v>1540</v>
      </c>
      <c r="P57" s="6">
        <f t="shared" si="10"/>
        <v>1522.5</v>
      </c>
      <c r="Q57" s="6">
        <f t="shared" si="10"/>
        <v>1505</v>
      </c>
      <c r="R57" s="6">
        <f t="shared" si="10"/>
        <v>1487.5</v>
      </c>
      <c r="S57" s="6">
        <f t="shared" si="10"/>
        <v>1470</v>
      </c>
      <c r="T57" s="6">
        <f t="shared" si="10"/>
        <v>1452.5</v>
      </c>
      <c r="U57" s="6">
        <f t="shared" si="10"/>
        <v>1435</v>
      </c>
      <c r="V57" s="6">
        <f t="shared" si="10"/>
        <v>1417.5</v>
      </c>
      <c r="W57" s="6">
        <f t="shared" si="10"/>
        <v>1400</v>
      </c>
      <c r="X57" s="6">
        <f t="shared" si="10"/>
        <v>1382.5</v>
      </c>
      <c r="Y57" s="6">
        <f t="shared" si="10"/>
        <v>1365</v>
      </c>
      <c r="Z57" s="6">
        <f t="shared" si="10"/>
        <v>1347.5</v>
      </c>
      <c r="AA57" s="6">
        <f t="shared" si="10"/>
        <v>1330</v>
      </c>
      <c r="AB57" s="6">
        <f t="shared" si="10"/>
        <v>1312.5</v>
      </c>
      <c r="AC57" s="6">
        <f t="shared" si="10"/>
        <v>1295</v>
      </c>
      <c r="AD57" s="6">
        <f t="shared" si="10"/>
        <v>1277.5</v>
      </c>
      <c r="AE57" s="6">
        <f t="shared" si="10"/>
        <v>1260</v>
      </c>
      <c r="AF57" s="6">
        <f t="shared" si="10"/>
        <v>1242.5</v>
      </c>
      <c r="AG57" s="6">
        <f t="shared" si="10"/>
        <v>1225</v>
      </c>
      <c r="AH57" s="6">
        <f t="shared" si="10"/>
        <v>1137.5</v>
      </c>
      <c r="AI57" s="6">
        <f t="shared" si="10"/>
        <v>1050</v>
      </c>
      <c r="AJ57" s="6">
        <f t="shared" si="10"/>
        <v>962.5</v>
      </c>
      <c r="AK57" s="6">
        <f t="shared" si="10"/>
        <v>875</v>
      </c>
      <c r="AL57" s="6">
        <f t="shared" si="10"/>
        <v>787.5</v>
      </c>
      <c r="AM57" s="6">
        <f t="shared" si="10"/>
        <v>700</v>
      </c>
      <c r="AN57" s="6">
        <f t="shared" si="10"/>
        <v>612.5</v>
      </c>
      <c r="AO57" s="6">
        <f t="shared" si="10"/>
        <v>525</v>
      </c>
      <c r="AP57" s="6">
        <f t="shared" si="10"/>
        <v>437.5</v>
      </c>
      <c r="AQ57" s="6">
        <f t="shared" si="10"/>
        <v>350</v>
      </c>
      <c r="AR57" s="6">
        <f t="shared" si="10"/>
        <v>262.5</v>
      </c>
      <c r="AS57" s="6">
        <f t="shared" si="10"/>
        <v>175</v>
      </c>
      <c r="AT57" s="6">
        <f t="shared" si="10"/>
        <v>87.5</v>
      </c>
      <c r="AU57" s="6">
        <f t="shared" si="10"/>
        <v>0</v>
      </c>
    </row>
    <row r="58" spans="1:47" x14ac:dyDescent="0.3">
      <c r="A58" s="14">
        <v>25</v>
      </c>
      <c r="B58" s="16">
        <v>2000</v>
      </c>
      <c r="C58" s="6">
        <f t="shared" ref="C58:AU58" si="11">+$B$58-($B$58*C47/100)</f>
        <v>2000</v>
      </c>
      <c r="D58" s="6">
        <f t="shared" si="11"/>
        <v>1980</v>
      </c>
      <c r="E58" s="6">
        <f t="shared" si="11"/>
        <v>1960</v>
      </c>
      <c r="F58" s="6">
        <f t="shared" si="11"/>
        <v>1940</v>
      </c>
      <c r="G58" s="6">
        <f t="shared" si="11"/>
        <v>1920</v>
      </c>
      <c r="H58" s="6">
        <f t="shared" si="11"/>
        <v>1900</v>
      </c>
      <c r="I58" s="6">
        <f t="shared" si="11"/>
        <v>1880</v>
      </c>
      <c r="J58" s="6">
        <f t="shared" si="11"/>
        <v>1860</v>
      </c>
      <c r="K58" s="6">
        <f t="shared" si="11"/>
        <v>1840</v>
      </c>
      <c r="L58" s="6">
        <f t="shared" si="11"/>
        <v>1820</v>
      </c>
      <c r="M58" s="6">
        <f t="shared" si="11"/>
        <v>1800</v>
      </c>
      <c r="N58" s="6">
        <f t="shared" si="11"/>
        <v>1780</v>
      </c>
      <c r="O58" s="6">
        <f t="shared" si="11"/>
        <v>1760</v>
      </c>
      <c r="P58" s="6">
        <f t="shared" si="11"/>
        <v>1740</v>
      </c>
      <c r="Q58" s="6">
        <f t="shared" si="11"/>
        <v>1720</v>
      </c>
      <c r="R58" s="6">
        <f t="shared" si="11"/>
        <v>1700</v>
      </c>
      <c r="S58" s="6">
        <f t="shared" si="11"/>
        <v>1680</v>
      </c>
      <c r="T58" s="6">
        <f t="shared" si="11"/>
        <v>1660</v>
      </c>
      <c r="U58" s="6">
        <f t="shared" si="11"/>
        <v>1640</v>
      </c>
      <c r="V58" s="6">
        <f t="shared" si="11"/>
        <v>1620</v>
      </c>
      <c r="W58" s="6">
        <f t="shared" si="11"/>
        <v>1600</v>
      </c>
      <c r="X58" s="6">
        <f t="shared" si="11"/>
        <v>1580</v>
      </c>
      <c r="Y58" s="6">
        <f t="shared" si="11"/>
        <v>1560</v>
      </c>
      <c r="Z58" s="6">
        <f t="shared" si="11"/>
        <v>1540</v>
      </c>
      <c r="AA58" s="6">
        <f t="shared" si="11"/>
        <v>1520</v>
      </c>
      <c r="AB58" s="6">
        <f t="shared" si="11"/>
        <v>1500</v>
      </c>
      <c r="AC58" s="6">
        <f t="shared" si="11"/>
        <v>1480</v>
      </c>
      <c r="AD58" s="6">
        <f t="shared" si="11"/>
        <v>1460</v>
      </c>
      <c r="AE58" s="6">
        <f t="shared" si="11"/>
        <v>1440</v>
      </c>
      <c r="AF58" s="6">
        <f t="shared" si="11"/>
        <v>1420</v>
      </c>
      <c r="AG58" s="6">
        <f t="shared" si="11"/>
        <v>1400</v>
      </c>
      <c r="AH58" s="6">
        <f t="shared" si="11"/>
        <v>1300</v>
      </c>
      <c r="AI58" s="6">
        <f t="shared" si="11"/>
        <v>1200</v>
      </c>
      <c r="AJ58" s="6">
        <f t="shared" si="11"/>
        <v>1100</v>
      </c>
      <c r="AK58" s="6">
        <f t="shared" si="11"/>
        <v>1000</v>
      </c>
      <c r="AL58" s="6">
        <f t="shared" si="11"/>
        <v>900</v>
      </c>
      <c r="AM58" s="6">
        <f t="shared" si="11"/>
        <v>800</v>
      </c>
      <c r="AN58" s="6">
        <f t="shared" si="11"/>
        <v>700</v>
      </c>
      <c r="AO58" s="6">
        <f t="shared" si="11"/>
        <v>600</v>
      </c>
      <c r="AP58" s="6">
        <f t="shared" si="11"/>
        <v>500</v>
      </c>
      <c r="AQ58" s="6">
        <f t="shared" si="11"/>
        <v>400</v>
      </c>
      <c r="AR58" s="6">
        <f t="shared" si="11"/>
        <v>300</v>
      </c>
      <c r="AS58" s="6">
        <f t="shared" si="11"/>
        <v>200</v>
      </c>
      <c r="AT58" s="6">
        <f t="shared" si="11"/>
        <v>100</v>
      </c>
      <c r="AU58" s="6">
        <f t="shared" si="11"/>
        <v>0</v>
      </c>
    </row>
    <row r="59" spans="1:47" x14ac:dyDescent="0.3">
      <c r="A59" s="14">
        <v>28</v>
      </c>
      <c r="B59" s="16">
        <v>2250</v>
      </c>
      <c r="C59" s="6">
        <f t="shared" ref="C59:AU59" si="12">+$B$59-($B$59*C47/100)</f>
        <v>2250</v>
      </c>
      <c r="D59" s="6">
        <f t="shared" si="12"/>
        <v>2227.5</v>
      </c>
      <c r="E59" s="6">
        <f t="shared" si="12"/>
        <v>2205</v>
      </c>
      <c r="F59" s="6">
        <f t="shared" si="12"/>
        <v>2182.5</v>
      </c>
      <c r="G59" s="6">
        <f t="shared" si="12"/>
        <v>2160</v>
      </c>
      <c r="H59" s="6">
        <f t="shared" si="12"/>
        <v>2137.5</v>
      </c>
      <c r="I59" s="6">
        <f t="shared" si="12"/>
        <v>2115</v>
      </c>
      <c r="J59" s="6">
        <f t="shared" si="12"/>
        <v>2092.5</v>
      </c>
      <c r="K59" s="6">
        <f t="shared" si="12"/>
        <v>2070</v>
      </c>
      <c r="L59" s="6">
        <f t="shared" si="12"/>
        <v>2047.5</v>
      </c>
      <c r="M59" s="6">
        <f t="shared" si="12"/>
        <v>2025</v>
      </c>
      <c r="N59" s="6">
        <f t="shared" si="12"/>
        <v>2002.5</v>
      </c>
      <c r="O59" s="6">
        <f t="shared" si="12"/>
        <v>1980</v>
      </c>
      <c r="P59" s="6">
        <f t="shared" si="12"/>
        <v>1957.5</v>
      </c>
      <c r="Q59" s="6">
        <f t="shared" si="12"/>
        <v>1935</v>
      </c>
      <c r="R59" s="6">
        <f t="shared" si="12"/>
        <v>1912.5</v>
      </c>
      <c r="S59" s="6">
        <f t="shared" si="12"/>
        <v>1890</v>
      </c>
      <c r="T59" s="6">
        <f t="shared" si="12"/>
        <v>1867.5</v>
      </c>
      <c r="U59" s="6">
        <f t="shared" si="12"/>
        <v>1845</v>
      </c>
      <c r="V59" s="6">
        <f t="shared" si="12"/>
        <v>1822.5</v>
      </c>
      <c r="W59" s="6">
        <f t="shared" si="12"/>
        <v>1800</v>
      </c>
      <c r="X59" s="6">
        <f t="shared" si="12"/>
        <v>1777.5</v>
      </c>
      <c r="Y59" s="6">
        <f t="shared" si="12"/>
        <v>1755</v>
      </c>
      <c r="Z59" s="6">
        <f t="shared" si="12"/>
        <v>1732.5</v>
      </c>
      <c r="AA59" s="6">
        <f t="shared" si="12"/>
        <v>1710</v>
      </c>
      <c r="AB59" s="6">
        <f t="shared" si="12"/>
        <v>1687.5</v>
      </c>
      <c r="AC59" s="6">
        <f t="shared" si="12"/>
        <v>1665</v>
      </c>
      <c r="AD59" s="6">
        <f t="shared" si="12"/>
        <v>1642.5</v>
      </c>
      <c r="AE59" s="6">
        <f t="shared" si="12"/>
        <v>1620</v>
      </c>
      <c r="AF59" s="6">
        <f t="shared" si="12"/>
        <v>1597.5</v>
      </c>
      <c r="AG59" s="6">
        <f t="shared" si="12"/>
        <v>1575</v>
      </c>
      <c r="AH59" s="6">
        <f t="shared" si="12"/>
        <v>1462.5</v>
      </c>
      <c r="AI59" s="6">
        <f t="shared" si="12"/>
        <v>1350</v>
      </c>
      <c r="AJ59" s="6">
        <f t="shared" si="12"/>
        <v>1237.5</v>
      </c>
      <c r="AK59" s="6">
        <f t="shared" si="12"/>
        <v>1125</v>
      </c>
      <c r="AL59" s="6">
        <f t="shared" si="12"/>
        <v>1012.5</v>
      </c>
      <c r="AM59" s="6">
        <f t="shared" si="12"/>
        <v>900</v>
      </c>
      <c r="AN59" s="6">
        <f t="shared" si="12"/>
        <v>787.5</v>
      </c>
      <c r="AO59" s="6">
        <f t="shared" si="12"/>
        <v>675</v>
      </c>
      <c r="AP59" s="6">
        <f t="shared" si="12"/>
        <v>562.5</v>
      </c>
      <c r="AQ59" s="6">
        <f t="shared" si="12"/>
        <v>450</v>
      </c>
      <c r="AR59" s="6">
        <f t="shared" si="12"/>
        <v>337.5</v>
      </c>
      <c r="AS59" s="6">
        <f t="shared" si="12"/>
        <v>225</v>
      </c>
      <c r="AT59" s="6">
        <f t="shared" si="12"/>
        <v>112.5</v>
      </c>
      <c r="AU59" s="6">
        <f t="shared" si="12"/>
        <v>0</v>
      </c>
    </row>
    <row r="60" spans="1:47" x14ac:dyDescent="0.3">
      <c r="A60" s="14">
        <v>30</v>
      </c>
      <c r="B60" s="16">
        <v>2500</v>
      </c>
      <c r="C60" s="6">
        <f t="shared" ref="C60:AU60" si="13">+$B$60-($B$60*C47/100)</f>
        <v>2500</v>
      </c>
      <c r="D60" s="6">
        <f t="shared" si="13"/>
        <v>2475</v>
      </c>
      <c r="E60" s="6">
        <f t="shared" si="13"/>
        <v>2450</v>
      </c>
      <c r="F60" s="6">
        <f t="shared" si="13"/>
        <v>2425</v>
      </c>
      <c r="G60" s="6">
        <f t="shared" si="13"/>
        <v>2400</v>
      </c>
      <c r="H60" s="6">
        <f t="shared" si="13"/>
        <v>2375</v>
      </c>
      <c r="I60" s="6">
        <f t="shared" si="13"/>
        <v>2350</v>
      </c>
      <c r="J60" s="6">
        <f t="shared" si="13"/>
        <v>2325</v>
      </c>
      <c r="K60" s="6">
        <f t="shared" si="13"/>
        <v>2300</v>
      </c>
      <c r="L60" s="6">
        <f t="shared" si="13"/>
        <v>2275</v>
      </c>
      <c r="M60" s="6">
        <f t="shared" si="13"/>
        <v>2250</v>
      </c>
      <c r="N60" s="6">
        <f t="shared" si="13"/>
        <v>2225</v>
      </c>
      <c r="O60" s="6">
        <f t="shared" si="13"/>
        <v>2200</v>
      </c>
      <c r="P60" s="6">
        <f t="shared" si="13"/>
        <v>2175</v>
      </c>
      <c r="Q60" s="6">
        <f t="shared" si="13"/>
        <v>2150</v>
      </c>
      <c r="R60" s="6">
        <f t="shared" si="13"/>
        <v>2125</v>
      </c>
      <c r="S60" s="6">
        <f t="shared" si="13"/>
        <v>2100</v>
      </c>
      <c r="T60" s="6">
        <f t="shared" si="13"/>
        <v>2075</v>
      </c>
      <c r="U60" s="6">
        <f t="shared" si="13"/>
        <v>2050</v>
      </c>
      <c r="V60" s="6">
        <f t="shared" si="13"/>
        <v>2025</v>
      </c>
      <c r="W60" s="6">
        <f t="shared" si="13"/>
        <v>2000</v>
      </c>
      <c r="X60" s="6">
        <f t="shared" si="13"/>
        <v>1975</v>
      </c>
      <c r="Y60" s="6">
        <f t="shared" si="13"/>
        <v>1950</v>
      </c>
      <c r="Z60" s="6">
        <f t="shared" si="13"/>
        <v>1925</v>
      </c>
      <c r="AA60" s="6">
        <f t="shared" si="13"/>
        <v>1900</v>
      </c>
      <c r="AB60" s="6">
        <f t="shared" si="13"/>
        <v>1875</v>
      </c>
      <c r="AC60" s="6">
        <f t="shared" si="13"/>
        <v>1850</v>
      </c>
      <c r="AD60" s="6">
        <f t="shared" si="13"/>
        <v>1825</v>
      </c>
      <c r="AE60" s="6">
        <f t="shared" si="13"/>
        <v>1800</v>
      </c>
      <c r="AF60" s="6">
        <f t="shared" si="13"/>
        <v>1775</v>
      </c>
      <c r="AG60" s="6">
        <f t="shared" si="13"/>
        <v>1750</v>
      </c>
      <c r="AH60" s="6">
        <f t="shared" si="13"/>
        <v>1625</v>
      </c>
      <c r="AI60" s="6">
        <f t="shared" si="13"/>
        <v>1500</v>
      </c>
      <c r="AJ60" s="6">
        <f t="shared" si="13"/>
        <v>1375</v>
      </c>
      <c r="AK60" s="6">
        <f t="shared" si="13"/>
        <v>1250</v>
      </c>
      <c r="AL60" s="6">
        <f t="shared" si="13"/>
        <v>1125</v>
      </c>
      <c r="AM60" s="6">
        <f t="shared" si="13"/>
        <v>1000</v>
      </c>
      <c r="AN60" s="6">
        <f t="shared" si="13"/>
        <v>875</v>
      </c>
      <c r="AO60" s="6">
        <f t="shared" si="13"/>
        <v>750</v>
      </c>
      <c r="AP60" s="6">
        <f t="shared" si="13"/>
        <v>625</v>
      </c>
      <c r="AQ60" s="6">
        <f t="shared" si="13"/>
        <v>500</v>
      </c>
      <c r="AR60" s="6">
        <f t="shared" si="13"/>
        <v>375</v>
      </c>
      <c r="AS60" s="6">
        <f t="shared" si="13"/>
        <v>250</v>
      </c>
      <c r="AT60" s="6">
        <f t="shared" si="13"/>
        <v>125</v>
      </c>
      <c r="AU60" s="6">
        <f t="shared" si="13"/>
        <v>0</v>
      </c>
    </row>
    <row r="61" spans="1:47" x14ac:dyDescent="0.3">
      <c r="A61">
        <v>30</v>
      </c>
      <c r="B61" s="16">
        <v>2750</v>
      </c>
      <c r="C61" s="6">
        <f t="shared" ref="C61:AU61" si="14">+$B$61-($B$61*C47/100)</f>
        <v>2750</v>
      </c>
      <c r="D61" s="6">
        <f t="shared" si="14"/>
        <v>2722.5</v>
      </c>
      <c r="E61" s="6">
        <f t="shared" si="14"/>
        <v>2695</v>
      </c>
      <c r="F61" s="6">
        <f t="shared" si="14"/>
        <v>2667.5</v>
      </c>
      <c r="G61" s="6">
        <f t="shared" si="14"/>
        <v>2640</v>
      </c>
      <c r="H61" s="6">
        <f t="shared" si="14"/>
        <v>2612.5</v>
      </c>
      <c r="I61" s="6">
        <f t="shared" si="14"/>
        <v>2585</v>
      </c>
      <c r="J61" s="6">
        <f t="shared" si="14"/>
        <v>2557.5</v>
      </c>
      <c r="K61" s="6">
        <f t="shared" si="14"/>
        <v>2530</v>
      </c>
      <c r="L61" s="6">
        <f t="shared" si="14"/>
        <v>2502.5</v>
      </c>
      <c r="M61" s="6">
        <f t="shared" si="14"/>
        <v>2475</v>
      </c>
      <c r="N61" s="6">
        <f t="shared" si="14"/>
        <v>2447.5</v>
      </c>
      <c r="O61" s="6">
        <f t="shared" si="14"/>
        <v>2420</v>
      </c>
      <c r="P61" s="6">
        <f t="shared" si="14"/>
        <v>2392.5</v>
      </c>
      <c r="Q61" s="6">
        <f t="shared" si="14"/>
        <v>2365</v>
      </c>
      <c r="R61" s="6">
        <f t="shared" si="14"/>
        <v>2337.5</v>
      </c>
      <c r="S61" s="6">
        <f t="shared" si="14"/>
        <v>2310</v>
      </c>
      <c r="T61" s="6">
        <f t="shared" si="14"/>
        <v>2282.5</v>
      </c>
      <c r="U61" s="6">
        <f t="shared" si="14"/>
        <v>2255</v>
      </c>
      <c r="V61" s="6">
        <f t="shared" si="14"/>
        <v>2227.5</v>
      </c>
      <c r="W61" s="6">
        <f t="shared" si="14"/>
        <v>2200</v>
      </c>
      <c r="X61" s="6">
        <f t="shared" si="14"/>
        <v>2172.5</v>
      </c>
      <c r="Y61" s="6">
        <f t="shared" si="14"/>
        <v>2145</v>
      </c>
      <c r="Z61" s="6">
        <f t="shared" si="14"/>
        <v>2117.5</v>
      </c>
      <c r="AA61" s="6">
        <f t="shared" si="14"/>
        <v>2090</v>
      </c>
      <c r="AB61" s="6">
        <f t="shared" si="14"/>
        <v>2062.5</v>
      </c>
      <c r="AC61" s="6">
        <f t="shared" si="14"/>
        <v>2035</v>
      </c>
      <c r="AD61" s="6">
        <f t="shared" si="14"/>
        <v>2007.5</v>
      </c>
      <c r="AE61" s="6">
        <f t="shared" si="14"/>
        <v>1980</v>
      </c>
      <c r="AF61" s="6">
        <f t="shared" si="14"/>
        <v>1952.5</v>
      </c>
      <c r="AG61" s="6">
        <f t="shared" si="14"/>
        <v>1925</v>
      </c>
      <c r="AH61" s="6">
        <f t="shared" si="14"/>
        <v>1787.5</v>
      </c>
      <c r="AI61" s="6">
        <f t="shared" si="14"/>
        <v>1650</v>
      </c>
      <c r="AJ61" s="6">
        <f t="shared" si="14"/>
        <v>1512.5</v>
      </c>
      <c r="AK61" s="6">
        <f t="shared" si="14"/>
        <v>1375</v>
      </c>
      <c r="AL61" s="6">
        <f t="shared" si="14"/>
        <v>1237.5</v>
      </c>
      <c r="AM61" s="6">
        <f t="shared" si="14"/>
        <v>1100</v>
      </c>
      <c r="AN61" s="6">
        <f t="shared" si="14"/>
        <v>962.5</v>
      </c>
      <c r="AO61" s="6">
        <f t="shared" si="14"/>
        <v>825</v>
      </c>
      <c r="AP61" s="6">
        <f t="shared" si="14"/>
        <v>687.5</v>
      </c>
      <c r="AQ61" s="6">
        <f t="shared" si="14"/>
        <v>550</v>
      </c>
      <c r="AR61" s="6">
        <f t="shared" si="14"/>
        <v>412.5</v>
      </c>
      <c r="AS61" s="6">
        <f t="shared" si="14"/>
        <v>275</v>
      </c>
      <c r="AT61" s="6">
        <f t="shared" si="14"/>
        <v>137.5</v>
      </c>
      <c r="AU61" s="6">
        <f t="shared" si="14"/>
        <v>0</v>
      </c>
    </row>
    <row r="62" spans="1:47" x14ac:dyDescent="0.3">
      <c r="A62">
        <v>30</v>
      </c>
      <c r="B62" s="16">
        <v>3000</v>
      </c>
      <c r="C62" s="6">
        <f t="shared" ref="C62:AU62" si="15">+$B$62-($B$62*C47/100)</f>
        <v>3000</v>
      </c>
      <c r="D62" s="6">
        <f t="shared" si="15"/>
        <v>2970</v>
      </c>
      <c r="E62" s="6">
        <f t="shared" si="15"/>
        <v>2940</v>
      </c>
      <c r="F62" s="6">
        <f t="shared" si="15"/>
        <v>2910</v>
      </c>
      <c r="G62" s="6">
        <f t="shared" si="15"/>
        <v>2880</v>
      </c>
      <c r="H62" s="6">
        <f t="shared" si="15"/>
        <v>2850</v>
      </c>
      <c r="I62" s="6">
        <f t="shared" si="15"/>
        <v>2820</v>
      </c>
      <c r="J62" s="6">
        <f t="shared" si="15"/>
        <v>2790</v>
      </c>
      <c r="K62" s="6">
        <f t="shared" si="15"/>
        <v>2760</v>
      </c>
      <c r="L62" s="6">
        <f t="shared" si="15"/>
        <v>2730</v>
      </c>
      <c r="M62" s="6">
        <f t="shared" si="15"/>
        <v>2700</v>
      </c>
      <c r="N62" s="6">
        <f t="shared" si="15"/>
        <v>2670</v>
      </c>
      <c r="O62" s="6">
        <f t="shared" si="15"/>
        <v>2640</v>
      </c>
      <c r="P62" s="6">
        <f t="shared" si="15"/>
        <v>2610</v>
      </c>
      <c r="Q62" s="6">
        <f t="shared" si="15"/>
        <v>2580</v>
      </c>
      <c r="R62" s="6">
        <f t="shared" si="15"/>
        <v>2550</v>
      </c>
      <c r="S62" s="6">
        <f t="shared" si="15"/>
        <v>2520</v>
      </c>
      <c r="T62" s="6">
        <f t="shared" si="15"/>
        <v>2490</v>
      </c>
      <c r="U62" s="6">
        <f t="shared" si="15"/>
        <v>2460</v>
      </c>
      <c r="V62" s="6">
        <f t="shared" si="15"/>
        <v>2430</v>
      </c>
      <c r="W62" s="6">
        <f t="shared" si="15"/>
        <v>2400</v>
      </c>
      <c r="X62" s="6">
        <f t="shared" si="15"/>
        <v>2370</v>
      </c>
      <c r="Y62" s="6">
        <f t="shared" si="15"/>
        <v>2340</v>
      </c>
      <c r="Z62" s="6">
        <f t="shared" si="15"/>
        <v>2310</v>
      </c>
      <c r="AA62" s="6">
        <f t="shared" si="15"/>
        <v>2280</v>
      </c>
      <c r="AB62" s="6">
        <f t="shared" si="15"/>
        <v>2250</v>
      </c>
      <c r="AC62" s="6">
        <f t="shared" si="15"/>
        <v>2220</v>
      </c>
      <c r="AD62" s="6">
        <f t="shared" si="15"/>
        <v>2190</v>
      </c>
      <c r="AE62" s="6">
        <f t="shared" si="15"/>
        <v>2160</v>
      </c>
      <c r="AF62" s="6">
        <f t="shared" si="15"/>
        <v>2130</v>
      </c>
      <c r="AG62" s="6">
        <f t="shared" si="15"/>
        <v>2100</v>
      </c>
      <c r="AH62" s="6">
        <f t="shared" si="15"/>
        <v>1950</v>
      </c>
      <c r="AI62" s="6">
        <f t="shared" si="15"/>
        <v>1800</v>
      </c>
      <c r="AJ62" s="6">
        <f t="shared" si="15"/>
        <v>1650</v>
      </c>
      <c r="AK62" s="6">
        <f t="shared" si="15"/>
        <v>1500</v>
      </c>
      <c r="AL62" s="6">
        <f t="shared" si="15"/>
        <v>1350</v>
      </c>
      <c r="AM62" s="6">
        <f t="shared" si="15"/>
        <v>1200</v>
      </c>
      <c r="AN62" s="6">
        <f t="shared" si="15"/>
        <v>1050</v>
      </c>
      <c r="AO62" s="6">
        <f t="shared" si="15"/>
        <v>900</v>
      </c>
      <c r="AP62" s="6">
        <f t="shared" si="15"/>
        <v>750</v>
      </c>
      <c r="AQ62" s="6">
        <f t="shared" si="15"/>
        <v>600</v>
      </c>
      <c r="AR62" s="6">
        <f t="shared" si="15"/>
        <v>450</v>
      </c>
      <c r="AS62" s="6">
        <f t="shared" si="15"/>
        <v>300</v>
      </c>
      <c r="AT62" s="6">
        <f t="shared" si="15"/>
        <v>150</v>
      </c>
      <c r="AU62" s="6">
        <f t="shared" si="15"/>
        <v>0</v>
      </c>
    </row>
    <row r="65" spans="1:47" x14ac:dyDescent="0.3">
      <c r="B65" s="16"/>
      <c r="C65" s="17">
        <v>0</v>
      </c>
      <c r="D65" s="17">
        <v>1</v>
      </c>
      <c r="E65" s="17">
        <v>2</v>
      </c>
      <c r="F65" s="17">
        <v>3</v>
      </c>
      <c r="G65" s="17">
        <v>4</v>
      </c>
      <c r="H65" s="17">
        <v>5</v>
      </c>
      <c r="I65" s="17">
        <v>6</v>
      </c>
      <c r="J65" s="17">
        <v>7</v>
      </c>
      <c r="K65" s="17">
        <v>8</v>
      </c>
      <c r="L65" s="17">
        <v>9</v>
      </c>
      <c r="M65" s="17">
        <v>10</v>
      </c>
      <c r="N65" s="17">
        <v>11</v>
      </c>
      <c r="O65" s="17">
        <v>12</v>
      </c>
      <c r="P65" s="17">
        <v>13</v>
      </c>
      <c r="Q65" s="17">
        <v>14</v>
      </c>
      <c r="R65" s="17">
        <v>15</v>
      </c>
      <c r="S65" s="17">
        <v>16</v>
      </c>
      <c r="T65" s="17">
        <v>17</v>
      </c>
      <c r="U65" s="17">
        <v>18</v>
      </c>
      <c r="V65" s="17">
        <v>19</v>
      </c>
      <c r="W65" s="17">
        <v>20</v>
      </c>
      <c r="X65" s="17">
        <v>21</v>
      </c>
      <c r="Y65" s="17">
        <v>22</v>
      </c>
      <c r="Z65" s="17">
        <v>23</v>
      </c>
      <c r="AA65" s="17">
        <v>24</v>
      </c>
      <c r="AB65" s="17">
        <v>25</v>
      </c>
      <c r="AC65" s="17">
        <v>26</v>
      </c>
      <c r="AD65" s="17">
        <v>27</v>
      </c>
      <c r="AE65" s="17">
        <v>28</v>
      </c>
      <c r="AF65" s="17">
        <v>29</v>
      </c>
      <c r="AG65" s="17">
        <v>30</v>
      </c>
      <c r="AH65" s="17">
        <v>35</v>
      </c>
      <c r="AI65" s="17">
        <v>40</v>
      </c>
      <c r="AJ65" s="17">
        <v>45</v>
      </c>
      <c r="AK65" s="17">
        <v>50</v>
      </c>
      <c r="AL65" s="17">
        <v>55</v>
      </c>
      <c r="AM65" s="17">
        <v>60</v>
      </c>
      <c r="AN65" s="17">
        <v>65</v>
      </c>
      <c r="AO65" s="17">
        <v>70</v>
      </c>
      <c r="AP65" s="17">
        <v>75</v>
      </c>
      <c r="AQ65" s="17">
        <v>80</v>
      </c>
      <c r="AR65" s="17">
        <v>85</v>
      </c>
      <c r="AS65" s="17">
        <v>90</v>
      </c>
      <c r="AT65" s="17">
        <v>95</v>
      </c>
      <c r="AU65" s="17">
        <v>100</v>
      </c>
    </row>
    <row r="66" spans="1:47" x14ac:dyDescent="0.3">
      <c r="B66" s="1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10">
        <v>10</v>
      </c>
      <c r="B67" s="16">
        <v>500</v>
      </c>
      <c r="C67">
        <v>10</v>
      </c>
      <c r="D67">
        <v>10</v>
      </c>
      <c r="E67">
        <v>9</v>
      </c>
      <c r="F67">
        <v>8</v>
      </c>
      <c r="G67">
        <v>8</v>
      </c>
      <c r="H67">
        <v>7</v>
      </c>
      <c r="I67">
        <v>7</v>
      </c>
      <c r="J67">
        <v>6</v>
      </c>
      <c r="K67">
        <v>6</v>
      </c>
      <c r="L67">
        <v>5</v>
      </c>
      <c r="M67">
        <v>4</v>
      </c>
      <c r="N67">
        <v>3</v>
      </c>
      <c r="O67">
        <v>2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10">
        <v>11</v>
      </c>
      <c r="B68" s="16">
        <v>600</v>
      </c>
      <c r="C68">
        <v>11</v>
      </c>
      <c r="D68">
        <v>11</v>
      </c>
      <c r="E68">
        <v>11</v>
      </c>
      <c r="F68">
        <v>10</v>
      </c>
      <c r="G68">
        <v>10</v>
      </c>
      <c r="H68">
        <v>10</v>
      </c>
      <c r="I68">
        <v>9</v>
      </c>
      <c r="J68">
        <v>9</v>
      </c>
      <c r="K68">
        <v>8</v>
      </c>
      <c r="L68">
        <v>8</v>
      </c>
      <c r="M68">
        <v>7</v>
      </c>
      <c r="N68">
        <v>7</v>
      </c>
      <c r="O68">
        <v>6</v>
      </c>
      <c r="P68">
        <v>6</v>
      </c>
      <c r="Q68">
        <v>5</v>
      </c>
      <c r="R68">
        <v>5</v>
      </c>
      <c r="S68">
        <v>5</v>
      </c>
      <c r="T68">
        <v>4</v>
      </c>
      <c r="U68">
        <v>4</v>
      </c>
      <c r="V68">
        <v>4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10">
        <v>12</v>
      </c>
      <c r="B69" s="16">
        <v>700</v>
      </c>
      <c r="C69">
        <v>12</v>
      </c>
      <c r="D69">
        <v>12</v>
      </c>
      <c r="E69">
        <v>12</v>
      </c>
      <c r="F69">
        <v>12</v>
      </c>
      <c r="G69">
        <v>11</v>
      </c>
      <c r="H69">
        <v>11</v>
      </c>
      <c r="I69">
        <v>11</v>
      </c>
      <c r="J69">
        <v>10</v>
      </c>
      <c r="K69">
        <v>10</v>
      </c>
      <c r="L69">
        <v>10</v>
      </c>
      <c r="M69">
        <v>9</v>
      </c>
      <c r="N69">
        <v>9</v>
      </c>
      <c r="O69">
        <v>9</v>
      </c>
      <c r="P69">
        <v>8</v>
      </c>
      <c r="Q69">
        <v>8</v>
      </c>
      <c r="R69">
        <v>7</v>
      </c>
      <c r="S69">
        <v>7</v>
      </c>
      <c r="T69">
        <v>6</v>
      </c>
      <c r="U69">
        <v>6</v>
      </c>
      <c r="V69">
        <v>5</v>
      </c>
      <c r="W69">
        <v>5</v>
      </c>
      <c r="X69">
        <v>4</v>
      </c>
      <c r="Y69">
        <v>4</v>
      </c>
      <c r="Z69">
        <v>3</v>
      </c>
      <c r="AA69">
        <v>3</v>
      </c>
      <c r="AB69">
        <v>3</v>
      </c>
      <c r="AC69">
        <v>2</v>
      </c>
      <c r="AD69">
        <v>2</v>
      </c>
      <c r="AE69">
        <v>2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12">
        <v>15</v>
      </c>
      <c r="B70" s="16">
        <v>800</v>
      </c>
      <c r="C70">
        <v>15</v>
      </c>
      <c r="D70">
        <v>15</v>
      </c>
      <c r="E70">
        <v>15</v>
      </c>
      <c r="F70">
        <v>14</v>
      </c>
      <c r="G70">
        <v>14</v>
      </c>
      <c r="H70">
        <v>13</v>
      </c>
      <c r="I70">
        <v>13</v>
      </c>
      <c r="J70">
        <v>12</v>
      </c>
      <c r="K70">
        <v>12</v>
      </c>
      <c r="L70">
        <v>11</v>
      </c>
      <c r="M70">
        <v>11</v>
      </c>
      <c r="N70">
        <v>10</v>
      </c>
      <c r="O70">
        <v>10</v>
      </c>
      <c r="P70">
        <v>9</v>
      </c>
      <c r="Q70">
        <v>9</v>
      </c>
      <c r="R70">
        <v>8</v>
      </c>
      <c r="S70">
        <v>8</v>
      </c>
      <c r="T70">
        <v>7</v>
      </c>
      <c r="U70">
        <v>7</v>
      </c>
      <c r="V70">
        <v>7</v>
      </c>
      <c r="W70">
        <v>6</v>
      </c>
      <c r="X70">
        <v>6</v>
      </c>
      <c r="Y70">
        <v>6</v>
      </c>
      <c r="Z70">
        <v>5</v>
      </c>
      <c r="AA70">
        <v>5</v>
      </c>
      <c r="AB70">
        <v>5</v>
      </c>
      <c r="AC70">
        <v>4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12">
        <v>16</v>
      </c>
      <c r="B71" s="16">
        <v>900</v>
      </c>
      <c r="C71">
        <v>16</v>
      </c>
      <c r="D71">
        <v>16</v>
      </c>
      <c r="E71">
        <v>16</v>
      </c>
      <c r="F71">
        <v>15</v>
      </c>
      <c r="G71">
        <v>15</v>
      </c>
      <c r="H71">
        <v>14</v>
      </c>
      <c r="I71">
        <v>14</v>
      </c>
      <c r="J71">
        <v>13</v>
      </c>
      <c r="K71">
        <v>13</v>
      </c>
      <c r="L71">
        <v>12</v>
      </c>
      <c r="M71">
        <v>12</v>
      </c>
      <c r="N71">
        <v>11</v>
      </c>
      <c r="O71">
        <v>11</v>
      </c>
      <c r="P71">
        <v>10</v>
      </c>
      <c r="Q71">
        <v>10</v>
      </c>
      <c r="R71">
        <v>9</v>
      </c>
      <c r="S71">
        <v>9</v>
      </c>
      <c r="T71">
        <v>9</v>
      </c>
      <c r="U71">
        <v>8</v>
      </c>
      <c r="V71">
        <v>8</v>
      </c>
      <c r="W71">
        <v>8</v>
      </c>
      <c r="X71">
        <v>7</v>
      </c>
      <c r="Y71">
        <v>7</v>
      </c>
      <c r="Z71">
        <v>7</v>
      </c>
      <c r="AA71">
        <v>6</v>
      </c>
      <c r="AB71">
        <v>6</v>
      </c>
      <c r="AC71">
        <v>5</v>
      </c>
      <c r="AD71">
        <v>5</v>
      </c>
      <c r="AE71">
        <v>4</v>
      </c>
      <c r="AF71">
        <v>4</v>
      </c>
      <c r="AG71">
        <v>3</v>
      </c>
      <c r="AH71">
        <v>2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12">
        <v>18</v>
      </c>
      <c r="B72" s="16">
        <v>1000</v>
      </c>
      <c r="C72">
        <v>18</v>
      </c>
      <c r="D72">
        <v>18</v>
      </c>
      <c r="E72">
        <v>18</v>
      </c>
      <c r="F72">
        <v>18</v>
      </c>
      <c r="G72">
        <v>17</v>
      </c>
      <c r="H72">
        <v>17</v>
      </c>
      <c r="I72">
        <v>16</v>
      </c>
      <c r="J72">
        <v>16</v>
      </c>
      <c r="K72">
        <v>15</v>
      </c>
      <c r="L72">
        <v>15</v>
      </c>
      <c r="M72">
        <v>14</v>
      </c>
      <c r="N72">
        <v>14</v>
      </c>
      <c r="O72">
        <v>13</v>
      </c>
      <c r="P72">
        <v>13</v>
      </c>
      <c r="Q72">
        <v>12</v>
      </c>
      <c r="R72">
        <v>12</v>
      </c>
      <c r="S72">
        <v>11</v>
      </c>
      <c r="T72">
        <v>11</v>
      </c>
      <c r="U72">
        <v>10</v>
      </c>
      <c r="V72">
        <v>10</v>
      </c>
      <c r="W72">
        <v>9</v>
      </c>
      <c r="X72">
        <v>9</v>
      </c>
      <c r="Y72">
        <v>8</v>
      </c>
      <c r="Z72">
        <v>8</v>
      </c>
      <c r="AA72">
        <v>7</v>
      </c>
      <c r="AB72">
        <v>7</v>
      </c>
      <c r="AC72">
        <v>6</v>
      </c>
      <c r="AD72">
        <v>6</v>
      </c>
      <c r="AE72">
        <v>5</v>
      </c>
      <c r="AF72">
        <v>5</v>
      </c>
      <c r="AG72">
        <v>4</v>
      </c>
      <c r="AH72">
        <v>3</v>
      </c>
      <c r="AI72">
        <v>2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12">
        <v>20</v>
      </c>
      <c r="B73" s="16">
        <v>1250</v>
      </c>
      <c r="C73">
        <v>20</v>
      </c>
      <c r="D73">
        <v>20</v>
      </c>
      <c r="E73">
        <v>20</v>
      </c>
      <c r="F73">
        <v>20</v>
      </c>
      <c r="G73">
        <v>19</v>
      </c>
      <c r="H73">
        <v>19</v>
      </c>
      <c r="I73">
        <v>18</v>
      </c>
      <c r="J73">
        <v>18</v>
      </c>
      <c r="K73">
        <v>17</v>
      </c>
      <c r="L73">
        <v>17</v>
      </c>
      <c r="M73">
        <v>16</v>
      </c>
      <c r="N73">
        <v>16</v>
      </c>
      <c r="O73">
        <v>15</v>
      </c>
      <c r="P73">
        <v>15</v>
      </c>
      <c r="Q73">
        <v>14</v>
      </c>
      <c r="R73">
        <v>14</v>
      </c>
      <c r="S73">
        <v>13</v>
      </c>
      <c r="T73">
        <v>13</v>
      </c>
      <c r="U73">
        <v>12</v>
      </c>
      <c r="V73">
        <v>12</v>
      </c>
      <c r="W73">
        <v>11</v>
      </c>
      <c r="X73">
        <v>11</v>
      </c>
      <c r="Y73">
        <v>10</v>
      </c>
      <c r="Z73">
        <v>10</v>
      </c>
      <c r="AA73">
        <v>9</v>
      </c>
      <c r="AB73">
        <v>9</v>
      </c>
      <c r="AC73">
        <v>8</v>
      </c>
      <c r="AD73">
        <v>8</v>
      </c>
      <c r="AE73">
        <v>7</v>
      </c>
      <c r="AF73">
        <v>7</v>
      </c>
      <c r="AG73">
        <v>6</v>
      </c>
      <c r="AH73">
        <v>5</v>
      </c>
      <c r="AI73">
        <v>4</v>
      </c>
      <c r="AJ73">
        <v>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12">
        <v>22</v>
      </c>
      <c r="B74" s="16">
        <v>1500</v>
      </c>
      <c r="C74">
        <v>22</v>
      </c>
      <c r="D74">
        <v>22</v>
      </c>
      <c r="E74">
        <v>22</v>
      </c>
      <c r="F74">
        <v>22</v>
      </c>
      <c r="G74">
        <v>21</v>
      </c>
      <c r="H74">
        <v>21</v>
      </c>
      <c r="I74">
        <v>20</v>
      </c>
      <c r="J74">
        <v>20</v>
      </c>
      <c r="K74">
        <v>19</v>
      </c>
      <c r="L74">
        <v>19</v>
      </c>
      <c r="M74">
        <v>18</v>
      </c>
      <c r="N74">
        <v>18</v>
      </c>
      <c r="O74">
        <v>17</v>
      </c>
      <c r="P74">
        <v>17</v>
      </c>
      <c r="Q74">
        <v>16</v>
      </c>
      <c r="R74">
        <v>16</v>
      </c>
      <c r="S74">
        <v>15</v>
      </c>
      <c r="T74">
        <v>15</v>
      </c>
      <c r="U74">
        <v>14</v>
      </c>
      <c r="V74">
        <v>14</v>
      </c>
      <c r="W74">
        <v>13</v>
      </c>
      <c r="X74">
        <v>13</v>
      </c>
      <c r="Y74">
        <v>12</v>
      </c>
      <c r="Z74">
        <v>12</v>
      </c>
      <c r="AA74">
        <v>11</v>
      </c>
      <c r="AB74">
        <v>11</v>
      </c>
      <c r="AC74">
        <v>10</v>
      </c>
      <c r="AD74">
        <v>10</v>
      </c>
      <c r="AE74">
        <v>9</v>
      </c>
      <c r="AF74">
        <v>8</v>
      </c>
      <c r="AG74">
        <v>7</v>
      </c>
      <c r="AH74">
        <v>6</v>
      </c>
      <c r="AI74">
        <v>5</v>
      </c>
      <c r="AJ74">
        <v>4</v>
      </c>
      <c r="AK74">
        <v>3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s="12">
        <v>25</v>
      </c>
      <c r="B75" s="16">
        <v>1750</v>
      </c>
      <c r="C75">
        <v>25</v>
      </c>
      <c r="D75">
        <v>25</v>
      </c>
      <c r="E75">
        <v>25</v>
      </c>
      <c r="F75">
        <v>25</v>
      </c>
      <c r="G75">
        <v>24</v>
      </c>
      <c r="H75">
        <v>24</v>
      </c>
      <c r="I75">
        <v>23</v>
      </c>
      <c r="J75">
        <v>23</v>
      </c>
      <c r="K75">
        <v>22</v>
      </c>
      <c r="L75">
        <v>22</v>
      </c>
      <c r="M75">
        <v>21</v>
      </c>
      <c r="N75">
        <v>21</v>
      </c>
      <c r="O75">
        <v>20</v>
      </c>
      <c r="P75">
        <v>20</v>
      </c>
      <c r="Q75">
        <v>19</v>
      </c>
      <c r="R75">
        <v>19</v>
      </c>
      <c r="S75">
        <v>18</v>
      </c>
      <c r="T75">
        <v>18</v>
      </c>
      <c r="U75">
        <v>17</v>
      </c>
      <c r="V75">
        <v>17</v>
      </c>
      <c r="W75">
        <v>16</v>
      </c>
      <c r="X75">
        <v>16</v>
      </c>
      <c r="Y75">
        <v>15</v>
      </c>
      <c r="Z75">
        <v>15</v>
      </c>
      <c r="AA75">
        <v>14</v>
      </c>
      <c r="AB75">
        <v>13</v>
      </c>
      <c r="AC75">
        <v>12</v>
      </c>
      <c r="AD75">
        <v>11</v>
      </c>
      <c r="AE75">
        <v>10</v>
      </c>
      <c r="AF75">
        <v>9</v>
      </c>
      <c r="AG75">
        <v>8</v>
      </c>
      <c r="AH75">
        <v>7</v>
      </c>
      <c r="AI75">
        <v>6</v>
      </c>
      <c r="AJ75">
        <v>5</v>
      </c>
      <c r="AK75">
        <v>4</v>
      </c>
      <c r="AL75">
        <v>3</v>
      </c>
      <c r="AM75">
        <v>2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14">
        <v>25</v>
      </c>
      <c r="B76" s="16">
        <v>2000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24</v>
      </c>
      <c r="J76">
        <v>24</v>
      </c>
      <c r="K76">
        <v>23</v>
      </c>
      <c r="L76">
        <v>23</v>
      </c>
      <c r="M76">
        <v>22</v>
      </c>
      <c r="N76">
        <v>22</v>
      </c>
      <c r="O76">
        <v>21</v>
      </c>
      <c r="P76">
        <v>21</v>
      </c>
      <c r="Q76">
        <v>20</v>
      </c>
      <c r="R76">
        <v>20</v>
      </c>
      <c r="S76">
        <v>19</v>
      </c>
      <c r="T76">
        <v>19</v>
      </c>
      <c r="U76">
        <v>18</v>
      </c>
      <c r="V76">
        <v>18</v>
      </c>
      <c r="W76">
        <v>17</v>
      </c>
      <c r="X76">
        <v>17</v>
      </c>
      <c r="Y76">
        <v>16</v>
      </c>
      <c r="Z76">
        <v>16</v>
      </c>
      <c r="AA76">
        <v>15</v>
      </c>
      <c r="AB76">
        <v>14</v>
      </c>
      <c r="AC76">
        <v>13</v>
      </c>
      <c r="AD76">
        <v>12</v>
      </c>
      <c r="AE76">
        <v>11</v>
      </c>
      <c r="AF76">
        <v>10</v>
      </c>
      <c r="AG76">
        <v>9</v>
      </c>
      <c r="AH76">
        <v>8</v>
      </c>
      <c r="AI76">
        <v>7</v>
      </c>
      <c r="AJ76">
        <v>6</v>
      </c>
      <c r="AK76">
        <v>5</v>
      </c>
      <c r="AL76">
        <v>4</v>
      </c>
      <c r="AM76">
        <v>3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14">
        <v>28</v>
      </c>
      <c r="B77" s="16">
        <v>2250</v>
      </c>
      <c r="C77">
        <v>28</v>
      </c>
      <c r="D77">
        <v>28</v>
      </c>
      <c r="E77">
        <v>28</v>
      </c>
      <c r="F77">
        <v>28</v>
      </c>
      <c r="G77">
        <v>27</v>
      </c>
      <c r="H77">
        <v>27</v>
      </c>
      <c r="I77">
        <v>26</v>
      </c>
      <c r="J77">
        <v>26</v>
      </c>
      <c r="K77">
        <v>25</v>
      </c>
      <c r="L77">
        <v>25</v>
      </c>
      <c r="M77">
        <v>24</v>
      </c>
      <c r="N77">
        <v>24</v>
      </c>
      <c r="O77">
        <v>23</v>
      </c>
      <c r="P77">
        <v>23</v>
      </c>
      <c r="Q77">
        <v>22</v>
      </c>
      <c r="R77">
        <v>22</v>
      </c>
      <c r="S77">
        <v>21</v>
      </c>
      <c r="T77">
        <v>21</v>
      </c>
      <c r="U77">
        <v>20</v>
      </c>
      <c r="V77">
        <v>20</v>
      </c>
      <c r="W77">
        <v>19</v>
      </c>
      <c r="X77">
        <v>19</v>
      </c>
      <c r="Y77">
        <v>18</v>
      </c>
      <c r="Z77">
        <v>17</v>
      </c>
      <c r="AA77">
        <v>16</v>
      </c>
      <c r="AB77">
        <v>15</v>
      </c>
      <c r="AC77">
        <v>14</v>
      </c>
      <c r="AD77">
        <v>13</v>
      </c>
      <c r="AE77">
        <v>12</v>
      </c>
      <c r="AF77">
        <v>11</v>
      </c>
      <c r="AG77">
        <v>10</v>
      </c>
      <c r="AH77">
        <v>9</v>
      </c>
      <c r="AI77">
        <v>8</v>
      </c>
      <c r="AJ77">
        <v>7</v>
      </c>
      <c r="AK77">
        <v>6</v>
      </c>
      <c r="AL77">
        <v>5</v>
      </c>
      <c r="AM77">
        <v>4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4">
        <v>30</v>
      </c>
      <c r="B78" s="16">
        <v>2500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29</v>
      </c>
      <c r="P78">
        <v>28</v>
      </c>
      <c r="Q78">
        <v>27</v>
      </c>
      <c r="R78">
        <v>26</v>
      </c>
      <c r="S78">
        <v>25</v>
      </c>
      <c r="T78">
        <v>25</v>
      </c>
      <c r="U78">
        <v>24</v>
      </c>
      <c r="V78">
        <v>23</v>
      </c>
      <c r="W78">
        <v>22</v>
      </c>
      <c r="X78">
        <v>22</v>
      </c>
      <c r="Y78">
        <v>21</v>
      </c>
      <c r="Z78">
        <v>21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19</v>
      </c>
      <c r="AH78">
        <v>19</v>
      </c>
      <c r="AI78">
        <v>18</v>
      </c>
      <c r="AJ78">
        <v>17</v>
      </c>
      <c r="AK78">
        <v>16</v>
      </c>
      <c r="AL78">
        <v>15</v>
      </c>
      <c r="AM78">
        <v>13</v>
      </c>
      <c r="AN78">
        <v>10</v>
      </c>
      <c r="AO78">
        <v>6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>
        <v>30</v>
      </c>
      <c r="B79" s="16">
        <v>2750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29</v>
      </c>
      <c r="V79">
        <v>28</v>
      </c>
      <c r="W79">
        <v>27</v>
      </c>
      <c r="X79">
        <v>26</v>
      </c>
      <c r="Y79">
        <v>25</v>
      </c>
      <c r="Z79">
        <v>25</v>
      </c>
      <c r="AA79">
        <v>24</v>
      </c>
      <c r="AB79">
        <v>23</v>
      </c>
      <c r="AC79">
        <v>22</v>
      </c>
      <c r="AD79">
        <v>22</v>
      </c>
      <c r="AE79">
        <v>21</v>
      </c>
      <c r="AF79">
        <v>21</v>
      </c>
      <c r="AG79">
        <v>20</v>
      </c>
      <c r="AH79">
        <v>20</v>
      </c>
      <c r="AI79">
        <v>19</v>
      </c>
      <c r="AJ79">
        <v>18</v>
      </c>
      <c r="AK79">
        <v>17</v>
      </c>
      <c r="AL79">
        <v>16</v>
      </c>
      <c r="AM79">
        <v>14</v>
      </c>
      <c r="AN79">
        <v>12</v>
      </c>
      <c r="AO79">
        <v>10</v>
      </c>
      <c r="AP79">
        <v>5</v>
      </c>
      <c r="AQ79">
        <v>1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>
        <v>30</v>
      </c>
      <c r="B80" s="16">
        <v>3000</v>
      </c>
      <c r="C80">
        <v>30</v>
      </c>
      <c r="D80">
        <v>30</v>
      </c>
      <c r="E80">
        <v>30</v>
      </c>
      <c r="F80">
        <v>30</v>
      </c>
      <c r="G80">
        <v>30</v>
      </c>
      <c r="H80">
        <v>30</v>
      </c>
      <c r="I80">
        <v>30</v>
      </c>
      <c r="J80">
        <v>30</v>
      </c>
      <c r="K80">
        <v>30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30</v>
      </c>
      <c r="W80">
        <v>30</v>
      </c>
      <c r="X80">
        <v>30</v>
      </c>
      <c r="Y80">
        <v>30</v>
      </c>
      <c r="Z80">
        <v>29</v>
      </c>
      <c r="AA80">
        <v>28</v>
      </c>
      <c r="AB80">
        <v>27</v>
      </c>
      <c r="AC80">
        <v>26</v>
      </c>
      <c r="AD80">
        <v>25</v>
      </c>
      <c r="AE80">
        <v>24</v>
      </c>
      <c r="AF80">
        <v>23</v>
      </c>
      <c r="AG80">
        <v>22</v>
      </c>
      <c r="AH80">
        <v>21</v>
      </c>
      <c r="AI80">
        <v>20</v>
      </c>
      <c r="AJ80">
        <v>19</v>
      </c>
      <c r="AK80">
        <v>18</v>
      </c>
      <c r="AL80">
        <v>17</v>
      </c>
      <c r="AM80">
        <v>15</v>
      </c>
      <c r="AN80">
        <v>12</v>
      </c>
      <c r="AO80">
        <v>10</v>
      </c>
      <c r="AP80">
        <v>5</v>
      </c>
      <c r="AQ80">
        <v>1</v>
      </c>
      <c r="AR80">
        <v>0</v>
      </c>
      <c r="AS80">
        <v>0</v>
      </c>
      <c r="AT80">
        <v>0</v>
      </c>
      <c r="AU80">
        <v>0</v>
      </c>
    </row>
    <row r="84" spans="2:18" x14ac:dyDescent="0.3">
      <c r="B84" t="s">
        <v>126</v>
      </c>
      <c r="G84" t="s">
        <v>99</v>
      </c>
      <c r="L84" t="s">
        <v>97</v>
      </c>
      <c r="Q84" t="s">
        <v>98</v>
      </c>
    </row>
    <row r="86" spans="2:18" x14ac:dyDescent="0.3">
      <c r="B86" s="9" t="s">
        <v>89</v>
      </c>
      <c r="C86" s="9" t="s">
        <v>90</v>
      </c>
      <c r="G86" s="9" t="s">
        <v>89</v>
      </c>
      <c r="H86" s="9" t="s">
        <v>90</v>
      </c>
      <c r="L86" s="9" t="s">
        <v>89</v>
      </c>
      <c r="M86" s="9" t="s">
        <v>90</v>
      </c>
      <c r="Q86" s="9" t="s">
        <v>89</v>
      </c>
      <c r="R86" s="9" t="s">
        <v>90</v>
      </c>
    </row>
    <row r="87" spans="2:18" x14ac:dyDescent="0.3">
      <c r="B87">
        <v>0</v>
      </c>
      <c r="C87">
        <v>10</v>
      </c>
      <c r="G87">
        <v>0</v>
      </c>
      <c r="H87">
        <v>15</v>
      </c>
      <c r="L87">
        <v>0</v>
      </c>
      <c r="M87">
        <v>15</v>
      </c>
      <c r="Q87">
        <v>0</v>
      </c>
      <c r="R87">
        <v>15</v>
      </c>
    </row>
    <row r="88" spans="2:18" x14ac:dyDescent="0.3">
      <c r="B88">
        <v>2</v>
      </c>
      <c r="C88">
        <v>9</v>
      </c>
      <c r="G88">
        <v>1</v>
      </c>
      <c r="H88">
        <v>10</v>
      </c>
      <c r="L88">
        <v>1</v>
      </c>
      <c r="M88">
        <v>10</v>
      </c>
      <c r="Q88">
        <v>1</v>
      </c>
      <c r="R88">
        <v>10</v>
      </c>
    </row>
    <row r="89" spans="2:18" x14ac:dyDescent="0.3">
      <c r="B89">
        <v>4</v>
      </c>
      <c r="C89">
        <v>8</v>
      </c>
      <c r="G89">
        <v>2</v>
      </c>
      <c r="H89">
        <v>8</v>
      </c>
      <c r="L89">
        <v>2</v>
      </c>
      <c r="M89">
        <v>8</v>
      </c>
      <c r="Q89">
        <v>2</v>
      </c>
      <c r="R89">
        <v>8</v>
      </c>
    </row>
    <row r="90" spans="2:18" x14ac:dyDescent="0.3">
      <c r="B90">
        <v>6</v>
      </c>
      <c r="C90">
        <v>7</v>
      </c>
      <c r="G90">
        <v>3</v>
      </c>
      <c r="H90">
        <v>6</v>
      </c>
      <c r="L90">
        <v>3</v>
      </c>
      <c r="M90">
        <v>6</v>
      </c>
      <c r="Q90">
        <v>3</v>
      </c>
      <c r="R90">
        <v>6</v>
      </c>
    </row>
    <row r="91" spans="2:18" x14ac:dyDescent="0.3">
      <c r="B91">
        <v>8</v>
      </c>
      <c r="C91">
        <v>6</v>
      </c>
      <c r="G91">
        <v>4</v>
      </c>
      <c r="H91">
        <v>4</v>
      </c>
      <c r="L91">
        <v>4</v>
      </c>
      <c r="M91">
        <v>4</v>
      </c>
      <c r="Q91">
        <v>4</v>
      </c>
      <c r="R91">
        <v>4</v>
      </c>
    </row>
    <row r="92" spans="2:18" x14ac:dyDescent="0.3">
      <c r="B92">
        <v>10</v>
      </c>
      <c r="C92">
        <v>5</v>
      </c>
      <c r="G92">
        <v>5</v>
      </c>
      <c r="H92">
        <v>3</v>
      </c>
      <c r="L92">
        <v>5</v>
      </c>
      <c r="M92">
        <v>3</v>
      </c>
      <c r="Q92">
        <v>5</v>
      </c>
      <c r="R92">
        <v>3</v>
      </c>
    </row>
    <row r="93" spans="2:18" x14ac:dyDescent="0.3">
      <c r="B93">
        <v>15</v>
      </c>
      <c r="C93">
        <v>4</v>
      </c>
      <c r="G93">
        <v>6</v>
      </c>
      <c r="H93">
        <v>2</v>
      </c>
      <c r="L93">
        <v>6</v>
      </c>
      <c r="M93">
        <v>2</v>
      </c>
      <c r="Q93">
        <v>6</v>
      </c>
      <c r="R93">
        <v>2</v>
      </c>
    </row>
    <row r="94" spans="2:18" x14ac:dyDescent="0.3">
      <c r="B94">
        <v>20</v>
      </c>
      <c r="C94">
        <v>3</v>
      </c>
      <c r="G94">
        <v>7</v>
      </c>
      <c r="H94">
        <v>1</v>
      </c>
      <c r="L94">
        <v>7</v>
      </c>
      <c r="M94">
        <v>1</v>
      </c>
      <c r="Q94">
        <v>7</v>
      </c>
      <c r="R94">
        <v>1</v>
      </c>
    </row>
    <row r="95" spans="2:18" x14ac:dyDescent="0.3">
      <c r="B95">
        <v>25</v>
      </c>
      <c r="C95">
        <v>2</v>
      </c>
      <c r="G95">
        <v>8</v>
      </c>
      <c r="H95">
        <v>0</v>
      </c>
      <c r="L95">
        <v>8</v>
      </c>
      <c r="M95">
        <v>0</v>
      </c>
      <c r="Q95">
        <v>8</v>
      </c>
      <c r="R95">
        <v>0</v>
      </c>
    </row>
    <row r="96" spans="2:18" x14ac:dyDescent="0.3">
      <c r="B96">
        <v>30</v>
      </c>
      <c r="C96">
        <v>1</v>
      </c>
      <c r="G96">
        <v>9</v>
      </c>
      <c r="H96">
        <v>0</v>
      </c>
      <c r="L96">
        <v>9</v>
      </c>
      <c r="M96">
        <v>0</v>
      </c>
      <c r="Q96">
        <v>9</v>
      </c>
      <c r="R96">
        <v>0</v>
      </c>
    </row>
    <row r="97" spans="2:20" x14ac:dyDescent="0.3">
      <c r="B97">
        <v>35</v>
      </c>
      <c r="C97">
        <v>0</v>
      </c>
      <c r="G97">
        <v>10</v>
      </c>
      <c r="H97">
        <v>0</v>
      </c>
      <c r="L97">
        <v>10</v>
      </c>
      <c r="M97">
        <v>0</v>
      </c>
      <c r="Q97">
        <v>10</v>
      </c>
      <c r="R97">
        <v>0</v>
      </c>
    </row>
    <row r="98" spans="2:20" x14ac:dyDescent="0.3">
      <c r="B98" t="s">
        <v>125</v>
      </c>
      <c r="C98">
        <v>0</v>
      </c>
      <c r="G98" t="s">
        <v>125</v>
      </c>
      <c r="H98">
        <v>0</v>
      </c>
      <c r="L98" t="s">
        <v>125</v>
      </c>
      <c r="M98">
        <v>0</v>
      </c>
      <c r="Q98" t="s">
        <v>125</v>
      </c>
      <c r="R98">
        <v>0</v>
      </c>
    </row>
    <row r="102" spans="2:20" x14ac:dyDescent="0.3">
      <c r="B102" t="s">
        <v>114</v>
      </c>
      <c r="I102" t="s">
        <v>131</v>
      </c>
      <c r="P102" t="s">
        <v>132</v>
      </c>
    </row>
    <row r="104" spans="2:20" x14ac:dyDescent="0.3">
      <c r="E104" t="s">
        <v>129</v>
      </c>
      <c r="F104" t="s">
        <v>128</v>
      </c>
      <c r="L104" t="s">
        <v>129</v>
      </c>
      <c r="M104" t="s">
        <v>128</v>
      </c>
      <c r="S104" t="s">
        <v>129</v>
      </c>
      <c r="T104" t="s">
        <v>128</v>
      </c>
    </row>
    <row r="105" spans="2:20" x14ac:dyDescent="0.3">
      <c r="B105">
        <v>0</v>
      </c>
      <c r="C105" t="s">
        <v>118</v>
      </c>
      <c r="E105">
        <v>43</v>
      </c>
      <c r="F105">
        <f>IF(BONITETA!F70&lt;=List1!E105,BONITETA!F70,"")</f>
        <v>43</v>
      </c>
      <c r="I105">
        <v>0</v>
      </c>
      <c r="J105" t="s">
        <v>118</v>
      </c>
      <c r="L105">
        <v>43</v>
      </c>
      <c r="M105">
        <f>IF(BONITETA!F78&lt;=List1!L105,BONITETA!F78,"")</f>
        <v>30</v>
      </c>
      <c r="P105">
        <v>0</v>
      </c>
      <c r="Q105" t="s">
        <v>118</v>
      </c>
      <c r="S105">
        <v>43</v>
      </c>
      <c r="T105">
        <f>IF(BONITETA!F80&lt;=List1!S105,BONITETA!F80,"")</f>
        <v>36.5</v>
      </c>
    </row>
    <row r="106" spans="2:20" x14ac:dyDescent="0.3">
      <c r="B106">
        <v>43</v>
      </c>
      <c r="C106" t="s">
        <v>124</v>
      </c>
      <c r="E106">
        <v>57</v>
      </c>
      <c r="F106" t="str">
        <f>IF(AND(BONITETA!F70&gt;List1!E105,BONITETA!F70&lt;=List1!E106),BONITETA!F70,"")</f>
        <v/>
      </c>
      <c r="I106">
        <v>43</v>
      </c>
      <c r="J106" t="s">
        <v>124</v>
      </c>
      <c r="L106">
        <v>57</v>
      </c>
      <c r="M106" t="str">
        <f>IF(AND(BONITETA!F78&gt;List1!L105,BONITETA!F78&lt;=List1!L106),BONITETA!F78,"")</f>
        <v/>
      </c>
      <c r="P106">
        <v>43</v>
      </c>
      <c r="Q106" t="s">
        <v>124</v>
      </c>
      <c r="S106">
        <v>57</v>
      </c>
      <c r="T106" t="str">
        <f>IF(AND(BONITETA!F80&gt;List1!S105,BONITETA!F80&lt;=List1!S106),BONITETA!F80,"")</f>
        <v/>
      </c>
    </row>
    <row r="107" spans="2:20" x14ac:dyDescent="0.3">
      <c r="B107">
        <v>57</v>
      </c>
      <c r="C107" t="s">
        <v>115</v>
      </c>
      <c r="E107">
        <v>68</v>
      </c>
      <c r="F107" t="str">
        <f>IF(AND(BONITETA!F70&gt;List1!E106,BONITETA!F70&lt;=List1!E107),BONITETA!F70,"")</f>
        <v/>
      </c>
      <c r="I107">
        <v>57</v>
      </c>
      <c r="J107" t="s">
        <v>115</v>
      </c>
      <c r="L107">
        <v>68</v>
      </c>
      <c r="M107" t="str">
        <f>IF(AND(BONITETA!F78&gt;List1!L106,BONITETA!F78&lt;=List1!L107),BONITETA!F78,"")</f>
        <v/>
      </c>
      <c r="P107">
        <v>57</v>
      </c>
      <c r="Q107" t="s">
        <v>115</v>
      </c>
      <c r="S107">
        <v>68</v>
      </c>
      <c r="T107" t="str">
        <f>IF(AND(BONITETA!F80&gt;List1!S106,BONITETA!F80&lt;=List1!S107),BONITETA!F80,"")</f>
        <v/>
      </c>
    </row>
    <row r="108" spans="2:20" x14ac:dyDescent="0.3">
      <c r="B108">
        <v>68</v>
      </c>
      <c r="C108" t="s">
        <v>116</v>
      </c>
      <c r="E108">
        <v>77</v>
      </c>
      <c r="F108" t="str">
        <f>IF(AND(BONITETA!F70&gt;List1!E107,BONITETA!F70&lt;=List1!E108),BONITETA!F70,"")</f>
        <v/>
      </c>
      <c r="I108">
        <v>68</v>
      </c>
      <c r="J108" t="s">
        <v>116</v>
      </c>
      <c r="L108">
        <v>77</v>
      </c>
      <c r="M108" t="str">
        <f>IF(AND(BONITETA!F78&gt;List1!L107,BONITETA!F78&lt;=List1!L108),BONITETA!F78,"")</f>
        <v/>
      </c>
      <c r="P108">
        <v>68</v>
      </c>
      <c r="Q108" t="s">
        <v>116</v>
      </c>
      <c r="S108">
        <v>77</v>
      </c>
      <c r="T108" t="str">
        <f>IF(AND(BONITETA!F80&gt;List1!S107,BONITETA!F80&lt;=List1!S108),BONITETA!F80,"")</f>
        <v/>
      </c>
    </row>
    <row r="109" spans="2:20" x14ac:dyDescent="0.3">
      <c r="B109">
        <v>77</v>
      </c>
      <c r="C109" t="s">
        <v>117</v>
      </c>
      <c r="E109">
        <v>85</v>
      </c>
      <c r="F109" t="str">
        <f>IF(BONITETA!F70&gt;List1!E108,BONITETA!F70,"")</f>
        <v/>
      </c>
      <c r="I109">
        <v>77</v>
      </c>
      <c r="J109" t="s">
        <v>117</v>
      </c>
      <c r="L109">
        <v>85</v>
      </c>
      <c r="M109" t="str">
        <f>IF(BONITETA!F78&gt;List1!L108,BONITETA!F78,"")</f>
        <v/>
      </c>
      <c r="P109">
        <v>77</v>
      </c>
      <c r="Q109" t="s">
        <v>117</v>
      </c>
      <c r="S109">
        <v>85</v>
      </c>
      <c r="T109" t="str">
        <f>IF(BONITETA!F80&gt;List1!S108,BONITETA!F80,"")</f>
        <v/>
      </c>
    </row>
    <row r="110" spans="2:20" x14ac:dyDescent="0.3">
      <c r="E110" t="s">
        <v>127</v>
      </c>
      <c r="F110">
        <f>MAX(85,BONITETA!F70)-BONITETA!F70</f>
        <v>42</v>
      </c>
      <c r="L110" t="s">
        <v>127</v>
      </c>
      <c r="M110">
        <f>MAX(85,BONITETA!F78)-BONITETA!F78</f>
        <v>55</v>
      </c>
      <c r="S110" t="s">
        <v>127</v>
      </c>
      <c r="T110">
        <f>MAX(85,BONITETA!F80)-BONITETA!F80</f>
        <v>48.5</v>
      </c>
    </row>
  </sheetData>
  <sheetProtection algorithmName="SHA-512" hashValue="fhU//gsURF8D9O9ySnRUyDUaMLHcusWu9zfCidqPjqk2z4PrEgC4Z/4vYbJHjOOkTLSpwU8KfkDGruSJw9w6aQ==" saltValue="eIUK37yO1W/8SZE4OhZyeg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BONITETA</vt:lpstr>
      <vt:lpstr>List1</vt:lpstr>
      <vt:lpstr>BONITETA!Print_Area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Minilon2</dc:creator>
  <cp:lastModifiedBy>domen.drovenikk@gmail.com</cp:lastModifiedBy>
  <cp:lastPrinted>2024-05-17T08:43:11Z</cp:lastPrinted>
  <dcterms:created xsi:type="dcterms:W3CDTF">2022-02-17T21:59:09Z</dcterms:created>
  <dcterms:modified xsi:type="dcterms:W3CDTF">2024-06-08T22:03:24Z</dcterms:modified>
</cp:coreProperties>
</file>