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ncial_mathematics_3\"/>
    </mc:Choice>
  </mc:AlternateContent>
  <bookViews>
    <workbookView xWindow="0" yWindow="0" windowWidth="18600" windowHeight="113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4" i="1" l="1"/>
  <c r="B59" i="1" a="1"/>
  <c r="B59" i="1"/>
  <c r="C59" i="1"/>
  <c r="B57" i="1"/>
  <c r="B46" i="1" l="1"/>
  <c r="B33" i="1"/>
  <c r="B32" i="1"/>
  <c r="C21" i="1"/>
  <c r="D21" i="1"/>
  <c r="E21" i="1"/>
  <c r="F21" i="1"/>
  <c r="G21" i="1"/>
  <c r="H21" i="1"/>
  <c r="B21" i="1"/>
  <c r="B34" i="1" l="1"/>
  <c r="B23" i="1"/>
  <c r="B24" i="1" s="1"/>
  <c r="F10" i="1"/>
  <c r="E10" i="1"/>
  <c r="D10" i="1"/>
  <c r="C10" i="1"/>
  <c r="B10" i="1"/>
  <c r="G10" i="1" l="1"/>
  <c r="B12" i="1"/>
</calcChain>
</file>

<file path=xl/sharedStrings.xml><?xml version="1.0" encoding="utf-8"?>
<sst xmlns="http://schemas.openxmlformats.org/spreadsheetml/2006/main" count="46" uniqueCount="46">
  <si>
    <t>Финансовая математика</t>
  </si>
  <si>
    <t>Задача 1</t>
  </si>
  <si>
    <t>Задача 2</t>
  </si>
  <si>
    <t>Задача 3</t>
  </si>
  <si>
    <t>Задача 4</t>
  </si>
  <si>
    <t>Задача 5</t>
  </si>
  <si>
    <t>Урок 2. Урок 3. Применение статистики в экономике и финансах. Введение в эконометрику</t>
  </si>
  <si>
    <t>Аналитик собрал статистику за 36 прошедших месяцев, согласно которой вложение в акцию компании АВС</t>
  </si>
  <si>
    <t xml:space="preserve">позволило за месяц заработать 15% в 1 случае из 36 проанализированных месяцев, 10%- в 2 случаях, 5% - в 3 случаях, </t>
  </si>
  <si>
    <t>0% в 23 случаях, потерять 5% в 6 случаях, и потерять 10% в оставшихся случаях. Определить ожидаемое значение доходности инвестиции.</t>
  </si>
  <si>
    <t>Доход</t>
  </si>
  <si>
    <t>Ожидаемое значение доходности инвестиции</t>
  </si>
  <si>
    <t>Количество случаев, %</t>
  </si>
  <si>
    <t xml:space="preserve">Инвестиционный фонд за 7 предыдущих лет заработал следующие годовые доходности: +5%; -2%; +12%; +7%; -4%; +11%; +9%. </t>
  </si>
  <si>
    <t xml:space="preserve">Если предположить, что в среднем фонд будет зарабатывать такую же доходность, как и по итогам прошедших 7 лет (в смысле геометрической доходности), </t>
  </si>
  <si>
    <t>и вложить $100 тыс. в этот фонд, то какой ожидаемый результат будет через 5 лет?</t>
  </si>
  <si>
    <t xml:space="preserve"> Годовая доходность</t>
  </si>
  <si>
    <t>Среднее геометрическое</t>
  </si>
  <si>
    <t>Вложение</t>
  </si>
  <si>
    <t>Ожидаемый результат через 5 лет</t>
  </si>
  <si>
    <t xml:space="preserve"> Годовая доходность c приростом</t>
  </si>
  <si>
    <t xml:space="preserve">В инвестиционном анализе есть т.н. показатель Шарпа, который характеризует эффективность инвестиции в фонд. </t>
  </si>
  <si>
    <t>Он рассчитывается как отношение средней доходности к риску (волатильности).</t>
  </si>
  <si>
    <t>Рассчитайте этот коэффициент для условий задачи 2.</t>
  </si>
  <si>
    <t>Cредняя доходность</t>
  </si>
  <si>
    <t>Волатильность</t>
  </si>
  <si>
    <t>Показатель Шарпа</t>
  </si>
  <si>
    <t xml:space="preserve">Компания по страхованию автомобилей разделяет водителей по трем категориям в зависимости от опыта: категория 1 (стаж вождения более 10 лет), </t>
  </si>
  <si>
    <t xml:space="preserve">категория 2 (стаж более 2 лет, но меньше 10), категория 3 (стаж менее 2 лет). Для данной компании среди 100% застрахованных 30% принадлежат категории 1, </t>
  </si>
  <si>
    <t>50% – категории 2, 20% – категории 3. Вероятность того, что в течение года водитель категории 1 попадет хотя бы в одно ДТП равна 1%; для водителя категории 2 - 3%,</t>
  </si>
  <si>
    <t xml:space="preserve">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</si>
  <si>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Категория</t>
  </si>
  <si>
    <t>Количество водителей</t>
  </si>
  <si>
    <t>Вероятность ДТП</t>
  </si>
  <si>
    <t>Вероятность того, что водитель попавший в ДТП относится к 1 категории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</si>
  <si>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</si>
  <si>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</t>
  </si>
  <si>
    <t>Цена акции, $</t>
  </si>
  <si>
    <t>Цена ресурса</t>
  </si>
  <si>
    <t>И предположил, что цена акции зависит от цены ресурса с задержкой на 3 месяца. Определить уравнение регрессии для этого предположения и</t>
  </si>
  <si>
    <t>сделать на его основе прогноз цены акции на 15 месяц.</t>
  </si>
  <si>
    <t>Коэффициент корреляции</t>
  </si>
  <si>
    <t>Коэффициенты регрессии</t>
  </si>
  <si>
    <t>m</t>
  </si>
  <si>
    <t>b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</si>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</sst>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[$$-409]* #,##0.00_ ;_-[$$-409]* \-#,##0.00\ ;_-[$$-409]* &quot;-&quot;??_ ;_-@_ "/>
    <numFmt numFmtId="165" formatCode="_-[$$-409]* #,##0_ ;_-[$$-409]* \-#,##0\ ;_-[$$-409]* &quot;-&quot;_ ;_-@_ "/>
    <numFmt numFmtId="166" formatCode="#,##0.00_ ;\-#,##0.00\ "/>
    <numFmt numFmtId="167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7A0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0" fontId="1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left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7A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Зависимость цены акции от цены ресурса с задержкой на 3 месяца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2318814578557427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Лист1!$B$55:$J$55</c:f>
              <c:numCache>
                <c:formatCode>#\ ##0.00_ ;\-#\ ##0.00\ </c:formatCode>
                <c:ptCount val="9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</c:numCache>
            </c:numRef>
          </c:xVal>
          <c:yVal>
            <c:numRef>
              <c:f>Лист1!$E$54:$M$54</c:f>
              <c:numCache>
                <c:formatCode>#\ ##0.00_ ;\-#\ ##0.00\ </c:formatCode>
                <c:ptCount val="9"/>
                <c:pt idx="0">
                  <c:v>15.7</c:v>
                </c:pt>
                <c:pt idx="1">
                  <c:v>15.2</c:v>
                </c:pt>
                <c:pt idx="2">
                  <c:v>16.100000000000001</c:v>
                </c:pt>
                <c:pt idx="3">
                  <c:v>16.5</c:v>
                </c:pt>
                <c:pt idx="4">
                  <c:v>17.100000000000001</c:v>
                </c:pt>
                <c:pt idx="5">
                  <c:v>17.2</c:v>
                </c:pt>
                <c:pt idx="6">
                  <c:v>17</c:v>
                </c:pt>
                <c:pt idx="7">
                  <c:v>16.8</c:v>
                </c:pt>
                <c:pt idx="8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8-407E-BD63-975C49D85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45576"/>
        <c:axId val="592240984"/>
      </c:scatterChart>
      <c:valAx>
        <c:axId val="59224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ресурса, 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0_ ;\-#\ ##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240984"/>
        <c:crosses val="autoZero"/>
        <c:crossBetween val="midCat"/>
      </c:valAx>
      <c:valAx>
        <c:axId val="59224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акции, 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0_ ;\-#\ ##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24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60</xdr:row>
      <xdr:rowOff>9525</xdr:rowOff>
    </xdr:from>
    <xdr:to>
      <xdr:col>13</xdr:col>
      <xdr:colOff>495299</xdr:colOff>
      <xdr:row>74</xdr:row>
      <xdr:rowOff>85725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5" workbookViewId="0">
      <selection activeCell="A54" sqref="A54"/>
    </sheetView>
  </sheetViews>
  <sheetFormatPr defaultRowHeight="15" x14ac:dyDescent="0.25"/>
  <cols>
    <col min="1" max="1" width="31.28515625" customWidth="1"/>
    <col min="2" max="2" width="13.85546875" customWidth="1"/>
    <col min="3" max="3" width="10.7109375" customWidth="1"/>
  </cols>
  <sheetData>
    <row r="1" spans="1:7" x14ac:dyDescent="0.25">
      <c r="A1" t="s">
        <v>0</v>
      </c>
    </row>
    <row r="3" spans="1:7" x14ac:dyDescent="0.25">
      <c r="A3" t="s">
        <v>6</v>
      </c>
    </row>
    <row r="5" spans="1:7" x14ac:dyDescent="0.25">
      <c r="A5" t="s">
        <v>1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9</v>
      </c>
    </row>
    <row r="10" spans="1:7" x14ac:dyDescent="0.25">
      <c r="A10" s="7" t="s">
        <v>12</v>
      </c>
      <c r="B10" s="4">
        <f>1/36</f>
        <v>2.7777777777777776E-2</v>
      </c>
      <c r="C10" s="4">
        <f>2/36</f>
        <v>5.5555555555555552E-2</v>
      </c>
      <c r="D10" s="4">
        <f>3/36</f>
        <v>8.3333333333333329E-2</v>
      </c>
      <c r="E10" s="4">
        <f>23/36</f>
        <v>0.63888888888888884</v>
      </c>
      <c r="F10" s="4">
        <f>6/36</f>
        <v>0.16666666666666666</v>
      </c>
      <c r="G10" s="4">
        <f>1-SUM(B10:F10)</f>
        <v>2.7777777777777901E-2</v>
      </c>
    </row>
    <row r="11" spans="1:7" x14ac:dyDescent="0.25">
      <c r="A11" s="3" t="s">
        <v>10</v>
      </c>
      <c r="B11" s="8">
        <v>0.15</v>
      </c>
      <c r="C11" s="8">
        <v>0.1</v>
      </c>
      <c r="D11" s="8">
        <v>0.05</v>
      </c>
      <c r="E11" s="8">
        <v>0</v>
      </c>
      <c r="F11" s="8">
        <v>-0.05</v>
      </c>
      <c r="G11" s="8">
        <v>-0.1</v>
      </c>
    </row>
    <row r="12" spans="1:7" ht="30" x14ac:dyDescent="0.25">
      <c r="A12" s="5" t="s">
        <v>11</v>
      </c>
      <c r="B12" s="6">
        <f>SUMPRODUCT(B10:G10,B11:G11)</f>
        <v>2.7777777777777644E-3</v>
      </c>
    </row>
    <row r="15" spans="1:7" x14ac:dyDescent="0.25">
      <c r="A15" t="s">
        <v>2</v>
      </c>
    </row>
    <row r="16" spans="1:7" x14ac:dyDescent="0.25">
      <c r="A16" t="s">
        <v>13</v>
      </c>
    </row>
    <row r="17" spans="1:8" x14ac:dyDescent="0.25">
      <c r="A17" t="s">
        <v>14</v>
      </c>
    </row>
    <row r="18" spans="1:8" x14ac:dyDescent="0.25">
      <c r="A18" t="s">
        <v>15</v>
      </c>
    </row>
    <row r="20" spans="1:8" x14ac:dyDescent="0.25">
      <c r="A20" s="1" t="s">
        <v>16</v>
      </c>
      <c r="B20" s="9">
        <v>0.05</v>
      </c>
      <c r="C20" s="9">
        <v>-0.02</v>
      </c>
      <c r="D20" s="9">
        <v>0.12</v>
      </c>
      <c r="E20" s="9">
        <v>7.0000000000000007E-2</v>
      </c>
      <c r="F20" s="9">
        <v>-0.04</v>
      </c>
      <c r="G20" s="9">
        <v>0.11</v>
      </c>
      <c r="H20" s="9">
        <v>0.09</v>
      </c>
    </row>
    <row r="21" spans="1:8" x14ac:dyDescent="0.25">
      <c r="A21" s="1" t="s">
        <v>20</v>
      </c>
      <c r="B21" s="9">
        <f>1+B20</f>
        <v>1.05</v>
      </c>
      <c r="C21" s="9">
        <f t="shared" ref="C21:H21" si="0">1+C20</f>
        <v>0.98</v>
      </c>
      <c r="D21" s="9">
        <f t="shared" si="0"/>
        <v>1.1200000000000001</v>
      </c>
      <c r="E21" s="9">
        <f t="shared" si="0"/>
        <v>1.07</v>
      </c>
      <c r="F21" s="9">
        <f t="shared" si="0"/>
        <v>0.96</v>
      </c>
      <c r="G21" s="9">
        <f t="shared" si="0"/>
        <v>1.1100000000000001</v>
      </c>
      <c r="H21" s="9">
        <f t="shared" si="0"/>
        <v>1.0900000000000001</v>
      </c>
    </row>
    <row r="22" spans="1:8" x14ac:dyDescent="0.25">
      <c r="A22" s="10" t="s">
        <v>18</v>
      </c>
      <c r="B22" s="12">
        <v>100000</v>
      </c>
    </row>
    <row r="23" spans="1:8" ht="18.75" x14ac:dyDescent="0.25">
      <c r="A23" s="5" t="s">
        <v>17</v>
      </c>
      <c r="B23" s="6">
        <f>GEOMEAN(B21:H21)-1</f>
        <v>5.2667285863485791E-2</v>
      </c>
    </row>
    <row r="24" spans="1:8" ht="30" x14ac:dyDescent="0.25">
      <c r="A24" s="5" t="s">
        <v>19</v>
      </c>
      <c r="B24" s="11">
        <f>B22*(1+B23)^5</f>
        <v>129257.46433998668</v>
      </c>
    </row>
    <row r="27" spans="1:8" x14ac:dyDescent="0.25">
      <c r="A27" t="s">
        <v>3</v>
      </c>
    </row>
    <row r="28" spans="1:8" x14ac:dyDescent="0.25">
      <c r="A28" t="s">
        <v>21</v>
      </c>
    </row>
    <row r="29" spans="1:8" x14ac:dyDescent="0.25">
      <c r="A29" t="s">
        <v>22</v>
      </c>
    </row>
    <row r="30" spans="1:8" x14ac:dyDescent="0.25">
      <c r="A30" t="s">
        <v>23</v>
      </c>
    </row>
    <row r="32" spans="1:8" x14ac:dyDescent="0.25">
      <c r="A32" s="1" t="s">
        <v>24</v>
      </c>
      <c r="B32" s="9">
        <f>AVERAGE(B20:H20)</f>
        <v>5.4285714285714284E-2</v>
      </c>
    </row>
    <row r="33" spans="1:4" x14ac:dyDescent="0.25">
      <c r="A33" s="10" t="s">
        <v>25</v>
      </c>
      <c r="B33" s="13">
        <f>STDEVA(B20:H20)</f>
        <v>6.2411842588070532E-2</v>
      </c>
    </row>
    <row r="34" spans="1:4" ht="18.75" x14ac:dyDescent="0.25">
      <c r="A34" s="5" t="s">
        <v>26</v>
      </c>
      <c r="B34" s="14">
        <f>B32/B33</f>
        <v>0.86979829523716889</v>
      </c>
    </row>
    <row r="37" spans="1:4" x14ac:dyDescent="0.25">
      <c r="A37" t="s">
        <v>4</v>
      </c>
    </row>
    <row r="38" spans="1:4" x14ac:dyDescent="0.25">
      <c r="A38" t="s">
        <v>27</v>
      </c>
    </row>
    <row r="39" spans="1:4" x14ac:dyDescent="0.25">
      <c r="A39" t="s">
        <v>28</v>
      </c>
    </row>
    <row r="40" spans="1:4" x14ac:dyDescent="0.25">
      <c r="A40" t="s">
        <v>29</v>
      </c>
    </row>
    <row r="41" spans="1:4" x14ac:dyDescent="0.25">
      <c r="A41" t="s">
        <v>30</v>
      </c>
    </row>
    <row r="43" spans="1:4" x14ac:dyDescent="0.25">
      <c r="A43" s="1" t="s">
        <v>31</v>
      </c>
      <c r="B43" s="2">
        <v>1</v>
      </c>
      <c r="C43" s="2">
        <v>2</v>
      </c>
      <c r="D43" s="2">
        <v>3</v>
      </c>
    </row>
    <row r="44" spans="1:4" x14ac:dyDescent="0.25">
      <c r="A44" s="1" t="s">
        <v>32</v>
      </c>
      <c r="B44" s="15">
        <v>0.3</v>
      </c>
      <c r="C44" s="15">
        <v>0.5</v>
      </c>
      <c r="D44" s="15">
        <v>0.2</v>
      </c>
    </row>
    <row r="45" spans="1:4" x14ac:dyDescent="0.25">
      <c r="A45" s="1" t="s">
        <v>33</v>
      </c>
      <c r="B45" s="15">
        <v>0.01</v>
      </c>
      <c r="C45" s="15">
        <v>0.03</v>
      </c>
      <c r="D45" s="15">
        <v>0.1</v>
      </c>
    </row>
    <row r="46" spans="1:4" ht="45" x14ac:dyDescent="0.25">
      <c r="A46" s="5" t="s">
        <v>34</v>
      </c>
      <c r="B46" s="6">
        <f>B44*B45/(B44*B45+C44*C45+D44*D45)</f>
        <v>7.8947368421052627E-2</v>
      </c>
    </row>
    <row r="49" spans="1:15" x14ac:dyDescent="0.25">
      <c r="A49" t="s">
        <v>5</v>
      </c>
    </row>
    <row r="50" spans="1:15" x14ac:dyDescent="0.25">
      <c r="A50" t="s">
        <v>35</v>
      </c>
    </row>
    <row r="51" spans="1:15" x14ac:dyDescent="0.25">
      <c r="A51" t="s">
        <v>39</v>
      </c>
    </row>
    <row r="52" spans="1:15" x14ac:dyDescent="0.25">
      <c r="A52" t="s">
        <v>40</v>
      </c>
    </row>
    <row r="53" spans="1:15" x14ac:dyDescent="0.25">
      <c r="A53" s="1" t="s">
        <v>36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  <c r="N53" s="2" t="s">
        <v>45</v>
      </c>
      <c r="O53" s="2">
        <v>15</v>
      </c>
    </row>
    <row r="54" spans="1:15" x14ac:dyDescent="0.25">
      <c r="A54" s="1" t="s">
        <v>37</v>
      </c>
      <c r="B54" s="16">
        <v>12.1</v>
      </c>
      <c r="C54" s="16">
        <v>15.2</v>
      </c>
      <c r="D54" s="16">
        <v>15.3</v>
      </c>
      <c r="E54" s="16">
        <v>15.7</v>
      </c>
      <c r="F54" s="16">
        <v>15.2</v>
      </c>
      <c r="G54" s="16">
        <v>16.100000000000001</v>
      </c>
      <c r="H54" s="16">
        <v>16.5</v>
      </c>
      <c r="I54" s="16">
        <v>17.100000000000001</v>
      </c>
      <c r="J54" s="16">
        <v>17.2</v>
      </c>
      <c r="K54" s="16">
        <v>17</v>
      </c>
      <c r="L54" s="16">
        <v>16.8</v>
      </c>
      <c r="M54" s="16">
        <v>16.899999999999999</v>
      </c>
      <c r="N54" s="16"/>
      <c r="O54" s="16">
        <f>M55*B59+C59</f>
        <v>16.886842674745726</v>
      </c>
    </row>
    <row r="55" spans="1:15" x14ac:dyDescent="0.25">
      <c r="A55" s="1" t="s">
        <v>38</v>
      </c>
      <c r="B55" s="16">
        <v>115</v>
      </c>
      <c r="C55" s="16">
        <v>119</v>
      </c>
      <c r="D55" s="16">
        <v>121</v>
      </c>
      <c r="E55" s="16">
        <v>130</v>
      </c>
      <c r="F55" s="16">
        <v>131</v>
      </c>
      <c r="G55" s="16">
        <v>150</v>
      </c>
      <c r="H55" s="16">
        <v>155</v>
      </c>
      <c r="I55" s="16">
        <v>172</v>
      </c>
      <c r="J55" s="16">
        <v>174</v>
      </c>
      <c r="K55" s="16">
        <v>168</v>
      </c>
      <c r="L55" s="16">
        <v>161</v>
      </c>
      <c r="M55" s="16">
        <v>159</v>
      </c>
      <c r="N55" s="16"/>
      <c r="O55" s="16"/>
    </row>
    <row r="57" spans="1:15" x14ac:dyDescent="0.25">
      <c r="A57" s="18" t="s">
        <v>41</v>
      </c>
      <c r="B57" s="17">
        <f>CORREL(B55:J55,E54:M54)</f>
        <v>0.69431915963329727</v>
      </c>
      <c r="C57" s="17"/>
    </row>
    <row r="58" spans="1:15" x14ac:dyDescent="0.25">
      <c r="A58" s="19" t="s">
        <v>42</v>
      </c>
      <c r="B58" s="20" t="s">
        <v>43</v>
      </c>
      <c r="C58" s="20" t="s">
        <v>44</v>
      </c>
    </row>
    <row r="59" spans="1:15" x14ac:dyDescent="0.25">
      <c r="A59" s="19"/>
      <c r="B59" s="21">
        <f t="array" ref="B59:C59">LINEST(E54:M54,B55:J55)</f>
        <v>2.1229171175070317E-2</v>
      </c>
      <c r="C59" s="21">
        <v>13.511404457909546</v>
      </c>
    </row>
  </sheetData>
  <mergeCells count="2">
    <mergeCell ref="A58:A59"/>
    <mergeCell ref="B57:C57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2023-10-27T07:03:34Z</dcterms:created>
  <dcterms:modified xsi:type="dcterms:W3CDTF">2023-11-16T17:42:52Z</dcterms:modified>
</cp:coreProperties>
</file>