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T31" i="1" l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11" i="1"/>
  <c r="O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95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95" i="1"/>
  <c r="G116" i="1"/>
  <c r="D112" i="1"/>
  <c r="D116" i="1"/>
  <c r="D120" i="1"/>
  <c r="D124" i="1"/>
  <c r="D118" i="1"/>
  <c r="D115" i="1"/>
  <c r="D123" i="1"/>
  <c r="D113" i="1"/>
  <c r="D117" i="1"/>
  <c r="D121" i="1"/>
  <c r="D114" i="1"/>
  <c r="D122" i="1"/>
  <c r="D119" i="1"/>
  <c r="D111" i="1"/>
  <c r="F95" i="1"/>
  <c r="E96" i="1"/>
  <c r="E100" i="1"/>
  <c r="E104" i="1"/>
  <c r="E108" i="1"/>
  <c r="E97" i="1"/>
  <c r="E105" i="1"/>
  <c r="E98" i="1"/>
  <c r="E102" i="1"/>
  <c r="E106" i="1"/>
  <c r="E99" i="1"/>
  <c r="E103" i="1"/>
  <c r="E107" i="1"/>
  <c r="E101" i="1"/>
  <c r="E95" i="1"/>
  <c r="D96" i="1"/>
  <c r="D100" i="1"/>
  <c r="D104" i="1"/>
  <c r="D108" i="1"/>
  <c r="D97" i="1"/>
  <c r="D101" i="1"/>
  <c r="D105" i="1"/>
  <c r="D103" i="1"/>
  <c r="D98" i="1"/>
  <c r="D102" i="1"/>
  <c r="D106" i="1"/>
  <c r="D99" i="1"/>
  <c r="D107" i="1"/>
  <c r="D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F97" i="1"/>
  <c r="F96" i="1"/>
  <c r="F98" i="1"/>
  <c r="C95" i="1"/>
  <c r="E82" i="1"/>
  <c r="E83" i="1"/>
  <c r="E87" i="1"/>
  <c r="E91" i="1"/>
  <c r="E85" i="1"/>
  <c r="E86" i="1"/>
  <c r="E84" i="1"/>
  <c r="E88" i="1"/>
  <c r="E92" i="1"/>
  <c r="E89" i="1"/>
  <c r="E90" i="1"/>
  <c r="D83" i="1"/>
  <c r="D87" i="1"/>
  <c r="D91" i="1"/>
  <c r="D85" i="1"/>
  <c r="D86" i="1"/>
  <c r="D84" i="1"/>
  <c r="D88" i="1"/>
  <c r="D92" i="1"/>
  <c r="D89" i="1"/>
  <c r="D90" i="1"/>
  <c r="D82" i="1"/>
  <c r="C83" i="1"/>
  <c r="C87" i="1"/>
  <c r="C91" i="1"/>
  <c r="C84" i="1"/>
  <c r="C88" i="1"/>
  <c r="C92" i="1"/>
  <c r="C85" i="1"/>
  <c r="C89" i="1"/>
  <c r="C86" i="1"/>
  <c r="C90" i="1"/>
  <c r="C82" i="1"/>
  <c r="E62" i="1"/>
  <c r="F100" i="1"/>
  <c r="F107" i="1"/>
  <c r="F105" i="1"/>
  <c r="F103" i="1"/>
  <c r="F101" i="1"/>
  <c r="F99" i="1"/>
  <c r="F108" i="1"/>
  <c r="F106" i="1"/>
  <c r="F104" i="1"/>
  <c r="F102" i="1"/>
  <c r="P4" i="1"/>
  <c r="P5" i="1"/>
  <c r="L4" i="1"/>
  <c r="L5" i="1"/>
  <c r="B58" i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39" i="1"/>
  <c r="E66" i="1"/>
  <c r="E70" i="1"/>
  <c r="E74" i="1"/>
  <c r="E78" i="1"/>
  <c r="E73" i="1"/>
  <c r="E63" i="1"/>
  <c r="E67" i="1"/>
  <c r="E71" i="1"/>
  <c r="E75" i="1"/>
  <c r="E79" i="1"/>
  <c r="E69" i="1"/>
  <c r="E64" i="1"/>
  <c r="E68" i="1"/>
  <c r="E72" i="1"/>
  <c r="E76" i="1"/>
  <c r="E65" i="1"/>
  <c r="E77" i="1"/>
  <c r="E61" i="1"/>
  <c r="C62" i="1"/>
  <c r="C66" i="1"/>
  <c r="C70" i="1"/>
  <c r="C74" i="1"/>
  <c r="C78" i="1"/>
  <c r="C68" i="1"/>
  <c r="C76" i="1"/>
  <c r="C69" i="1"/>
  <c r="C77" i="1"/>
  <c r="C63" i="1"/>
  <c r="C67" i="1"/>
  <c r="C71" i="1"/>
  <c r="C75" i="1"/>
  <c r="C79" i="1"/>
  <c r="C64" i="1"/>
  <c r="C72" i="1"/>
  <c r="C65" i="1"/>
  <c r="C73" i="1"/>
  <c r="C61" i="1"/>
  <c r="D62" i="1"/>
  <c r="D66" i="1"/>
  <c r="D70" i="1"/>
  <c r="D74" i="1"/>
  <c r="D78" i="1"/>
  <c r="D63" i="1"/>
  <c r="D67" i="1"/>
  <c r="D71" i="1"/>
  <c r="D75" i="1"/>
  <c r="D79" i="1"/>
  <c r="D64" i="1"/>
  <c r="D68" i="1"/>
  <c r="D72" i="1"/>
  <c r="D76" i="1"/>
  <c r="D65" i="1"/>
  <c r="D69" i="1"/>
  <c r="D73" i="1"/>
  <c r="D77" i="1"/>
  <c r="D61" i="1"/>
  <c r="D39" i="1"/>
  <c r="E40" i="1"/>
  <c r="F41" i="1"/>
  <c r="D43" i="1"/>
  <c r="E44" i="1"/>
  <c r="F45" i="1"/>
  <c r="D47" i="1"/>
  <c r="E48" i="1"/>
  <c r="F49" i="1"/>
  <c r="D51" i="1"/>
  <c r="E52" i="1"/>
  <c r="F53" i="1"/>
  <c r="D55" i="1"/>
  <c r="E56" i="1"/>
  <c r="F57" i="1"/>
  <c r="D58" i="1"/>
  <c r="E39" i="1"/>
  <c r="F40" i="1"/>
  <c r="D42" i="1"/>
  <c r="E43" i="1"/>
  <c r="F44" i="1"/>
  <c r="D46" i="1"/>
  <c r="E47" i="1"/>
  <c r="F48" i="1"/>
  <c r="D50" i="1"/>
  <c r="E51" i="1"/>
  <c r="F52" i="1"/>
  <c r="D54" i="1"/>
  <c r="E55" i="1"/>
  <c r="F39" i="1"/>
  <c r="D41" i="1"/>
  <c r="E42" i="1"/>
  <c r="F43" i="1"/>
  <c r="D45" i="1"/>
  <c r="E46" i="1"/>
  <c r="F47" i="1"/>
  <c r="D49" i="1"/>
  <c r="E50" i="1"/>
  <c r="F51" i="1"/>
  <c r="D53" i="1"/>
  <c r="E54" i="1"/>
  <c r="F55" i="1"/>
  <c r="D57" i="1"/>
  <c r="E58" i="1"/>
  <c r="D40" i="1"/>
  <c r="E41" i="1"/>
  <c r="F42" i="1"/>
  <c r="D44" i="1"/>
  <c r="E45" i="1"/>
  <c r="F46" i="1"/>
  <c r="D48" i="1"/>
  <c r="E49" i="1"/>
  <c r="F50" i="1"/>
  <c r="D52" i="1"/>
  <c r="E53" i="1"/>
  <c r="F54" i="1"/>
  <c r="D56" i="1"/>
  <c r="E57" i="1"/>
  <c r="F58" i="1"/>
  <c r="F56" i="1"/>
  <c r="F38" i="1"/>
  <c r="E38" i="1"/>
  <c r="D38" i="1"/>
  <c r="C39" i="1"/>
  <c r="C43" i="1"/>
  <c r="C47" i="1"/>
  <c r="C51" i="1"/>
  <c r="B74" i="1" s="1"/>
  <c r="C55" i="1"/>
  <c r="B78" i="1" s="1"/>
  <c r="C41" i="1"/>
  <c r="C49" i="1"/>
  <c r="B72" i="1" s="1"/>
  <c r="C57" i="1"/>
  <c r="C46" i="1"/>
  <c r="C54" i="1"/>
  <c r="B77" i="1" s="1"/>
  <c r="C40" i="1"/>
  <c r="C44" i="1"/>
  <c r="C48" i="1"/>
  <c r="C52" i="1"/>
  <c r="B75" i="1" s="1"/>
  <c r="C56" i="1"/>
  <c r="B79" i="1" s="1"/>
  <c r="C45" i="1"/>
  <c r="C53" i="1"/>
  <c r="B76" i="1" s="1"/>
  <c r="C42" i="1"/>
  <c r="C50" i="1"/>
  <c r="B73" i="1" s="1"/>
  <c r="C58" i="1"/>
  <c r="C38" i="1"/>
  <c r="B62" i="1"/>
  <c r="B83" i="1"/>
  <c r="B66" i="1"/>
  <c r="B87" i="1"/>
  <c r="B70" i="1"/>
  <c r="B91" i="1"/>
  <c r="B64" i="1"/>
  <c r="B85" i="1"/>
  <c r="B69" i="1"/>
  <c r="B90" i="1"/>
  <c r="B63" i="1"/>
  <c r="B84" i="1"/>
  <c r="B67" i="1"/>
  <c r="B88" i="1"/>
  <c r="B71" i="1"/>
  <c r="B92" i="1"/>
  <c r="B68" i="1"/>
  <c r="B89" i="1"/>
  <c r="B65" i="1"/>
  <c r="B86" i="1"/>
  <c r="B61" i="1"/>
  <c r="B82" i="1"/>
  <c r="Q32" i="1" l="1"/>
  <c r="O32" i="1"/>
  <c r="M32" i="1"/>
  <c r="K32" i="1"/>
  <c r="I32" i="1"/>
  <c r="B2" i="1"/>
  <c r="B3" i="1"/>
  <c r="B8" i="1"/>
</calcChain>
</file>

<file path=xl/sharedStrings.xml><?xml version="1.0" encoding="utf-8"?>
<sst xmlns="http://schemas.openxmlformats.org/spreadsheetml/2006/main" count="121" uniqueCount="92">
  <si>
    <t>плотность нефти</t>
  </si>
  <si>
    <t>плотность воды</t>
  </si>
  <si>
    <t>плотность газа уд. по воздуху</t>
  </si>
  <si>
    <t>ГФ=газосодержание при Pb</t>
  </si>
  <si>
    <t>давление насыщения</t>
  </si>
  <si>
    <t>атм</t>
  </si>
  <si>
    <t>м3/м3</t>
  </si>
  <si>
    <t xml:space="preserve">температура пластовая </t>
  </si>
  <si>
    <t>С</t>
  </si>
  <si>
    <t>К_прод</t>
  </si>
  <si>
    <t>Обводнённость</t>
  </si>
  <si>
    <t>MD</t>
  </si>
  <si>
    <t>TVD</t>
  </si>
  <si>
    <t>%</t>
  </si>
  <si>
    <t>м3/сут/атм</t>
  </si>
  <si>
    <t>м</t>
  </si>
  <si>
    <t>геометрический градиент</t>
  </si>
  <si>
    <t>С/100м</t>
  </si>
  <si>
    <t>диаметр НКТ</t>
  </si>
  <si>
    <t>глубина спуска</t>
  </si>
  <si>
    <t>мм</t>
  </si>
  <si>
    <t>диаметр ЭК</t>
  </si>
  <si>
    <t>давление на входе в УПН</t>
  </si>
  <si>
    <t>скважины для перераспр-ия</t>
  </si>
  <si>
    <t>7, 9</t>
  </si>
  <si>
    <t>Инфраструктура</t>
  </si>
  <si>
    <t>dвык. линии 1</t>
  </si>
  <si>
    <t>dвык. линии 2</t>
  </si>
  <si>
    <t>dвык. линии 3</t>
  </si>
  <si>
    <t>dвык. линии 4</t>
  </si>
  <si>
    <t>dтрубы до УПН</t>
  </si>
  <si>
    <t>x0, м</t>
  </si>
  <si>
    <t>x1, м</t>
  </si>
  <si>
    <t>y0, м</t>
  </si>
  <si>
    <t>y1, м</t>
  </si>
  <si>
    <t>D, мм</t>
  </si>
  <si>
    <t>PVT строка</t>
  </si>
  <si>
    <t>Pпластовое</t>
  </si>
  <si>
    <t>скв. 1</t>
  </si>
  <si>
    <t>скв. 2</t>
  </si>
  <si>
    <t>скв. 3</t>
  </si>
  <si>
    <t>скв. 4</t>
  </si>
  <si>
    <t>Данные PVT</t>
  </si>
  <si>
    <t>Параметры системы</t>
  </si>
  <si>
    <t>тр1</t>
  </si>
  <si>
    <t>Hизм</t>
  </si>
  <si>
    <t>Hверт</t>
  </si>
  <si>
    <t>тр2</t>
  </si>
  <si>
    <t>тр3</t>
  </si>
  <si>
    <t>тр4</t>
  </si>
  <si>
    <t>тр5</t>
  </si>
  <si>
    <t>Индикаторные кривые</t>
  </si>
  <si>
    <t>Рзаб</t>
  </si>
  <si>
    <t>Q_1</t>
  </si>
  <si>
    <t>Q_2</t>
  </si>
  <si>
    <t>Q_3</t>
  </si>
  <si>
    <t>Q_4</t>
  </si>
  <si>
    <t>MD 1 и 3</t>
  </si>
  <si>
    <t>MD 2 и 4</t>
  </si>
  <si>
    <t>диаметры</t>
  </si>
  <si>
    <t>температура</t>
  </si>
  <si>
    <t xml:space="preserve">Рбуф </t>
  </si>
  <si>
    <t>Рбуф_1</t>
  </si>
  <si>
    <t>Рбуф_2</t>
  </si>
  <si>
    <t>Рбуф_3</t>
  </si>
  <si>
    <t>Рбуф_4</t>
  </si>
  <si>
    <t>Диам</t>
  </si>
  <si>
    <t>Давление в трубопроводе</t>
  </si>
  <si>
    <t>p1_1</t>
  </si>
  <si>
    <t>p1_2</t>
  </si>
  <si>
    <t>p1_3</t>
  </si>
  <si>
    <t>p1_4</t>
  </si>
  <si>
    <t xml:space="preserve">Дебит </t>
  </si>
  <si>
    <t>P</t>
  </si>
  <si>
    <t>q1</t>
  </si>
  <si>
    <t>q2</t>
  </si>
  <si>
    <t>q3</t>
  </si>
  <si>
    <t>q4</t>
  </si>
  <si>
    <t>q_wat</t>
  </si>
  <si>
    <t>q_wat_1</t>
  </si>
  <si>
    <t>q_wat_2</t>
  </si>
  <si>
    <t>q_wat_3</t>
  </si>
  <si>
    <t>q_wat_4</t>
  </si>
  <si>
    <t>обводн_сумм</t>
  </si>
  <si>
    <t>Q_sum</t>
  </si>
  <si>
    <t>Узловой анализ</t>
  </si>
  <si>
    <t>приток</t>
  </si>
  <si>
    <t>отток</t>
  </si>
  <si>
    <t>темпер</t>
  </si>
  <si>
    <t>решение</t>
  </si>
  <si>
    <t>Q</t>
  </si>
  <si>
    <t>НЕКОРРЕКТНЫЕ ДАННЫЕ В ЗАДАЧЕ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</si>
</sst>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Лист1!$B$30:$C$30</c:f>
              <c:numCache>
                <c:formatCode>General</c:formatCode>
                <c:ptCount val="2"/>
                <c:pt idx="0">
                  <c:v>1</c:v>
                </c:pt>
                <c:pt idx="1">
                  <c:v>500</c:v>
                </c:pt>
              </c:numCache>
            </c:numRef>
          </c:xVal>
          <c:yVal>
            <c:numRef>
              <c:f>Лист1!$D$30:$E$30</c:f>
              <c:numCache>
                <c:formatCode>General</c:formatCode>
                <c:ptCount val="2"/>
                <c:pt idx="0">
                  <c:v>1</c:v>
                </c:pt>
                <c:pt idx="1">
                  <c:v>600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Лист1!$B$31:$C$31</c:f>
              <c:numCache>
                <c:formatCode>General</c:formatCode>
                <c:ptCount val="2"/>
                <c:pt idx="0">
                  <c:v>1000</c:v>
                </c:pt>
                <c:pt idx="1">
                  <c:v>500</c:v>
                </c:pt>
              </c:numCache>
            </c:numRef>
          </c:xVal>
          <c:yVal>
            <c:numRef>
              <c:f>Лист1!$D$31:$E$31</c:f>
              <c:numCache>
                <c:formatCode>General</c:formatCode>
                <c:ptCount val="2"/>
                <c:pt idx="0">
                  <c:v>1000</c:v>
                </c:pt>
                <c:pt idx="1">
                  <c:v>600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Лист1!$B$32:$C$32</c:f>
              <c:numCache>
                <c:formatCode>General</c:formatCode>
                <c:ptCount val="2"/>
                <c:pt idx="0">
                  <c:v>1</c:v>
                </c:pt>
                <c:pt idx="1">
                  <c:v>500</c:v>
                </c:pt>
              </c:numCache>
            </c:numRef>
          </c:xVal>
          <c:yVal>
            <c:numRef>
              <c:f>Лист1!$D$32:$E$32</c:f>
              <c:numCache>
                <c:formatCode>General</c:formatCode>
                <c:ptCount val="2"/>
                <c:pt idx="0">
                  <c:v>1000</c:v>
                </c:pt>
                <c:pt idx="1">
                  <c:v>600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Лист1!$B$33:$C$33</c:f>
              <c:numCache>
                <c:formatCode>General</c:formatCode>
                <c:ptCount val="2"/>
                <c:pt idx="0">
                  <c:v>500</c:v>
                </c:pt>
                <c:pt idx="1">
                  <c:v>1000</c:v>
                </c:pt>
              </c:numCache>
            </c:numRef>
          </c:xVal>
          <c:yVal>
            <c:numRef>
              <c:f>Лист1!$D$33:$E$33</c:f>
              <c:numCache>
                <c:formatCode>General</c:formatCode>
                <c:ptCount val="2"/>
                <c:pt idx="0">
                  <c:v>600</c:v>
                </c:pt>
                <c:pt idx="1">
                  <c:v>1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Лист1!$B$34:$C$34</c:f>
              <c:numCache>
                <c:formatCode>General</c:formatCode>
                <c:ptCount val="2"/>
                <c:pt idx="0">
                  <c:v>500</c:v>
                </c:pt>
                <c:pt idx="1">
                  <c:v>500</c:v>
                </c:pt>
              </c:numCache>
            </c:numRef>
          </c:xVal>
          <c:yVal>
            <c:numRef>
              <c:f>Лист1!$D$34:$E$34</c:f>
              <c:numCache>
                <c:formatCode>General</c:formatCode>
                <c:ptCount val="2"/>
                <c:pt idx="0">
                  <c:v>600</c:v>
                </c:pt>
                <c:pt idx="1">
                  <c:v>2500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179584"/>
        <c:axId val="254193664"/>
      </c:scatterChart>
      <c:valAx>
        <c:axId val="25417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4193664"/>
        <c:crosses val="autoZero"/>
        <c:crossBetween val="midCat"/>
      </c:valAx>
      <c:valAx>
        <c:axId val="25419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179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Лист1!$C$37</c:f>
              <c:strCache>
                <c:ptCount val="1"/>
                <c:pt idx="0">
                  <c:v>Q_1</c:v>
                </c:pt>
              </c:strCache>
            </c:strRef>
          </c:tx>
          <c:xVal>
            <c:numRef>
              <c:f>Лист1!$B$38:$B$58</c:f>
              <c:numCache>
                <c:formatCode>General</c:formatCode>
                <c:ptCount val="21"/>
                <c:pt idx="0">
                  <c:v>1</c:v>
                </c:pt>
                <c:pt idx="1">
                  <c:v>12.05</c:v>
                </c:pt>
                <c:pt idx="2">
                  <c:v>23.1</c:v>
                </c:pt>
                <c:pt idx="3">
                  <c:v>34.150000000000006</c:v>
                </c:pt>
                <c:pt idx="4">
                  <c:v>45.2</c:v>
                </c:pt>
                <c:pt idx="5">
                  <c:v>56.25</c:v>
                </c:pt>
                <c:pt idx="6">
                  <c:v>67.3</c:v>
                </c:pt>
                <c:pt idx="7">
                  <c:v>78.349999999999994</c:v>
                </c:pt>
                <c:pt idx="8">
                  <c:v>89.399999999999991</c:v>
                </c:pt>
                <c:pt idx="9">
                  <c:v>100.44999999999999</c:v>
                </c:pt>
                <c:pt idx="10">
                  <c:v>111.49999999999999</c:v>
                </c:pt>
                <c:pt idx="11">
                  <c:v>122.54999999999998</c:v>
                </c:pt>
                <c:pt idx="12">
                  <c:v>133.6</c:v>
                </c:pt>
                <c:pt idx="13">
                  <c:v>144.65</c:v>
                </c:pt>
                <c:pt idx="14">
                  <c:v>155.70000000000002</c:v>
                </c:pt>
                <c:pt idx="15">
                  <c:v>166.75000000000003</c:v>
                </c:pt>
                <c:pt idx="16">
                  <c:v>177.80000000000004</c:v>
                </c:pt>
                <c:pt idx="17">
                  <c:v>188.85000000000005</c:v>
                </c:pt>
                <c:pt idx="18">
                  <c:v>199.90000000000006</c:v>
                </c:pt>
                <c:pt idx="19">
                  <c:v>210.95000000000007</c:v>
                </c:pt>
                <c:pt idx="20">
                  <c:v>222.00000000000009</c:v>
                </c:pt>
              </c:numCache>
            </c:numRef>
          </c:xVal>
          <c:yVal>
            <c:numRef>
              <c:f>Лист1!$C$38:$C$58</c:f>
              <c:numCache>
                <c:formatCode>General</c:formatCode>
                <c:ptCount val="21"/>
                <c:pt idx="0">
                  <c:v>55.216542771403589</c:v>
                </c:pt>
                <c:pt idx="1">
                  <c:v>54.677874778678792</c:v>
                </c:pt>
                <c:pt idx="2">
                  <c:v>53.897271041730846</c:v>
                </c:pt>
                <c:pt idx="3">
                  <c:v>52.874975275529806</c:v>
                </c:pt>
                <c:pt idx="4">
                  <c:v>51.611921858492082</c:v>
                </c:pt>
                <c:pt idx="5">
                  <c:v>50.10903916388466</c:v>
                </c:pt>
                <c:pt idx="6">
                  <c:v>48.367249613949639</c:v>
                </c:pt>
                <c:pt idx="7">
                  <c:v>46.387469732988322</c:v>
                </c:pt>
                <c:pt idx="8">
                  <c:v>44.17061020018528</c:v>
                </c:pt>
                <c:pt idx="9">
                  <c:v>41.71757590148647</c:v>
                </c:pt>
                <c:pt idx="10">
                  <c:v>39.029265981264707</c:v>
                </c:pt>
                <c:pt idx="11">
                  <c:v>36.106573893039169</c:v>
                </c:pt>
                <c:pt idx="12">
                  <c:v>32.950387449793006</c:v>
                </c:pt>
                <c:pt idx="13">
                  <c:v>29.561588873770752</c:v>
                </c:pt>
                <c:pt idx="14">
                  <c:v>25.941054845613625</c:v>
                </c:pt>
                <c:pt idx="15">
                  <c:v>22.184999999999992</c:v>
                </c:pt>
                <c:pt idx="16">
                  <c:v>18.427999999999987</c:v>
                </c:pt>
                <c:pt idx="17">
                  <c:v>14.670999999999983</c:v>
                </c:pt>
                <c:pt idx="18">
                  <c:v>10.91399999999998</c:v>
                </c:pt>
                <c:pt idx="19">
                  <c:v>7.1569999999999752</c:v>
                </c:pt>
                <c:pt idx="20">
                  <c:v>3.399999999999971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Лист1!$D$37</c:f>
              <c:strCache>
                <c:ptCount val="1"/>
                <c:pt idx="0">
                  <c:v>Q_2</c:v>
                </c:pt>
              </c:strCache>
            </c:strRef>
          </c:tx>
          <c:xVal>
            <c:numRef>
              <c:f>Лист1!$B$38:$B$58</c:f>
              <c:numCache>
                <c:formatCode>General</c:formatCode>
                <c:ptCount val="21"/>
                <c:pt idx="0">
                  <c:v>1</c:v>
                </c:pt>
                <c:pt idx="1">
                  <c:v>12.05</c:v>
                </c:pt>
                <c:pt idx="2">
                  <c:v>23.1</c:v>
                </c:pt>
                <c:pt idx="3">
                  <c:v>34.150000000000006</c:v>
                </c:pt>
                <c:pt idx="4">
                  <c:v>45.2</c:v>
                </c:pt>
                <c:pt idx="5">
                  <c:v>56.25</c:v>
                </c:pt>
                <c:pt idx="6">
                  <c:v>67.3</c:v>
                </c:pt>
                <c:pt idx="7">
                  <c:v>78.349999999999994</c:v>
                </c:pt>
                <c:pt idx="8">
                  <c:v>89.399999999999991</c:v>
                </c:pt>
                <c:pt idx="9">
                  <c:v>100.44999999999999</c:v>
                </c:pt>
                <c:pt idx="10">
                  <c:v>111.49999999999999</c:v>
                </c:pt>
                <c:pt idx="11">
                  <c:v>122.54999999999998</c:v>
                </c:pt>
                <c:pt idx="12">
                  <c:v>133.6</c:v>
                </c:pt>
                <c:pt idx="13">
                  <c:v>144.65</c:v>
                </c:pt>
                <c:pt idx="14">
                  <c:v>155.70000000000002</c:v>
                </c:pt>
                <c:pt idx="15">
                  <c:v>166.75000000000003</c:v>
                </c:pt>
                <c:pt idx="16">
                  <c:v>177.80000000000004</c:v>
                </c:pt>
                <c:pt idx="17">
                  <c:v>188.85000000000005</c:v>
                </c:pt>
                <c:pt idx="18">
                  <c:v>199.90000000000006</c:v>
                </c:pt>
                <c:pt idx="19">
                  <c:v>210.95000000000007</c:v>
                </c:pt>
                <c:pt idx="20">
                  <c:v>222.00000000000009</c:v>
                </c:pt>
              </c:numCache>
            </c:numRef>
          </c:xVal>
          <c:yVal>
            <c:numRef>
              <c:f>Лист1!$D$38:$D$58</c:f>
              <c:numCache>
                <c:formatCode>General</c:formatCode>
                <c:ptCount val="21"/>
                <c:pt idx="0">
                  <c:v>53.905134396830363</c:v>
                </c:pt>
                <c:pt idx="1">
                  <c:v>53.011687966175522</c:v>
                </c:pt>
                <c:pt idx="2">
                  <c:v>52.118241535520681</c:v>
                </c:pt>
                <c:pt idx="3">
                  <c:v>51.224795104865841</c:v>
                </c:pt>
                <c:pt idx="4">
                  <c:v>50.298370340781176</c:v>
                </c:pt>
                <c:pt idx="5">
                  <c:v>48.836952591838241</c:v>
                </c:pt>
                <c:pt idx="6">
                  <c:v>46.852036948186409</c:v>
                </c:pt>
                <c:pt idx="7">
                  <c:v>44.489422588211404</c:v>
                </c:pt>
                <c:pt idx="8">
                  <c:v>41.837655745847911</c:v>
                </c:pt>
                <c:pt idx="9">
                  <c:v>38.955293649358431</c:v>
                </c:pt>
                <c:pt idx="10">
                  <c:v>35.88344943590657</c:v>
                </c:pt>
                <c:pt idx="11">
                  <c:v>32.652301861748839</c:v>
                </c:pt>
                <c:pt idx="12">
                  <c:v>29.284779375977539</c:v>
                </c:pt>
                <c:pt idx="13">
                  <c:v>25.798787041716817</c:v>
                </c:pt>
                <c:pt idx="14">
                  <c:v>22.208624331882199</c:v>
                </c:pt>
                <c:pt idx="15">
                  <c:v>18.562499999999993</c:v>
                </c:pt>
                <c:pt idx="16">
                  <c:v>14.915999999999988</c:v>
                </c:pt>
                <c:pt idx="17">
                  <c:v>11.269499999999983</c:v>
                </c:pt>
                <c:pt idx="18">
                  <c:v>7.6229999999999798</c:v>
                </c:pt>
                <c:pt idx="19">
                  <c:v>3.9764999999999757</c:v>
                </c:pt>
                <c:pt idx="20">
                  <c:v>0.32999999999997187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Лист1!$E$37</c:f>
              <c:strCache>
                <c:ptCount val="1"/>
                <c:pt idx="0">
                  <c:v>Q_3</c:v>
                </c:pt>
              </c:strCache>
            </c:strRef>
          </c:tx>
          <c:xVal>
            <c:numRef>
              <c:f>Лист1!$B$38:$B$58</c:f>
              <c:numCache>
                <c:formatCode>General</c:formatCode>
                <c:ptCount val="21"/>
                <c:pt idx="0">
                  <c:v>1</c:v>
                </c:pt>
                <c:pt idx="1">
                  <c:v>12.05</c:v>
                </c:pt>
                <c:pt idx="2">
                  <c:v>23.1</c:v>
                </c:pt>
                <c:pt idx="3">
                  <c:v>34.150000000000006</c:v>
                </c:pt>
                <c:pt idx="4">
                  <c:v>45.2</c:v>
                </c:pt>
                <c:pt idx="5">
                  <c:v>56.25</c:v>
                </c:pt>
                <c:pt idx="6">
                  <c:v>67.3</c:v>
                </c:pt>
                <c:pt idx="7">
                  <c:v>78.349999999999994</c:v>
                </c:pt>
                <c:pt idx="8">
                  <c:v>89.399999999999991</c:v>
                </c:pt>
                <c:pt idx="9">
                  <c:v>100.44999999999999</c:v>
                </c:pt>
                <c:pt idx="10">
                  <c:v>111.49999999999999</c:v>
                </c:pt>
                <c:pt idx="11">
                  <c:v>122.54999999999998</c:v>
                </c:pt>
                <c:pt idx="12">
                  <c:v>133.6</c:v>
                </c:pt>
                <c:pt idx="13">
                  <c:v>144.65</c:v>
                </c:pt>
                <c:pt idx="14">
                  <c:v>155.70000000000002</c:v>
                </c:pt>
                <c:pt idx="15">
                  <c:v>166.75000000000003</c:v>
                </c:pt>
                <c:pt idx="16">
                  <c:v>177.80000000000004</c:v>
                </c:pt>
                <c:pt idx="17">
                  <c:v>188.85000000000005</c:v>
                </c:pt>
                <c:pt idx="18">
                  <c:v>199.90000000000006</c:v>
                </c:pt>
                <c:pt idx="19">
                  <c:v>210.95000000000007</c:v>
                </c:pt>
                <c:pt idx="20">
                  <c:v>222.00000000000009</c:v>
                </c:pt>
              </c:numCache>
            </c:numRef>
          </c:xVal>
          <c:yVal>
            <c:numRef>
              <c:f>Лист1!$E$38:$E$58</c:f>
              <c:numCache>
                <c:formatCode>General</c:formatCode>
                <c:ptCount val="21"/>
                <c:pt idx="0">
                  <c:v>70.710628347708436</c:v>
                </c:pt>
                <c:pt idx="1">
                  <c:v>69.622293358789619</c:v>
                </c:pt>
                <c:pt idx="2">
                  <c:v>68.533958369870803</c:v>
                </c:pt>
                <c:pt idx="3">
                  <c:v>67.445623380951986</c:v>
                </c:pt>
                <c:pt idx="4">
                  <c:v>66.191828888690623</c:v>
                </c:pt>
                <c:pt idx="5">
                  <c:v>64.195644952640365</c:v>
                </c:pt>
                <c:pt idx="6">
                  <c:v>61.591427398012698</c:v>
                </c:pt>
                <c:pt idx="7">
                  <c:v>58.517177857482459</c:v>
                </c:pt>
                <c:pt idx="8">
                  <c:v>55.065458841992289</c:v>
                </c:pt>
                <c:pt idx="9">
                  <c:v>51.301933156625097</c:v>
                </c:pt>
                <c:pt idx="10">
                  <c:v>47.275181648913581</c:v>
                </c:pt>
                <c:pt idx="11">
                  <c:v>43.022344396102518</c:v>
                </c:pt>
                <c:pt idx="12">
                  <c:v>38.572571164257205</c:v>
                </c:pt>
                <c:pt idx="13">
                  <c:v>33.949239092348861</c:v>
                </c:pt>
                <c:pt idx="14">
                  <c:v>29.171436658411423</c:v>
                </c:pt>
                <c:pt idx="15">
                  <c:v>24.309999999999988</c:v>
                </c:pt>
                <c:pt idx="16">
                  <c:v>19.447999999999983</c:v>
                </c:pt>
                <c:pt idx="17">
                  <c:v>14.585999999999977</c:v>
                </c:pt>
                <c:pt idx="18">
                  <c:v>9.7239999999999718</c:v>
                </c:pt>
                <c:pt idx="19">
                  <c:v>4.8619999999999672</c:v>
                </c:pt>
                <c:pt idx="2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Лист1!$F$37</c:f>
              <c:strCache>
                <c:ptCount val="1"/>
                <c:pt idx="0">
                  <c:v>Q_4</c:v>
                </c:pt>
              </c:strCache>
            </c:strRef>
          </c:tx>
          <c:xVal>
            <c:numRef>
              <c:f>Лист1!$B$38:$B$58</c:f>
              <c:numCache>
                <c:formatCode>General</c:formatCode>
                <c:ptCount val="21"/>
                <c:pt idx="0">
                  <c:v>1</c:v>
                </c:pt>
                <c:pt idx="1">
                  <c:v>12.05</c:v>
                </c:pt>
                <c:pt idx="2">
                  <c:v>23.1</c:v>
                </c:pt>
                <c:pt idx="3">
                  <c:v>34.150000000000006</c:v>
                </c:pt>
                <c:pt idx="4">
                  <c:v>45.2</c:v>
                </c:pt>
                <c:pt idx="5">
                  <c:v>56.25</c:v>
                </c:pt>
                <c:pt idx="6">
                  <c:v>67.3</c:v>
                </c:pt>
                <c:pt idx="7">
                  <c:v>78.349999999999994</c:v>
                </c:pt>
                <c:pt idx="8">
                  <c:v>89.399999999999991</c:v>
                </c:pt>
                <c:pt idx="9">
                  <c:v>100.44999999999999</c:v>
                </c:pt>
                <c:pt idx="10">
                  <c:v>111.49999999999999</c:v>
                </c:pt>
                <c:pt idx="11">
                  <c:v>122.54999999999998</c:v>
                </c:pt>
                <c:pt idx="12">
                  <c:v>133.6</c:v>
                </c:pt>
                <c:pt idx="13">
                  <c:v>144.65</c:v>
                </c:pt>
                <c:pt idx="14">
                  <c:v>155.70000000000002</c:v>
                </c:pt>
                <c:pt idx="15">
                  <c:v>166.75000000000003</c:v>
                </c:pt>
                <c:pt idx="16">
                  <c:v>177.80000000000004</c:v>
                </c:pt>
                <c:pt idx="17">
                  <c:v>188.85000000000005</c:v>
                </c:pt>
                <c:pt idx="18">
                  <c:v>199.90000000000006</c:v>
                </c:pt>
                <c:pt idx="19">
                  <c:v>210.95000000000007</c:v>
                </c:pt>
                <c:pt idx="20">
                  <c:v>222.00000000000009</c:v>
                </c:pt>
              </c:numCache>
            </c:numRef>
          </c:xVal>
          <c:yVal>
            <c:numRef>
              <c:f>Лист1!$F$38:$F$58</c:f>
              <c:numCache>
                <c:formatCode>General</c:formatCode>
                <c:ptCount val="21"/>
                <c:pt idx="0">
                  <c:v>64.389054675908241</c:v>
                </c:pt>
                <c:pt idx="1">
                  <c:v>63.776319615148118</c:v>
                </c:pt>
                <c:pt idx="2">
                  <c:v>62.881834503855202</c:v>
                </c:pt>
                <c:pt idx="3">
                  <c:v>61.652306124049254</c:v>
                </c:pt>
                <c:pt idx="4">
                  <c:v>60.095026160282586</c:v>
                </c:pt>
                <c:pt idx="5">
                  <c:v>58.217025586432698</c:v>
                </c:pt>
                <c:pt idx="6">
                  <c:v>56.025087532219978</c:v>
                </c:pt>
                <c:pt idx="7">
                  <c:v>53.525759344672629</c:v>
                </c:pt>
                <c:pt idx="8">
                  <c:v>50.725363905210443</c:v>
                </c:pt>
                <c:pt idx="9">
                  <c:v>47.6300102577923</c:v>
                </c:pt>
                <c:pt idx="10">
                  <c:v>44.245603598657951</c:v>
                </c:pt>
                <c:pt idx="11">
                  <c:v>40.577854673945552</c:v>
                </c:pt>
                <c:pt idx="12">
                  <c:v>36.63228862750762</c:v>
                </c:pt>
                <c:pt idx="13">
                  <c:v>32.414253337748505</c:v>
                </c:pt>
                <c:pt idx="14">
                  <c:v>27.928927279090725</c:v>
                </c:pt>
                <c:pt idx="15">
                  <c:v>23.288999999999984</c:v>
                </c:pt>
                <c:pt idx="16">
                  <c:v>18.647999999999978</c:v>
                </c:pt>
                <c:pt idx="17">
                  <c:v>14.006999999999973</c:v>
                </c:pt>
                <c:pt idx="18">
                  <c:v>9.3659999999999695</c:v>
                </c:pt>
                <c:pt idx="19">
                  <c:v>4.7249999999999641</c:v>
                </c:pt>
                <c:pt idx="20">
                  <c:v>8.3999999999959413E-2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7696"/>
        <c:axId val="288024832"/>
      </c:scatterChart>
      <c:valAx>
        <c:axId val="4495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Забойное</a:t>
                </a:r>
                <a:r>
                  <a:rPr lang="ru-RU" baseline="0"/>
                  <a:t> давление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024832"/>
        <c:crosses val="autoZero"/>
        <c:crossBetween val="midCat"/>
      </c:valAx>
      <c:valAx>
        <c:axId val="288024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957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12</xdr:row>
      <xdr:rowOff>64770</xdr:rowOff>
    </xdr:from>
    <xdr:to>
      <xdr:col>16</xdr:col>
      <xdr:colOff>274320</xdr:colOff>
      <xdr:row>27</xdr:row>
      <xdr:rowOff>64770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39</xdr:row>
      <xdr:rowOff>57150</xdr:rowOff>
    </xdr:from>
    <xdr:to>
      <xdr:col>14</xdr:col>
      <xdr:colOff>30480</xdr:colOff>
      <xdr:row>54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crv_solve"/>
      <definedName name="IPR_qliq_sm3day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zoomScale="115" zoomScaleNormal="115" workbookViewId="0">
      <selection activeCell="F5" sqref="F5"/>
    </sheetView>
  </sheetViews>
  <sheetFormatPr defaultRowHeight="14.4" x14ac:dyDescent="0.3"/>
  <cols>
    <col min="1" max="1" width="26.88671875" customWidth="1"/>
    <col min="2" max="2" width="10" customWidth="1"/>
    <col min="3" max="5" width="8.88671875" customWidth="1"/>
  </cols>
  <sheetData>
    <row r="1" spans="1:16" x14ac:dyDescent="0.3">
      <c r="A1" s="3" t="s">
        <v>42</v>
      </c>
      <c r="B1" s="1"/>
      <c r="C1" s="1"/>
      <c r="D1" s="6" t="s">
        <v>91</v>
      </c>
      <c r="E1" s="6"/>
      <c r="F1" s="7"/>
      <c r="G1" s="6"/>
    </row>
    <row r="2" spans="1:16" x14ac:dyDescent="0.3">
      <c r="A2" t="s">
        <v>0</v>
      </c>
      <c r="B2" s="1">
        <f>825.2/1000</f>
        <v>0.82520000000000004</v>
      </c>
      <c r="C2" s="1"/>
      <c r="F2" s="1"/>
    </row>
    <row r="3" spans="1:16" x14ac:dyDescent="0.3">
      <c r="A3" t="s">
        <v>2</v>
      </c>
      <c r="B3" s="1">
        <f>0.8/1.2</f>
        <v>0.66666666666666674</v>
      </c>
      <c r="C3" s="1"/>
      <c r="D3" s="1"/>
      <c r="E3" s="1"/>
      <c r="F3" s="1"/>
      <c r="J3" t="s">
        <v>57</v>
      </c>
      <c r="K3" t="s">
        <v>12</v>
      </c>
      <c r="L3" t="s">
        <v>60</v>
      </c>
      <c r="N3" t="s">
        <v>58</v>
      </c>
      <c r="O3" t="s">
        <v>12</v>
      </c>
      <c r="P3" t="s">
        <v>60</v>
      </c>
    </row>
    <row r="4" spans="1:16" x14ac:dyDescent="0.3">
      <c r="A4" t="s">
        <v>1</v>
      </c>
      <c r="B4" s="1">
        <v>1.1000000000000001</v>
      </c>
      <c r="C4" s="1"/>
      <c r="D4" s="1"/>
      <c r="E4" s="1"/>
      <c r="F4" s="1"/>
      <c r="J4" s="1">
        <v>0</v>
      </c>
      <c r="K4" s="1">
        <v>0</v>
      </c>
      <c r="L4">
        <f>L5-B25*(K5-K4)/100</f>
        <v>63.06</v>
      </c>
      <c r="N4" s="1">
        <v>0</v>
      </c>
      <c r="O4" s="1">
        <v>0</v>
      </c>
      <c r="P4">
        <f>P5-B25*(O5-O4)/100</f>
        <v>59.019999999999996</v>
      </c>
    </row>
    <row r="5" spans="1:16" x14ac:dyDescent="0.3">
      <c r="A5" t="s">
        <v>3</v>
      </c>
      <c r="B5" s="1">
        <v>109.5</v>
      </c>
      <c r="C5" s="1" t="s">
        <v>6</v>
      </c>
      <c r="D5" s="1"/>
      <c r="E5" s="1"/>
      <c r="F5" s="1"/>
      <c r="J5" s="1">
        <v>906</v>
      </c>
      <c r="K5" s="1">
        <v>806</v>
      </c>
      <c r="L5">
        <f>L6-B25*(K6-K5)/100</f>
        <v>79.180000000000007</v>
      </c>
      <c r="N5" s="1">
        <v>890</v>
      </c>
      <c r="O5" s="1">
        <v>890</v>
      </c>
      <c r="P5">
        <f>P6-B25*(O6-O5)/100</f>
        <v>76.819999999999993</v>
      </c>
    </row>
    <row r="6" spans="1:16" x14ac:dyDescent="0.3">
      <c r="A6" t="s">
        <v>4</v>
      </c>
      <c r="B6" s="1">
        <v>156.69999999999999</v>
      </c>
      <c r="C6" s="1" t="s">
        <v>5</v>
      </c>
      <c r="D6" s="1"/>
      <c r="E6" s="1"/>
      <c r="F6" s="1"/>
      <c r="J6" s="1">
        <v>1947</v>
      </c>
      <c r="K6" s="1">
        <v>1647</v>
      </c>
      <c r="L6">
        <v>96</v>
      </c>
      <c r="N6" s="1">
        <v>1849</v>
      </c>
      <c r="O6" s="1">
        <v>1849</v>
      </c>
      <c r="P6" s="1">
        <v>96</v>
      </c>
    </row>
    <row r="7" spans="1:16" x14ac:dyDescent="0.3">
      <c r="A7" t="s">
        <v>7</v>
      </c>
      <c r="B7" s="1">
        <v>96</v>
      </c>
      <c r="C7" s="1" t="s">
        <v>8</v>
      </c>
      <c r="D7" s="1"/>
      <c r="E7" s="1"/>
      <c r="F7" s="1"/>
      <c r="J7" t="s">
        <v>59</v>
      </c>
    </row>
    <row r="8" spans="1:16" x14ac:dyDescent="0.3">
      <c r="A8" t="s">
        <v>36</v>
      </c>
      <c r="B8" s="1" t="str">
        <f>[1]!PVT_encode_string(B3,B2,B4,B5,B5,B6,B7)</f>
        <v>{"gamma_gas":0.666666666666667,"gamma_oil":0.8252,"gamma_wat":1.1,"rsb_m3m3":109.5,"rp_m3m3":109.5,"pb_atma":156.7,"t_res_C":96}</v>
      </c>
      <c r="C8" s="1"/>
      <c r="D8" s="1"/>
      <c r="E8" s="1"/>
      <c r="F8" s="1"/>
      <c r="J8" s="1">
        <v>0</v>
      </c>
      <c r="K8" s="1">
        <v>74</v>
      </c>
      <c r="N8" s="1">
        <v>0</v>
      </c>
      <c r="O8" s="1">
        <v>65</v>
      </c>
    </row>
    <row r="9" spans="1:16" x14ac:dyDescent="0.3">
      <c r="J9" s="1">
        <v>906</v>
      </c>
      <c r="K9" s="1">
        <v>74</v>
      </c>
      <c r="N9" s="1">
        <v>890</v>
      </c>
      <c r="O9" s="1">
        <v>65</v>
      </c>
    </row>
    <row r="10" spans="1:16" x14ac:dyDescent="0.3">
      <c r="A10" s="3" t="s">
        <v>43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J10" s="1">
        <v>1947</v>
      </c>
      <c r="K10" s="1">
        <v>96</v>
      </c>
      <c r="N10" s="1">
        <v>1849</v>
      </c>
      <c r="O10" s="1">
        <v>94</v>
      </c>
      <c r="P10" s="1"/>
    </row>
    <row r="11" spans="1:16" x14ac:dyDescent="0.3">
      <c r="A11" t="s">
        <v>9</v>
      </c>
      <c r="B11" s="1">
        <v>0.34</v>
      </c>
      <c r="C11" s="1">
        <v>0.33</v>
      </c>
      <c r="D11" s="1">
        <v>0.44</v>
      </c>
      <c r="E11" s="1">
        <v>0.42</v>
      </c>
      <c r="F11" s="1" t="s">
        <v>14</v>
      </c>
    </row>
    <row r="12" spans="1:16" x14ac:dyDescent="0.3">
      <c r="A12" t="s">
        <v>10</v>
      </c>
      <c r="B12" s="1">
        <v>2</v>
      </c>
      <c r="C12" s="1">
        <v>60</v>
      </c>
      <c r="D12" s="1">
        <v>55</v>
      </c>
      <c r="E12" s="1">
        <v>10</v>
      </c>
      <c r="F12" s="1" t="s">
        <v>13</v>
      </c>
    </row>
    <row r="13" spans="1:16" x14ac:dyDescent="0.3">
      <c r="A13" t="s">
        <v>37</v>
      </c>
      <c r="B13" s="1">
        <v>232</v>
      </c>
      <c r="C13" s="1">
        <v>223</v>
      </c>
      <c r="D13" s="1">
        <v>222</v>
      </c>
      <c r="E13" s="1">
        <v>222.2</v>
      </c>
      <c r="F13" s="1" t="s">
        <v>5</v>
      </c>
    </row>
    <row r="14" spans="1:16" x14ac:dyDescent="0.3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 t="s">
        <v>15</v>
      </c>
    </row>
    <row r="15" spans="1:16" x14ac:dyDescent="0.3">
      <c r="B15" s="1">
        <v>906</v>
      </c>
      <c r="C15" s="1">
        <v>890</v>
      </c>
      <c r="D15" s="1">
        <v>906</v>
      </c>
      <c r="E15" s="1">
        <v>890</v>
      </c>
      <c r="F15" s="1"/>
    </row>
    <row r="16" spans="1:16" x14ac:dyDescent="0.3">
      <c r="B16" s="1">
        <v>1947</v>
      </c>
      <c r="C16" s="1">
        <v>1849</v>
      </c>
      <c r="D16" s="1">
        <v>1947</v>
      </c>
      <c r="E16" s="1">
        <v>1849</v>
      </c>
      <c r="F16" s="1"/>
    </row>
    <row r="17" spans="1:20" x14ac:dyDescent="0.3">
      <c r="A17" t="s">
        <v>12</v>
      </c>
      <c r="B17" s="1">
        <v>0</v>
      </c>
      <c r="C17" s="1">
        <v>0</v>
      </c>
      <c r="D17" s="1">
        <v>0</v>
      </c>
      <c r="E17" s="1">
        <v>0</v>
      </c>
      <c r="F17" s="1" t="s">
        <v>15</v>
      </c>
    </row>
    <row r="18" spans="1:20" x14ac:dyDescent="0.3">
      <c r="B18" s="1">
        <v>806</v>
      </c>
      <c r="C18" s="1">
        <v>890</v>
      </c>
      <c r="D18" s="1">
        <v>806</v>
      </c>
      <c r="E18" s="1">
        <v>890</v>
      </c>
      <c r="F18" s="1"/>
    </row>
    <row r="19" spans="1:20" x14ac:dyDescent="0.3">
      <c r="B19" s="1">
        <v>1647</v>
      </c>
      <c r="C19" s="1">
        <v>1849</v>
      </c>
      <c r="D19" s="1">
        <v>1647</v>
      </c>
      <c r="E19" s="1">
        <v>1849</v>
      </c>
      <c r="F19" s="1"/>
    </row>
    <row r="20" spans="1:20" x14ac:dyDescent="0.3">
      <c r="A20" t="s">
        <v>18</v>
      </c>
      <c r="B20" s="1">
        <v>74</v>
      </c>
      <c r="C20" s="1">
        <v>65</v>
      </c>
      <c r="D20" s="1">
        <v>74</v>
      </c>
      <c r="E20" s="1">
        <v>65</v>
      </c>
      <c r="F20" s="1" t="s">
        <v>20</v>
      </c>
    </row>
    <row r="21" spans="1:20" x14ac:dyDescent="0.3">
      <c r="A21" t="s">
        <v>19</v>
      </c>
      <c r="B21" s="1">
        <v>906</v>
      </c>
      <c r="C21" s="1">
        <v>890</v>
      </c>
      <c r="D21" s="1">
        <v>906</v>
      </c>
      <c r="E21" s="1">
        <v>890</v>
      </c>
      <c r="F21" s="1" t="s">
        <v>15</v>
      </c>
    </row>
    <row r="22" spans="1:20" x14ac:dyDescent="0.3">
      <c r="A22" t="s">
        <v>21</v>
      </c>
      <c r="B22" s="1">
        <v>96</v>
      </c>
      <c r="C22" s="1">
        <v>94</v>
      </c>
      <c r="D22" s="1">
        <v>96</v>
      </c>
      <c r="E22" s="1">
        <v>94</v>
      </c>
      <c r="F22" s="1" t="s">
        <v>20</v>
      </c>
    </row>
    <row r="23" spans="1:20" x14ac:dyDescent="0.3">
      <c r="A23" t="s">
        <v>19</v>
      </c>
      <c r="B23" s="1">
        <v>1947</v>
      </c>
      <c r="C23" s="1">
        <v>1849</v>
      </c>
      <c r="D23" s="1">
        <v>1947</v>
      </c>
      <c r="E23" s="1">
        <v>1849</v>
      </c>
      <c r="F23" s="1" t="s">
        <v>15</v>
      </c>
    </row>
    <row r="24" spans="1:20" x14ac:dyDescent="0.3">
      <c r="D24" s="1"/>
      <c r="E24" s="1"/>
      <c r="F24" s="1"/>
    </row>
    <row r="25" spans="1:20" x14ac:dyDescent="0.3">
      <c r="A25" t="s">
        <v>16</v>
      </c>
      <c r="B25" s="1">
        <v>2</v>
      </c>
      <c r="C25" s="1" t="s">
        <v>17</v>
      </c>
      <c r="D25" s="1"/>
      <c r="E25" s="1"/>
      <c r="F25" s="1"/>
    </row>
    <row r="26" spans="1:20" x14ac:dyDescent="0.3">
      <c r="A26" t="s">
        <v>22</v>
      </c>
      <c r="B26" s="1">
        <v>9.8000000000000007</v>
      </c>
      <c r="C26" s="1" t="s">
        <v>5</v>
      </c>
      <c r="D26" s="1"/>
      <c r="E26" s="1"/>
      <c r="F26" s="1"/>
    </row>
    <row r="27" spans="1:20" x14ac:dyDescent="0.3">
      <c r="A27" t="s">
        <v>23</v>
      </c>
      <c r="B27" s="1" t="s">
        <v>24</v>
      </c>
      <c r="C27" s="1"/>
    </row>
    <row r="29" spans="1:20" x14ac:dyDescent="0.3">
      <c r="A29" s="4" t="s">
        <v>25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I29" s="1" t="s">
        <v>44</v>
      </c>
      <c r="J29" s="1"/>
      <c r="K29" s="1" t="s">
        <v>47</v>
      </c>
      <c r="L29" s="1"/>
      <c r="M29" s="1" t="s">
        <v>48</v>
      </c>
      <c r="N29" s="1"/>
      <c r="O29" s="1" t="s">
        <v>49</v>
      </c>
      <c r="P29" s="1"/>
      <c r="Q29" s="1" t="s">
        <v>50</v>
      </c>
      <c r="R29" s="1"/>
      <c r="S29" s="1"/>
    </row>
    <row r="30" spans="1:20" x14ac:dyDescent="0.3">
      <c r="A30" s="2" t="s">
        <v>26</v>
      </c>
      <c r="B30" s="1">
        <v>1</v>
      </c>
      <c r="C30" s="1">
        <v>500</v>
      </c>
      <c r="D30" s="1">
        <v>1</v>
      </c>
      <c r="E30" s="5">
        <v>600</v>
      </c>
      <c r="F30" s="1">
        <v>106</v>
      </c>
      <c r="I30" s="1" t="s">
        <v>45</v>
      </c>
      <c r="J30" s="1" t="s">
        <v>46</v>
      </c>
      <c r="K30" s="1" t="s">
        <v>45</v>
      </c>
      <c r="L30" s="1" t="s">
        <v>46</v>
      </c>
      <c r="M30" s="1" t="s">
        <v>45</v>
      </c>
      <c r="N30" s="1" t="s">
        <v>46</v>
      </c>
      <c r="O30" s="1" t="s">
        <v>45</v>
      </c>
      <c r="P30" s="1" t="s">
        <v>46</v>
      </c>
      <c r="Q30" s="1" t="s">
        <v>45</v>
      </c>
      <c r="R30" s="1" t="s">
        <v>46</v>
      </c>
      <c r="S30" s="1" t="s">
        <v>45</v>
      </c>
      <c r="T30" s="1" t="s">
        <v>88</v>
      </c>
    </row>
    <row r="31" spans="1:20" x14ac:dyDescent="0.3">
      <c r="A31" s="2" t="s">
        <v>27</v>
      </c>
      <c r="B31" s="1">
        <v>1000</v>
      </c>
      <c r="C31" s="1">
        <v>500</v>
      </c>
      <c r="D31" s="1">
        <v>1000</v>
      </c>
      <c r="E31" s="1">
        <v>600</v>
      </c>
      <c r="F31" s="1">
        <v>106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>
        <f>T32-S32/50</f>
        <v>58</v>
      </c>
    </row>
    <row r="32" spans="1:20" x14ac:dyDescent="0.3">
      <c r="A32" s="2" t="s">
        <v>28</v>
      </c>
      <c r="B32" s="1">
        <v>1</v>
      </c>
      <c r="C32" s="1">
        <v>500</v>
      </c>
      <c r="D32" s="1">
        <v>1000</v>
      </c>
      <c r="E32" s="1">
        <v>600</v>
      </c>
      <c r="F32" s="1">
        <v>107</v>
      </c>
      <c r="I32" s="1">
        <f>((B30-C30)^2+(D30-E30)^2)^0.5</f>
        <v>779.61657242518902</v>
      </c>
      <c r="J32" s="1">
        <v>70</v>
      </c>
      <c r="K32" s="1">
        <f>((B31-C31)^2+(D31-E31)^2)^0.5</f>
        <v>640.31242374328485</v>
      </c>
      <c r="L32" s="1">
        <v>70</v>
      </c>
      <c r="M32" s="1">
        <f>((C32-B32)^2+(D32-E32)^2)^0.5</f>
        <v>639.53186003513542</v>
      </c>
      <c r="N32" s="1">
        <v>70</v>
      </c>
      <c r="O32" s="1">
        <f>((B33-C33)^2+(D33-E33)^2)^0.5</f>
        <v>780.25700894000306</v>
      </c>
      <c r="P32" s="1">
        <v>70</v>
      </c>
      <c r="Q32" s="1">
        <f>((B34-C34)^2+(D34-E34)^2)^0.5</f>
        <v>1900</v>
      </c>
      <c r="R32" s="1">
        <v>70</v>
      </c>
      <c r="S32" s="1">
        <v>1900</v>
      </c>
      <c r="T32">
        <v>96</v>
      </c>
    </row>
    <row r="33" spans="1:19" x14ac:dyDescent="0.3">
      <c r="A33" s="2" t="s">
        <v>29</v>
      </c>
      <c r="B33" s="1">
        <v>500</v>
      </c>
      <c r="C33" s="1">
        <v>1000</v>
      </c>
      <c r="D33" s="1">
        <v>600</v>
      </c>
      <c r="E33" s="1">
        <v>1</v>
      </c>
      <c r="F33" s="1">
        <v>109</v>
      </c>
      <c r="I33" s="1" t="s">
        <v>45</v>
      </c>
      <c r="J33" s="1" t="s">
        <v>66</v>
      </c>
      <c r="K33" s="1" t="s">
        <v>45</v>
      </c>
      <c r="L33" s="1" t="s">
        <v>66</v>
      </c>
      <c r="M33" s="1" t="s">
        <v>45</v>
      </c>
      <c r="N33" s="1" t="s">
        <v>66</v>
      </c>
      <c r="O33" s="1" t="s">
        <v>45</v>
      </c>
      <c r="P33" s="1" t="s">
        <v>66</v>
      </c>
      <c r="Q33" s="1" t="s">
        <v>45</v>
      </c>
      <c r="R33" s="1" t="s">
        <v>66</v>
      </c>
      <c r="S33" s="1"/>
    </row>
    <row r="34" spans="1:19" x14ac:dyDescent="0.3">
      <c r="A34" s="2" t="s">
        <v>30</v>
      </c>
      <c r="B34" s="1">
        <v>500</v>
      </c>
      <c r="C34" s="1">
        <v>500</v>
      </c>
      <c r="D34" s="1">
        <v>600</v>
      </c>
      <c r="E34" s="1">
        <v>2500</v>
      </c>
      <c r="F34" s="1">
        <v>114</v>
      </c>
      <c r="I34" s="1">
        <v>0</v>
      </c>
      <c r="J34" s="1">
        <v>106</v>
      </c>
      <c r="K34" s="1">
        <v>0</v>
      </c>
      <c r="L34" s="1">
        <v>106</v>
      </c>
      <c r="M34" s="1">
        <v>0</v>
      </c>
      <c r="N34" s="1">
        <v>107</v>
      </c>
      <c r="O34" s="1">
        <v>0</v>
      </c>
      <c r="P34" s="1">
        <v>109</v>
      </c>
      <c r="Q34" s="1">
        <v>0</v>
      </c>
      <c r="R34" s="1">
        <v>114</v>
      </c>
      <c r="S34" s="1"/>
    </row>
    <row r="35" spans="1:19" x14ac:dyDescent="0.3">
      <c r="I35" s="1">
        <v>779.61659999999995</v>
      </c>
      <c r="J35" s="1">
        <v>106</v>
      </c>
      <c r="K35" s="1">
        <v>640.31240000000003</v>
      </c>
      <c r="L35" s="1">
        <v>106</v>
      </c>
      <c r="M35" s="1">
        <v>639.53189999999995</v>
      </c>
      <c r="N35" s="1">
        <v>107</v>
      </c>
      <c r="O35" s="1">
        <v>780.25699999999995</v>
      </c>
      <c r="P35" s="1">
        <v>109</v>
      </c>
      <c r="Q35" s="1">
        <v>1900</v>
      </c>
      <c r="R35" s="1">
        <v>114</v>
      </c>
      <c r="S35" s="1"/>
    </row>
    <row r="36" spans="1:19" x14ac:dyDescent="0.3">
      <c r="A36" s="2" t="s">
        <v>51</v>
      </c>
    </row>
    <row r="37" spans="1:19" x14ac:dyDescent="0.3">
      <c r="B37" t="s">
        <v>52</v>
      </c>
      <c r="C37" t="s">
        <v>53</v>
      </c>
      <c r="D37" t="s">
        <v>54</v>
      </c>
      <c r="E37" t="s">
        <v>55</v>
      </c>
      <c r="F37" t="s">
        <v>56</v>
      </c>
    </row>
    <row r="38" spans="1:19" x14ac:dyDescent="0.3">
      <c r="A38">
        <v>222</v>
      </c>
      <c r="B38">
        <v>1</v>
      </c>
      <c r="C38">
        <f>[1]!IPR_qliq_sm3day($B$11,$B$13,B38,$B$12,$B$6)</f>
        <v>55.216542771403589</v>
      </c>
      <c r="D38">
        <f>[1]!IPR_qliq_sm3day($C$11,$C$13,B38,$C$12,$B$6)</f>
        <v>53.905134396830363</v>
      </c>
      <c r="E38">
        <f>[1]!IPR_qliq_sm3day($D$11,$D$13,B38,$D$12,$B$6)</f>
        <v>70.710628347708436</v>
      </c>
      <c r="F38">
        <f>[1]!IPR_qliq_sm3day($E$11,$E$13,B38,$E$12,$B$6)</f>
        <v>64.389054675908241</v>
      </c>
    </row>
    <row r="39" spans="1:19" x14ac:dyDescent="0.3">
      <c r="A39">
        <v>20</v>
      </c>
      <c r="B39">
        <f>B38+($A$38-1)/20</f>
        <v>12.05</v>
      </c>
      <c r="C39">
        <f>[1]!IPR_qliq_sm3day($B$11,$B$13,B39,$B$12,$B$6)</f>
        <v>54.677874778678792</v>
      </c>
      <c r="D39">
        <f>[1]!IPR_qliq_sm3day($C$11,$C$13,B39,$C$12,$B$6)</f>
        <v>53.011687966175522</v>
      </c>
      <c r="E39">
        <f>[1]!IPR_qliq_sm3day($D$11,$D$13,B39,$D$12,$B$6)</f>
        <v>69.622293358789619</v>
      </c>
      <c r="F39">
        <f>[1]!IPR_qliq_sm3day($E$11,$E$13,B39,$E$12,$B$6)</f>
        <v>63.776319615148118</v>
      </c>
    </row>
    <row r="40" spans="1:19" x14ac:dyDescent="0.3">
      <c r="B40">
        <f t="shared" ref="B40:B57" si="0">B39+($A$38-1)/20</f>
        <v>23.1</v>
      </c>
      <c r="C40">
        <f>[1]!IPR_qliq_sm3day($B$11,$B$13,B40,$B$12,$B$6)</f>
        <v>53.897271041730846</v>
      </c>
      <c r="D40">
        <f>[1]!IPR_qliq_sm3day($C$11,$C$13,B40,$C$12,$B$6)</f>
        <v>52.118241535520681</v>
      </c>
      <c r="E40">
        <f>[1]!IPR_qliq_sm3day($D$11,$D$13,B40,$D$12,$B$6)</f>
        <v>68.533958369870803</v>
      </c>
      <c r="F40">
        <f>[1]!IPR_qliq_sm3day($E$11,$E$13,B40,$E$12,$B$6)</f>
        <v>62.881834503855202</v>
      </c>
    </row>
    <row r="41" spans="1:19" x14ac:dyDescent="0.3">
      <c r="B41">
        <f t="shared" si="0"/>
        <v>34.150000000000006</v>
      </c>
      <c r="C41">
        <f>[1]!IPR_qliq_sm3day($B$11,$B$13,B41,$B$12,$B$6)</f>
        <v>52.874975275529806</v>
      </c>
      <c r="D41">
        <f>[1]!IPR_qliq_sm3day($C$11,$C$13,B41,$C$12,$B$6)</f>
        <v>51.224795104865841</v>
      </c>
      <c r="E41">
        <f>[1]!IPR_qliq_sm3day($D$11,$D$13,B41,$D$12,$B$6)</f>
        <v>67.445623380951986</v>
      </c>
      <c r="F41">
        <f>[1]!IPR_qliq_sm3day($E$11,$E$13,B41,$E$12,$B$6)</f>
        <v>61.652306124049254</v>
      </c>
    </row>
    <row r="42" spans="1:19" x14ac:dyDescent="0.3">
      <c r="B42">
        <f t="shared" si="0"/>
        <v>45.2</v>
      </c>
      <c r="C42">
        <f>[1]!IPR_qliq_sm3day($B$11,$B$13,B42,$B$12,$B$6)</f>
        <v>51.611921858492082</v>
      </c>
      <c r="D42">
        <f>[1]!IPR_qliq_sm3day($C$11,$C$13,B42,$C$12,$B$6)</f>
        <v>50.298370340781176</v>
      </c>
      <c r="E42">
        <f>[1]!IPR_qliq_sm3day($D$11,$D$13,B42,$D$12,$B$6)</f>
        <v>66.191828888690623</v>
      </c>
      <c r="F42">
        <f>[1]!IPR_qliq_sm3day($E$11,$E$13,B42,$E$12,$B$6)</f>
        <v>60.095026160282586</v>
      </c>
    </row>
    <row r="43" spans="1:19" x14ac:dyDescent="0.3">
      <c r="B43">
        <f t="shared" si="0"/>
        <v>56.25</v>
      </c>
      <c r="C43">
        <f>[1]!IPR_qliq_sm3day($B$11,$B$13,B43,$B$12,$B$6)</f>
        <v>50.10903916388466</v>
      </c>
      <c r="D43">
        <f>[1]!IPR_qliq_sm3day($C$11,$C$13,B43,$C$12,$B$6)</f>
        <v>48.836952591838241</v>
      </c>
      <c r="E43">
        <f>[1]!IPR_qliq_sm3day($D$11,$D$13,B43,$D$12,$B$6)</f>
        <v>64.195644952640365</v>
      </c>
      <c r="F43">
        <f>[1]!IPR_qliq_sm3day($E$11,$E$13,B43,$E$12,$B$6)</f>
        <v>58.217025586432698</v>
      </c>
    </row>
    <row r="44" spans="1:19" x14ac:dyDescent="0.3">
      <c r="B44">
        <f t="shared" si="0"/>
        <v>67.3</v>
      </c>
      <c r="C44">
        <f>[1]!IPR_qliq_sm3day($B$11,$B$13,B44,$B$12,$B$6)</f>
        <v>48.367249613949639</v>
      </c>
      <c r="D44">
        <f>[1]!IPR_qliq_sm3day($C$11,$C$13,B44,$C$12,$B$6)</f>
        <v>46.852036948186409</v>
      </c>
      <c r="E44">
        <f>[1]!IPR_qliq_sm3day($D$11,$D$13,B44,$D$12,$B$6)</f>
        <v>61.591427398012698</v>
      </c>
      <c r="F44">
        <f>[1]!IPR_qliq_sm3day($E$11,$E$13,B44,$E$12,$B$6)</f>
        <v>56.025087532219978</v>
      </c>
    </row>
    <row r="45" spans="1:19" x14ac:dyDescent="0.3">
      <c r="B45">
        <f t="shared" si="0"/>
        <v>78.349999999999994</v>
      </c>
      <c r="C45">
        <f>[1]!IPR_qliq_sm3day($B$11,$B$13,B45,$B$12,$B$6)</f>
        <v>46.387469732988322</v>
      </c>
      <c r="D45">
        <f>[1]!IPR_qliq_sm3day($C$11,$C$13,B45,$C$12,$B$6)</f>
        <v>44.489422588211404</v>
      </c>
      <c r="E45">
        <f>[1]!IPR_qliq_sm3day($D$11,$D$13,B45,$D$12,$B$6)</f>
        <v>58.517177857482459</v>
      </c>
      <c r="F45">
        <f>[1]!IPR_qliq_sm3day($E$11,$E$13,B45,$E$12,$B$6)</f>
        <v>53.525759344672629</v>
      </c>
    </row>
    <row r="46" spans="1:19" x14ac:dyDescent="0.3">
      <c r="B46">
        <f t="shared" si="0"/>
        <v>89.399999999999991</v>
      </c>
      <c r="C46">
        <f>[1]!IPR_qliq_sm3day($B$11,$B$13,B46,$B$12,$B$6)</f>
        <v>44.17061020018528</v>
      </c>
      <c r="D46">
        <f>[1]!IPR_qliq_sm3day($C$11,$C$13,B46,$C$12,$B$6)</f>
        <v>41.837655745847911</v>
      </c>
      <c r="E46">
        <f>[1]!IPR_qliq_sm3day($D$11,$D$13,B46,$D$12,$B$6)</f>
        <v>55.065458841992289</v>
      </c>
      <c r="F46">
        <f>[1]!IPR_qliq_sm3day($E$11,$E$13,B46,$E$12,$B$6)</f>
        <v>50.725363905210443</v>
      </c>
    </row>
    <row r="47" spans="1:19" x14ac:dyDescent="0.3">
      <c r="B47">
        <f t="shared" si="0"/>
        <v>100.44999999999999</v>
      </c>
      <c r="C47">
        <f>[1]!IPR_qliq_sm3day($B$11,$B$13,B47,$B$12,$B$6)</f>
        <v>41.71757590148647</v>
      </c>
      <c r="D47">
        <f>[1]!IPR_qliq_sm3day($C$11,$C$13,B47,$C$12,$B$6)</f>
        <v>38.955293649358431</v>
      </c>
      <c r="E47">
        <f>[1]!IPR_qliq_sm3day($D$11,$D$13,B47,$D$12,$B$6)</f>
        <v>51.301933156625097</v>
      </c>
      <c r="F47">
        <f>[1]!IPR_qliq_sm3day($E$11,$E$13,B47,$E$12,$B$6)</f>
        <v>47.6300102577923</v>
      </c>
    </row>
    <row r="48" spans="1:19" x14ac:dyDescent="0.3">
      <c r="B48">
        <f t="shared" si="0"/>
        <v>111.49999999999999</v>
      </c>
      <c r="C48">
        <f>[1]!IPR_qliq_sm3day($B$11,$B$13,B48,$B$12,$B$6)</f>
        <v>39.029265981264707</v>
      </c>
      <c r="D48">
        <f>[1]!IPR_qliq_sm3day($C$11,$C$13,B48,$C$12,$B$6)</f>
        <v>35.88344943590657</v>
      </c>
      <c r="E48">
        <f>[1]!IPR_qliq_sm3day($D$11,$D$13,B48,$D$12,$B$6)</f>
        <v>47.275181648913581</v>
      </c>
      <c r="F48">
        <f>[1]!IPR_qliq_sm3day($E$11,$E$13,B48,$E$12,$B$6)</f>
        <v>44.245603598657951</v>
      </c>
    </row>
    <row r="49" spans="1:6" x14ac:dyDescent="0.3">
      <c r="B49">
        <f t="shared" si="0"/>
        <v>122.54999999999998</v>
      </c>
      <c r="C49">
        <f>[1]!IPR_qliq_sm3day($B$11,$B$13,B49,$B$12,$B$6)</f>
        <v>36.106573893039169</v>
      </c>
      <c r="D49">
        <f>[1]!IPR_qliq_sm3day($C$11,$C$13,B49,$C$12,$B$6)</f>
        <v>32.652301861748839</v>
      </c>
      <c r="E49">
        <f>[1]!IPR_qliq_sm3day($D$11,$D$13,B49,$D$12,$B$6)</f>
        <v>43.022344396102518</v>
      </c>
      <c r="F49">
        <f>[1]!IPR_qliq_sm3day($E$11,$E$13,B49,$E$12,$B$6)</f>
        <v>40.577854673945552</v>
      </c>
    </row>
    <row r="50" spans="1:6" x14ac:dyDescent="0.3">
      <c r="B50">
        <f t="shared" si="0"/>
        <v>133.6</v>
      </c>
      <c r="C50">
        <f>[1]!IPR_qliq_sm3day($B$11,$B$13,B50,$B$12,$B$6)</f>
        <v>32.950387449793006</v>
      </c>
      <c r="D50">
        <f>[1]!IPR_qliq_sm3day($C$11,$C$13,B50,$C$12,$B$6)</f>
        <v>29.284779375977539</v>
      </c>
      <c r="E50">
        <f>[1]!IPR_qliq_sm3day($D$11,$D$13,B50,$D$12,$B$6)</f>
        <v>38.572571164257205</v>
      </c>
      <c r="F50">
        <f>[1]!IPR_qliq_sm3day($E$11,$E$13,B50,$E$12,$B$6)</f>
        <v>36.63228862750762</v>
      </c>
    </row>
    <row r="51" spans="1:6" x14ac:dyDescent="0.3">
      <c r="B51">
        <f t="shared" si="0"/>
        <v>144.65</v>
      </c>
      <c r="C51">
        <f>[1]!IPR_qliq_sm3day($B$11,$B$13,B51,$B$12,$B$6)</f>
        <v>29.561588873770752</v>
      </c>
      <c r="D51">
        <f>[1]!IPR_qliq_sm3day($C$11,$C$13,B51,$C$12,$B$6)</f>
        <v>25.798787041716817</v>
      </c>
      <c r="E51">
        <f>[1]!IPR_qliq_sm3day($D$11,$D$13,B51,$D$12,$B$6)</f>
        <v>33.949239092348861</v>
      </c>
      <c r="F51">
        <f>[1]!IPR_qliq_sm3day($E$11,$E$13,B51,$E$12,$B$6)</f>
        <v>32.414253337748505</v>
      </c>
    </row>
    <row r="52" spans="1:6" x14ac:dyDescent="0.3">
      <c r="B52">
        <f t="shared" si="0"/>
        <v>155.70000000000002</v>
      </c>
      <c r="C52">
        <f>[1]!IPR_qliq_sm3day($B$11,$B$13,B52,$B$12,$B$6)</f>
        <v>25.941054845613625</v>
      </c>
      <c r="D52">
        <f>[1]!IPR_qliq_sm3day($C$11,$C$13,B52,$C$12,$B$6)</f>
        <v>22.208624331882199</v>
      </c>
      <c r="E52">
        <f>[1]!IPR_qliq_sm3day($D$11,$D$13,B52,$D$12,$B$6)</f>
        <v>29.171436658411423</v>
      </c>
      <c r="F52">
        <f>[1]!IPR_qliq_sm3day($E$11,$E$13,B52,$E$12,$B$6)</f>
        <v>27.928927279090725</v>
      </c>
    </row>
    <row r="53" spans="1:6" x14ac:dyDescent="0.3">
      <c r="B53">
        <f t="shared" si="0"/>
        <v>166.75000000000003</v>
      </c>
      <c r="C53">
        <f>[1]!IPR_qliq_sm3day($B$11,$B$13,B53,$B$12,$B$6)</f>
        <v>22.184999999999992</v>
      </c>
      <c r="D53">
        <f>[1]!IPR_qliq_sm3day($C$11,$C$13,B53,$C$12,$B$6)</f>
        <v>18.562499999999993</v>
      </c>
      <c r="E53">
        <f>[1]!IPR_qliq_sm3day($D$11,$D$13,B53,$D$12,$B$6)</f>
        <v>24.309999999999988</v>
      </c>
      <c r="F53">
        <f>[1]!IPR_qliq_sm3day($E$11,$E$13,B53,$E$12,$B$6)</f>
        <v>23.288999999999984</v>
      </c>
    </row>
    <row r="54" spans="1:6" x14ac:dyDescent="0.3">
      <c r="B54">
        <f t="shared" si="0"/>
        <v>177.80000000000004</v>
      </c>
      <c r="C54">
        <f>[1]!IPR_qliq_sm3day($B$11,$B$13,B54,$B$12,$B$6)</f>
        <v>18.427999999999987</v>
      </c>
      <c r="D54">
        <f>[1]!IPR_qliq_sm3day($C$11,$C$13,B54,$C$12,$B$6)</f>
        <v>14.915999999999988</v>
      </c>
      <c r="E54">
        <f>[1]!IPR_qliq_sm3day($D$11,$D$13,B54,$D$12,$B$6)</f>
        <v>19.447999999999983</v>
      </c>
      <c r="F54">
        <f>[1]!IPR_qliq_sm3day($E$11,$E$13,B54,$E$12,$B$6)</f>
        <v>18.647999999999978</v>
      </c>
    </row>
    <row r="55" spans="1:6" x14ac:dyDescent="0.3">
      <c r="B55">
        <f t="shared" si="0"/>
        <v>188.85000000000005</v>
      </c>
      <c r="C55">
        <f>[1]!IPR_qliq_sm3day($B$11,$B$13,B55,$B$12,$B$6)</f>
        <v>14.670999999999983</v>
      </c>
      <c r="D55">
        <f>[1]!IPR_qliq_sm3day($C$11,$C$13,B55,$C$12,$B$6)</f>
        <v>11.269499999999983</v>
      </c>
      <c r="E55">
        <f>[1]!IPR_qliq_sm3day($D$11,$D$13,B55,$D$12,$B$6)</f>
        <v>14.585999999999977</v>
      </c>
      <c r="F55">
        <f>[1]!IPR_qliq_sm3day($E$11,$E$13,B55,$E$12,$B$6)</f>
        <v>14.006999999999973</v>
      </c>
    </row>
    <row r="56" spans="1:6" x14ac:dyDescent="0.3">
      <c r="B56">
        <f t="shared" si="0"/>
        <v>199.90000000000006</v>
      </c>
      <c r="C56">
        <f>[1]!IPR_qliq_sm3day($B$11,$B$13,B56,$B$12,$B$6)</f>
        <v>10.91399999999998</v>
      </c>
      <c r="D56">
        <f>[1]!IPR_qliq_sm3day($C$11,$C$13,B56,$C$12,$B$6)</f>
        <v>7.6229999999999798</v>
      </c>
      <c r="E56">
        <f>[1]!IPR_qliq_sm3day($D$11,$D$13,B56,$D$12,$B$6)</f>
        <v>9.7239999999999718</v>
      </c>
      <c r="F56">
        <f>[1]!IPR_qliq_sm3day($E$11,$E$13,B56,$E$12,$B$6)</f>
        <v>9.3659999999999695</v>
      </c>
    </row>
    <row r="57" spans="1:6" x14ac:dyDescent="0.3">
      <c r="B57">
        <f t="shared" si="0"/>
        <v>210.95000000000007</v>
      </c>
      <c r="C57">
        <f>[1]!IPR_qliq_sm3day($B$11,$B$13,B57,$B$12,$B$6)</f>
        <v>7.1569999999999752</v>
      </c>
      <c r="D57">
        <f>[1]!IPR_qliq_sm3day($C$11,$C$13,B57,$C$12,$B$6)</f>
        <v>3.9764999999999757</v>
      </c>
      <c r="E57">
        <f>[1]!IPR_qliq_sm3day($D$11,$D$13,B57,$D$12,$B$6)</f>
        <v>4.8619999999999672</v>
      </c>
      <c r="F57">
        <f>[1]!IPR_qliq_sm3day($E$11,$E$13,B57,$E$12,$B$6)</f>
        <v>4.7249999999999641</v>
      </c>
    </row>
    <row r="58" spans="1:6" x14ac:dyDescent="0.3">
      <c r="B58">
        <f>B57+($A$38-1)/20</f>
        <v>222.00000000000009</v>
      </c>
      <c r="C58">
        <f>[1]!IPR_qliq_sm3day($B$11,$B$13,B58,$B$12,$B$6)</f>
        <v>3.399999999999971</v>
      </c>
      <c r="D58">
        <f>[1]!IPR_qliq_sm3day($C$11,$C$13,B58,$C$12,$B$6)</f>
        <v>0.32999999999997187</v>
      </c>
      <c r="E58">
        <f>[1]!IPR_qliq_sm3day($D$11,$D$13,B58,$D$12,$B$6)</f>
        <v>0</v>
      </c>
      <c r="F58">
        <f>[1]!IPR_qliq_sm3day($E$11,$E$13,B58,$E$12,$B$6)</f>
        <v>8.3999999999959413E-2</v>
      </c>
    </row>
    <row r="60" spans="1:6" x14ac:dyDescent="0.3">
      <c r="A60" t="s">
        <v>61</v>
      </c>
      <c r="B60" t="s">
        <v>62</v>
      </c>
      <c r="C60" t="s">
        <v>63</v>
      </c>
      <c r="D60" t="s">
        <v>64</v>
      </c>
      <c r="E60" t="s">
        <v>65</v>
      </c>
    </row>
    <row r="61" spans="1:6" x14ac:dyDescent="0.3">
      <c r="B61">
        <f>[1]!MF_p_pipeline_atma($B38,$B$7,$K$4:$L$6,$J$4:$K$6,$J$8:$K$10,$C38,$B$12,,$B$8,0,0,1)</f>
        <v>-1</v>
      </c>
      <c r="C61">
        <f>[1]!MF_p_pipeline_atma($B38,$B$7,$O$4:$P$6,$N$4:$O$6,$N$8:$O$10,$D38,$C$12,,$B$8,0,0,1)</f>
        <v>-1</v>
      </c>
      <c r="D61">
        <f>[1]!MF_p_pipeline_atma($B38,$B$7,$K$4:$L$6,$J$4:$K$6,$J$8:$K$10,$E38,$D$12,,$B$8,0,0,1)</f>
        <v>-1</v>
      </c>
      <c r="E61">
        <f>[1]!MF_p_pipeline_atma($B38,$B$7,$O$4:$P$6,$N$4:$O$6,$N$8:$O$10,$F38,$E$12,,$B$8,0,0,1)</f>
        <v>-1</v>
      </c>
    </row>
    <row r="62" spans="1:6" x14ac:dyDescent="0.3">
      <c r="B62">
        <f>[1]!MF_p_pipeline_atma($B39,$B$7,$K$4:$L$6,$J$4:$K$6,$J$8:$K$10,$C39,$B$12,,$B$8,0,0,1)</f>
        <v>-1</v>
      </c>
      <c r="C62">
        <f>[1]!MF_p_pipeline_atma($B39,$B$7,$O$4:$P$6,$N$4:$O$6,$N$8:$O$10,$D39,$C$12,,$B$8,0,0,1)</f>
        <v>-1</v>
      </c>
      <c r="D62">
        <f>[1]!MF_p_pipeline_atma($B39,$B$7,$K$4:$L$6,$J$4:$K$6,$J$8:$K$10,$E39,$D$12,,$B$8,0,0,1)</f>
        <v>-1</v>
      </c>
      <c r="E62">
        <f>[1]!MF_p_pipeline_atma($B39,$B$7,$O$4:$P$6,$N$4:$O$6,$N$8:$O$10,$F39,$E$12,,$B$8,0,0,1)</f>
        <v>-1</v>
      </c>
    </row>
    <row r="63" spans="1:6" x14ac:dyDescent="0.3">
      <c r="B63">
        <f>[1]!MF_p_pipeline_atma($B40,$B$7,$K$4:$L$6,$J$4:$K$6,$J$8:$K$10,$C40,$B$12,,$B$8,0,0,1)</f>
        <v>-1</v>
      </c>
      <c r="C63">
        <f>[1]!MF_p_pipeline_atma($B40,$B$7,$O$4:$P$6,$N$4:$O$6,$N$8:$O$10,$D40,$C$12,,$B$8,0,0,1)</f>
        <v>-1</v>
      </c>
      <c r="D63">
        <f>[1]!MF_p_pipeline_atma($B40,$B$7,$K$4:$L$6,$J$4:$K$6,$J$8:$K$10,$E40,$D$12,,$B$8,0,0,1)</f>
        <v>-1</v>
      </c>
      <c r="E63">
        <f>[1]!MF_p_pipeline_atma($B40,$B$7,$O$4:$P$6,$N$4:$O$6,$N$8:$O$10,$F40,$E$12,,$B$8,0,0,1)</f>
        <v>-1</v>
      </c>
    </row>
    <row r="64" spans="1:6" x14ac:dyDescent="0.3">
      <c r="B64">
        <f>[1]!MF_p_pipeline_atma($B41,$B$7,$K$4:$L$6,$J$4:$K$6,$J$8:$K$10,$C41,$B$12,,$B$8,0,0,1)</f>
        <v>-1</v>
      </c>
      <c r="C64">
        <f>[1]!MF_p_pipeline_atma($B41,$B$7,$O$4:$P$6,$N$4:$O$6,$N$8:$O$10,$D41,$C$12,,$B$8,0,0,1)</f>
        <v>-1</v>
      </c>
      <c r="D64">
        <f>[1]!MF_p_pipeline_atma($B41,$B$7,$K$4:$L$6,$J$4:$K$6,$J$8:$K$10,$E41,$D$12,,$B$8,0,0,1)</f>
        <v>-1</v>
      </c>
      <c r="E64">
        <f>[1]!MF_p_pipeline_atma($B41,$B$7,$O$4:$P$6,$N$4:$O$6,$N$8:$O$10,$F41,$E$12,,$B$8,0,0,1)</f>
        <v>-1</v>
      </c>
    </row>
    <row r="65" spans="2:5" x14ac:dyDescent="0.3">
      <c r="B65">
        <f>[1]!MF_p_pipeline_atma($B42,$B$7,$K$4:$L$6,$J$4:$K$6,$J$8:$K$10,$C42,$B$12,,$B$8,0,0,1)</f>
        <v>-1</v>
      </c>
      <c r="C65">
        <f>[1]!MF_p_pipeline_atma($B42,$B$7,$O$4:$P$6,$N$4:$O$6,$N$8:$O$10,$D42,$C$12,,$B$8,0,0,1)</f>
        <v>-1</v>
      </c>
      <c r="D65">
        <f>[1]!MF_p_pipeline_atma($B42,$B$7,$K$4:$L$6,$J$4:$K$6,$J$8:$K$10,$E42,$D$12,,$B$8,0,0,1)</f>
        <v>-1</v>
      </c>
      <c r="E65">
        <f>[1]!MF_p_pipeline_atma($B42,$B$7,$O$4:$P$6,$N$4:$O$6,$N$8:$O$10,$F42,$E$12,,$B$8,0,0,1)</f>
        <v>-1</v>
      </c>
    </row>
    <row r="66" spans="2:5" x14ac:dyDescent="0.3">
      <c r="B66">
        <f>[1]!MF_p_pipeline_atma($B43,$B$7,$K$4:$L$6,$J$4:$K$6,$J$8:$K$10,$C43,$B$12,,$B$8,0,0,1)</f>
        <v>-1</v>
      </c>
      <c r="C66">
        <f>[1]!MF_p_pipeline_atma($B43,$B$7,$O$4:$P$6,$N$4:$O$6,$N$8:$O$10,$D43,$C$12,,$B$8,0,0,1)</f>
        <v>-1</v>
      </c>
      <c r="D66">
        <f>[1]!MF_p_pipeline_atma($B43,$B$7,$K$4:$L$6,$J$4:$K$6,$J$8:$K$10,$E43,$D$12,,$B$8,0,0,1)</f>
        <v>-1</v>
      </c>
      <c r="E66">
        <f>[1]!MF_p_pipeline_atma($B43,$B$7,$O$4:$P$6,$N$4:$O$6,$N$8:$O$10,$F43,$E$12,,$B$8,0,0,1)</f>
        <v>-1</v>
      </c>
    </row>
    <row r="67" spans="2:5" x14ac:dyDescent="0.3">
      <c r="B67">
        <f>[1]!MF_p_pipeline_atma($B44,$B$7,$K$4:$L$6,$J$4:$K$6,$J$8:$K$10,$C44,$B$12,,$B$8,0,0,1)</f>
        <v>-1</v>
      </c>
      <c r="C67">
        <f>[1]!MF_p_pipeline_atma($B44,$B$7,$O$4:$P$6,$N$4:$O$6,$N$8:$O$10,$D44,$C$12,,$B$8,0,0,1)</f>
        <v>-1</v>
      </c>
      <c r="D67">
        <f>[1]!MF_p_pipeline_atma($B44,$B$7,$K$4:$L$6,$J$4:$K$6,$J$8:$K$10,$E44,$D$12,,$B$8,0,0,1)</f>
        <v>-1</v>
      </c>
      <c r="E67">
        <f>[1]!MF_p_pipeline_atma($B44,$B$7,$O$4:$P$6,$N$4:$O$6,$N$8:$O$10,$F44,$E$12,,$B$8,0,0,1)</f>
        <v>-1</v>
      </c>
    </row>
    <row r="68" spans="2:5" x14ac:dyDescent="0.3">
      <c r="B68">
        <f>[1]!MF_p_pipeline_atma($B45,$B$7,$K$4:$L$6,$J$4:$K$6,$J$8:$K$10,$C45,$B$12,,$B$8,0,0,1)</f>
        <v>-1</v>
      </c>
      <c r="C68">
        <f>[1]!MF_p_pipeline_atma($B45,$B$7,$O$4:$P$6,$N$4:$O$6,$N$8:$O$10,$D45,$C$12,,$B$8,0,0,1)</f>
        <v>-1</v>
      </c>
      <c r="D68">
        <f>[1]!MF_p_pipeline_atma($B45,$B$7,$K$4:$L$6,$J$4:$K$6,$J$8:$K$10,$E45,$D$12,,$B$8,0,0,1)</f>
        <v>-1</v>
      </c>
      <c r="E68">
        <f>[1]!MF_p_pipeline_atma($B45,$B$7,$O$4:$P$6,$N$4:$O$6,$N$8:$O$10,$F45,$E$12,,$B$8,0,0,1)</f>
        <v>-1</v>
      </c>
    </row>
    <row r="69" spans="2:5" x14ac:dyDescent="0.3">
      <c r="B69">
        <f>[1]!MF_p_pipeline_atma($B46,$B$7,$K$4:$L$6,$J$4:$K$6,$J$8:$K$10,$C46,$B$12,,$B$8,0,0,1)</f>
        <v>-1</v>
      </c>
      <c r="C69">
        <f>[1]!MF_p_pipeline_atma($B46,$B$7,$O$4:$P$6,$N$4:$O$6,$N$8:$O$10,$D46,$C$12,,$B$8,0,0,1)</f>
        <v>-1</v>
      </c>
      <c r="D69">
        <f>[1]!MF_p_pipeline_atma($B46,$B$7,$K$4:$L$6,$J$4:$K$6,$J$8:$K$10,$E46,$D$12,,$B$8,0,0,1)</f>
        <v>-1</v>
      </c>
      <c r="E69">
        <f>[1]!MF_p_pipeline_atma($B46,$B$7,$O$4:$P$6,$N$4:$O$6,$N$8:$O$10,$F46,$E$12,,$B$8,0,0,1)</f>
        <v>-1</v>
      </c>
    </row>
    <row r="70" spans="2:5" x14ac:dyDescent="0.3">
      <c r="B70">
        <f>[1]!MF_p_pipeline_atma($B47,$B$7,$K$4:$L$6,$J$4:$K$6,$J$8:$K$10,$C47,$B$12,,$B$8,0,0,1)</f>
        <v>-1</v>
      </c>
      <c r="C70">
        <f>[1]!MF_p_pipeline_atma($B47,$B$7,$O$4:$P$6,$N$4:$O$6,$N$8:$O$10,$D47,$C$12,,$B$8,0,0,1)</f>
        <v>-1</v>
      </c>
      <c r="D70">
        <f>[1]!MF_p_pipeline_atma($B47,$B$7,$K$4:$L$6,$J$4:$K$6,$J$8:$K$10,$E47,$D$12,,$B$8,0,0,1)</f>
        <v>-1</v>
      </c>
      <c r="E70">
        <f>[1]!MF_p_pipeline_atma($B47,$B$7,$O$4:$P$6,$N$4:$O$6,$N$8:$O$10,$F47,$E$12,,$B$8,0,0,1)</f>
        <v>-1</v>
      </c>
    </row>
    <row r="71" spans="2:5" x14ac:dyDescent="0.3">
      <c r="B71">
        <f>[1]!MF_p_pipeline_atma($B48,$B$7,$K$4:$L$6,$J$4:$K$6,$J$8:$K$10,$C48,$B$12,,$B$8,0,0,1)</f>
        <v>-1</v>
      </c>
      <c r="C71">
        <f>[1]!MF_p_pipeline_atma($B48,$B$7,$O$4:$P$6,$N$4:$O$6,$N$8:$O$10,$D48,$C$12,,$B$8,0,0,1)</f>
        <v>-1</v>
      </c>
      <c r="D71">
        <f>[1]!MF_p_pipeline_atma($B48,$B$7,$K$4:$L$6,$J$4:$K$6,$J$8:$K$10,$E48,$D$12,,$B$8,0,0,1)</f>
        <v>-1</v>
      </c>
      <c r="E71">
        <f>[1]!MF_p_pipeline_atma($B48,$B$7,$O$4:$P$6,$N$4:$O$6,$N$8:$O$10,$F48,$E$12,,$B$8,0,0,1)</f>
        <v>-1</v>
      </c>
    </row>
    <row r="72" spans="2:5" x14ac:dyDescent="0.3">
      <c r="B72">
        <f>[1]!MF_p_pipeline_atma($B49,$B$7,$K$4:$L$6,$J$4:$K$6,$J$8:$K$10,$C49,$B$12,,$B$8,0,0,1)</f>
        <v>-1</v>
      </c>
      <c r="C72">
        <f>[1]!MF_p_pipeline_atma($B49,$B$7,$O$4:$P$6,$N$4:$O$6,$N$8:$O$10,$D49,$C$12,,$B$8,0,0,1)</f>
        <v>-1</v>
      </c>
      <c r="D72">
        <f>[1]!MF_p_pipeline_atma($B49,$B$7,$K$4:$L$6,$J$4:$K$6,$J$8:$K$10,$E49,$D$12,,$B$8,0,0,1)</f>
        <v>-1</v>
      </c>
      <c r="E72">
        <f>[1]!MF_p_pipeline_atma($B49,$B$7,$O$4:$P$6,$N$4:$O$6,$N$8:$O$10,$F49,$E$12,,$B$8,0,0,1)</f>
        <v>-1</v>
      </c>
    </row>
    <row r="73" spans="2:5" x14ac:dyDescent="0.3">
      <c r="B73">
        <f>[1]!MF_p_pipeline_atma($B50,$B$7,$K$4:$L$6,$J$4:$K$6,$J$8:$K$10,$C50,$B$12,,$B$8,0,0,1)</f>
        <v>-1</v>
      </c>
      <c r="C73">
        <f>[1]!MF_p_pipeline_atma($B50,$B$7,$O$4:$P$6,$N$4:$O$6,$N$8:$O$10,$D50,$C$12,,$B$8,0,0,1)</f>
        <v>-1</v>
      </c>
      <c r="D73">
        <f>[1]!MF_p_pipeline_atma($B50,$B$7,$K$4:$L$6,$J$4:$K$6,$J$8:$K$10,$E50,$D$12,,$B$8,0,0,1)</f>
        <v>-1</v>
      </c>
      <c r="E73">
        <f>[1]!MF_p_pipeline_atma($B50,$B$7,$O$4:$P$6,$N$4:$O$6,$N$8:$O$10,$F50,$E$12,,$B$8,0,0,1)</f>
        <v>-1</v>
      </c>
    </row>
    <row r="74" spans="2:5" x14ac:dyDescent="0.3">
      <c r="B74">
        <f>[1]!MF_p_pipeline_atma($B51,$B$7,$K$4:$L$6,$J$4:$K$6,$J$8:$K$10,$C51,$B$12,,$B$8,0,0,1)</f>
        <v>-1</v>
      </c>
      <c r="C74">
        <f>[1]!MF_p_pipeline_atma($B51,$B$7,$O$4:$P$6,$N$4:$O$6,$N$8:$O$10,$D51,$C$12,,$B$8,0,0,1)</f>
        <v>-1</v>
      </c>
      <c r="D74">
        <f>[1]!MF_p_pipeline_atma($B51,$B$7,$K$4:$L$6,$J$4:$K$6,$J$8:$K$10,$E51,$D$12,,$B$8,0,0,1)</f>
        <v>-1</v>
      </c>
      <c r="E74">
        <f>[1]!MF_p_pipeline_atma($B51,$B$7,$O$4:$P$6,$N$4:$O$6,$N$8:$O$10,$F51,$E$12,,$B$8,0,0,1)</f>
        <v>-1</v>
      </c>
    </row>
    <row r="75" spans="2:5" x14ac:dyDescent="0.3">
      <c r="B75">
        <f>[1]!MF_p_pipeline_atma($B52,$B$7,$K$4:$L$6,$J$4:$K$6,$J$8:$K$10,$C52,$B$12,,$B$8,0,0,1)</f>
        <v>-1</v>
      </c>
      <c r="C75">
        <f>[1]!MF_p_pipeline_atma($B52,$B$7,$O$4:$P$6,$N$4:$O$6,$N$8:$O$10,$D52,$C$12,,$B$8,0,0,1)</f>
        <v>-1</v>
      </c>
      <c r="D75">
        <f>[1]!MF_p_pipeline_atma($B52,$B$7,$K$4:$L$6,$J$4:$K$6,$J$8:$K$10,$E52,$D$12,,$B$8,0,0,1)</f>
        <v>-1</v>
      </c>
      <c r="E75">
        <f>[1]!MF_p_pipeline_atma($B52,$B$7,$O$4:$P$6,$N$4:$O$6,$N$8:$O$10,$F52,$E$12,,$B$8,0,0,1)</f>
        <v>-1</v>
      </c>
    </row>
    <row r="76" spans="2:5" x14ac:dyDescent="0.3">
      <c r="B76">
        <f>[1]!MF_p_pipeline_atma($B53,$B$7,$K$4:$L$6,$J$4:$K$6,$J$8:$K$10,$C53,$B$12,,$B$8,0,0,1)</f>
        <v>-1</v>
      </c>
      <c r="C76">
        <f>[1]!MF_p_pipeline_atma($B53,$B$7,$O$4:$P$6,$N$4:$O$6,$N$8:$O$10,$D53,$C$12,,$B$8,0,0,1)</f>
        <v>-1</v>
      </c>
      <c r="D76">
        <f>[1]!MF_p_pipeline_atma($B53,$B$7,$K$4:$L$6,$J$4:$K$6,$J$8:$K$10,$E53,$D$12,,$B$8,0,0,1)</f>
        <v>-1</v>
      </c>
      <c r="E76">
        <f>[1]!MF_p_pipeline_atma($B53,$B$7,$O$4:$P$6,$N$4:$O$6,$N$8:$O$10,$F53,$E$12,,$B$8,0,0,1)</f>
        <v>-1</v>
      </c>
    </row>
    <row r="77" spans="2:5" x14ac:dyDescent="0.3">
      <c r="B77">
        <f>[1]!MF_p_pipeline_atma($B54,$B$7,$K$4:$L$6,$J$4:$K$6,$J$8:$K$10,$C54,$B$12,,$B$8,0,0,1)</f>
        <v>-1</v>
      </c>
      <c r="C77">
        <f>[1]!MF_p_pipeline_atma($B54,$B$7,$O$4:$P$6,$N$4:$O$6,$N$8:$O$10,$D54,$C$12,,$B$8,0,0,1)</f>
        <v>-1</v>
      </c>
      <c r="D77">
        <f>[1]!MF_p_pipeline_atma($B54,$B$7,$K$4:$L$6,$J$4:$K$6,$J$8:$K$10,$E54,$D$12,,$B$8,0,0,1)</f>
        <v>-1</v>
      </c>
      <c r="E77">
        <f>[1]!MF_p_pipeline_atma($B54,$B$7,$O$4:$P$6,$N$4:$O$6,$N$8:$O$10,$F54,$E$12,,$B$8,0,0,1)</f>
        <v>-1</v>
      </c>
    </row>
    <row r="78" spans="2:5" x14ac:dyDescent="0.3">
      <c r="B78">
        <f>[1]!MF_p_pipeline_atma($B55,$B$7,$K$4:$L$6,$J$4:$K$6,$J$8:$K$10,$C55,$B$12,,$B$8,0,0,1)</f>
        <v>-1</v>
      </c>
      <c r="C78">
        <f>[1]!MF_p_pipeline_atma($B55,$B$7,$O$4:$P$6,$N$4:$O$6,$N$8:$O$10,$D55,$C$12,,$B$8,0,0,1)</f>
        <v>-1</v>
      </c>
      <c r="D78">
        <f>[1]!MF_p_pipeline_atma($B55,$B$7,$K$4:$L$6,$J$4:$K$6,$J$8:$K$10,$E55,$D$12,,$B$8,0,0,1)</f>
        <v>-1</v>
      </c>
      <c r="E78">
        <f>[1]!MF_p_pipeline_atma($B55,$B$7,$O$4:$P$6,$N$4:$O$6,$N$8:$O$10,$F55,$E$12,,$B$8,0,0,1)</f>
        <v>-1</v>
      </c>
    </row>
    <row r="79" spans="2:5" x14ac:dyDescent="0.3">
      <c r="B79">
        <f>[1]!MF_p_pipeline_atma($B56,$B$7,$K$4:$L$6,$J$4:$K$6,$J$8:$K$10,$C56,$B$12,,$B$8,0,0,1)</f>
        <v>-1</v>
      </c>
      <c r="C79">
        <f>[1]!MF_p_pipeline_atma($B56,$B$7,$O$4:$P$6,$N$4:$O$6,$N$8:$O$10,$D56,$C$12,,$B$8,0,0,1)</f>
        <v>-1</v>
      </c>
      <c r="D79">
        <f>[1]!MF_p_pipeline_atma($B56,$B$7,$K$4:$L$6,$J$4:$K$6,$J$8:$K$10,$E56,$D$12,,$B$8,0,0,1)</f>
        <v>-1</v>
      </c>
      <c r="E79">
        <f>[1]!MF_p_pipeline_atma($B56,$B$7,$O$4:$P$6,$N$4:$O$6,$N$8:$O$10,$F56,$E$12,,$B$8,0,0,1)</f>
        <v>-1</v>
      </c>
    </row>
    <row r="81" spans="1:15" x14ac:dyDescent="0.3">
      <c r="A81" t="s">
        <v>67</v>
      </c>
      <c r="B81" t="s">
        <v>68</v>
      </c>
      <c r="C81" t="s">
        <v>69</v>
      </c>
      <c r="D81" t="s">
        <v>70</v>
      </c>
      <c r="E81" t="s">
        <v>71</v>
      </c>
    </row>
    <row r="82" spans="1:15" x14ac:dyDescent="0.3">
      <c r="B82">
        <f>[1]!MF_p_pipeline_atma($B61,$L$4,$K$4:$L$6,$I$31:$J$32,$I$34:$J$35,$C38,$B$12,,$B$8,11,0,1)</f>
        <v>-1</v>
      </c>
      <c r="C82">
        <f>[1]!MF_p_pipeline_atma($C61,$P$4,$O$4:$P$6,$K$31:$L$32,$K$34:$L$35,$D38,$C$12,,$B$8,11,0,1)</f>
        <v>-1</v>
      </c>
      <c r="D82">
        <f>[1]!MF_p_pipeline_atma($D61,$L$4,$K$4:$L$6,$M$31:$N$32,$M$34:$N$35,$E38,$D$12,,$B$8,11,0,1)</f>
        <v>-1</v>
      </c>
      <c r="E82">
        <f>[1]!MF_p_pipeline_atma($E61,$P$4,$O$4:$P$6,$O$31:$P$32,$O$34:$P$35,$F38,$E$12,,$B$8,11,0,1)</f>
        <v>-1</v>
      </c>
    </row>
    <row r="83" spans="1:15" x14ac:dyDescent="0.3">
      <c r="B83">
        <f>[1]!MF_p_pipeline_atma($B62,$L$4,$K$4:$L$6,$I$31:$J$32,$I$34:$J$35,$C39,$B$12,,$B$8,11,0,1)</f>
        <v>-1</v>
      </c>
      <c r="C83">
        <f>[1]!MF_p_pipeline_atma($C62,$P$4,$O$4:$P$6,$K$31:$L$32,$K$34:$L$35,$D39,$C$12,,$B$8,11,0,1)</f>
        <v>-1</v>
      </c>
      <c r="D83">
        <f>[1]!MF_p_pipeline_atma($D62,$L$4,$K$4:$L$6,$M$31:$N$32,$M$34:$N$35,$E39,$D$12,,$B$8,11,0,1)</f>
        <v>-1</v>
      </c>
      <c r="E83">
        <f>[1]!MF_p_pipeline_atma($E62,$P$4,$O$4:$P$6,$O$31:$P$32,$O$34:$P$35,$F39,$E$12,,$B$8,11,0,1)</f>
        <v>-1</v>
      </c>
    </row>
    <row r="84" spans="1:15" x14ac:dyDescent="0.3">
      <c r="B84">
        <f>[1]!MF_p_pipeline_atma($B63,$L$4,$K$4:$L$6,$I$31:$J$32,$I$34:$J$35,$C40,$B$12,,$B$8,11,0,1)</f>
        <v>-1</v>
      </c>
      <c r="C84">
        <f>[1]!MF_p_pipeline_atma($C63,$P$4,$O$4:$P$6,$K$31:$L$32,$K$34:$L$35,$D40,$C$12,,$B$8,11,0,1)</f>
        <v>-1</v>
      </c>
      <c r="D84">
        <f>[1]!MF_p_pipeline_atma($D63,$L$4,$K$4:$L$6,$M$31:$N$32,$M$34:$N$35,$E40,$D$12,,$B$8,11,0,1)</f>
        <v>-1</v>
      </c>
      <c r="E84">
        <f>[1]!MF_p_pipeline_atma($E63,$P$4,$O$4:$P$6,$O$31:$P$32,$O$34:$P$35,$F40,$E$12,,$B$8,11,0,1)</f>
        <v>-1</v>
      </c>
    </row>
    <row r="85" spans="1:15" x14ac:dyDescent="0.3">
      <c r="B85">
        <f>[1]!MF_p_pipeline_atma($B64,$L$4,$K$4:$L$6,$I$31:$J$32,$I$34:$J$35,$C41,$B$12,,$B$8,11,0,1)</f>
        <v>-1</v>
      </c>
      <c r="C85">
        <f>[1]!MF_p_pipeline_atma($C64,$P$4,$O$4:$P$6,$K$31:$L$32,$K$34:$L$35,$D41,$C$12,,$B$8,11,0,1)</f>
        <v>-1</v>
      </c>
      <c r="D85">
        <f>[1]!MF_p_pipeline_atma($D64,$L$4,$K$4:$L$6,$M$31:$N$32,$M$34:$N$35,$E41,$D$12,,$B$8,11,0,1)</f>
        <v>-1</v>
      </c>
      <c r="E85">
        <f>[1]!MF_p_pipeline_atma($E64,$P$4,$O$4:$P$6,$O$31:$P$32,$O$34:$P$35,$F41,$E$12,,$B$8,11,0,1)</f>
        <v>-1</v>
      </c>
    </row>
    <row r="86" spans="1:15" x14ac:dyDescent="0.3">
      <c r="B86">
        <f>[1]!MF_p_pipeline_atma($B65,$L$4,$K$4:$L$6,$I$31:$J$32,$I$34:$J$35,$C42,$B$12,,$B$8,11,0,1)</f>
        <v>-1</v>
      </c>
      <c r="C86">
        <f>[1]!MF_p_pipeline_atma($C65,$P$4,$O$4:$P$6,$K$31:$L$32,$K$34:$L$35,$D42,$C$12,,$B$8,11,0,1)</f>
        <v>-1</v>
      </c>
      <c r="D86">
        <f>[1]!MF_p_pipeline_atma($D65,$L$4,$K$4:$L$6,$M$31:$N$32,$M$34:$N$35,$E42,$D$12,,$B$8,11,0,1)</f>
        <v>-1</v>
      </c>
      <c r="E86">
        <f>[1]!MF_p_pipeline_atma($E65,$P$4,$O$4:$P$6,$O$31:$P$32,$O$34:$P$35,$F42,$E$12,,$B$8,11,0,1)</f>
        <v>-1</v>
      </c>
    </row>
    <row r="87" spans="1:15" x14ac:dyDescent="0.3">
      <c r="B87">
        <f>[1]!MF_p_pipeline_atma($B66,$L$4,$K$4:$L$6,$I$31:$J$32,$I$34:$J$35,$C43,$B$12,,$B$8,11,0,1)</f>
        <v>-1</v>
      </c>
      <c r="C87">
        <f>[1]!MF_p_pipeline_atma($C66,$P$4,$O$4:$P$6,$K$31:$L$32,$K$34:$L$35,$D43,$C$12,,$B$8,11,0,1)</f>
        <v>-1</v>
      </c>
      <c r="D87">
        <f>[1]!MF_p_pipeline_atma($D66,$L$4,$K$4:$L$6,$M$31:$N$32,$M$34:$N$35,$E43,$D$12,,$B$8,11,0,1)</f>
        <v>-1</v>
      </c>
      <c r="E87">
        <f>[1]!MF_p_pipeline_atma($E66,$P$4,$O$4:$P$6,$O$31:$P$32,$O$34:$P$35,$F43,$E$12,,$B$8,11,0,1)</f>
        <v>-1</v>
      </c>
    </row>
    <row r="88" spans="1:15" x14ac:dyDescent="0.3">
      <c r="B88">
        <f>[1]!MF_p_pipeline_atma($B67,$L$4,$K$4:$L$6,$I$31:$J$32,$I$34:$J$35,$C44,$B$12,,$B$8,11,0,1)</f>
        <v>-1</v>
      </c>
      <c r="C88">
        <f>[1]!MF_p_pipeline_atma($C67,$P$4,$O$4:$P$6,$K$31:$L$32,$K$34:$L$35,$D44,$C$12,,$B$8,11,0,1)</f>
        <v>-1</v>
      </c>
      <c r="D88">
        <f>[1]!MF_p_pipeline_atma($D67,$L$4,$K$4:$L$6,$M$31:$N$32,$M$34:$N$35,$E44,$D$12,,$B$8,11,0,1)</f>
        <v>-1</v>
      </c>
      <c r="E88">
        <f>[1]!MF_p_pipeline_atma($E67,$P$4,$O$4:$P$6,$O$31:$P$32,$O$34:$P$35,$F44,$E$12,,$B$8,11,0,1)</f>
        <v>-1</v>
      </c>
    </row>
    <row r="89" spans="1:15" x14ac:dyDescent="0.3">
      <c r="B89">
        <f>[1]!MF_p_pipeline_atma($B68,$L$4,$K$4:$L$6,$I$31:$J$32,$I$34:$J$35,$C45,$B$12,,$B$8,11,0,1)</f>
        <v>-1</v>
      </c>
      <c r="C89">
        <f>[1]!MF_p_pipeline_atma($C68,$P$4,$O$4:$P$6,$K$31:$L$32,$K$34:$L$35,$D45,$C$12,,$B$8,11,0,1)</f>
        <v>-1</v>
      </c>
      <c r="D89">
        <f>[1]!MF_p_pipeline_atma($D68,$L$4,$K$4:$L$6,$M$31:$N$32,$M$34:$N$35,$E45,$D$12,,$B$8,11,0,1)</f>
        <v>-1</v>
      </c>
      <c r="E89">
        <f>[1]!MF_p_pipeline_atma($E68,$P$4,$O$4:$P$6,$O$31:$P$32,$O$34:$P$35,$F45,$E$12,,$B$8,11,0,1)</f>
        <v>-1</v>
      </c>
    </row>
    <row r="90" spans="1:15" x14ac:dyDescent="0.3">
      <c r="B90">
        <f>[1]!MF_p_pipeline_atma($B69,$L$4,$K$4:$L$6,$I$31:$J$32,$I$34:$J$35,$C46,$B$12,,$B$8,11,0,1)</f>
        <v>-1</v>
      </c>
      <c r="C90">
        <f>[1]!MF_p_pipeline_atma($C69,$P$4,$O$4:$P$6,$K$31:$L$32,$K$34:$L$35,$D46,$C$12,,$B$8,11,0,1)</f>
        <v>-1</v>
      </c>
      <c r="D90">
        <f>[1]!MF_p_pipeline_atma($D69,$L$4,$K$4:$L$6,$M$31:$N$32,$M$34:$N$35,$E46,$D$12,,$B$8,11,0,1)</f>
        <v>-1</v>
      </c>
      <c r="E90">
        <f>[1]!MF_p_pipeline_atma($E69,$P$4,$O$4:$P$6,$O$31:$P$32,$O$34:$P$35,$F46,$E$12,,$B$8,11,0,1)</f>
        <v>-1</v>
      </c>
    </row>
    <row r="91" spans="1:15" x14ac:dyDescent="0.3">
      <c r="B91">
        <f>[1]!MF_p_pipeline_atma($B70,$L$4,$K$4:$L$6,$I$31:$J$32,$I$34:$J$35,$C47,$B$12,,$B$8,11,0,1)</f>
        <v>-1</v>
      </c>
      <c r="C91">
        <f>[1]!MF_p_pipeline_atma($C70,$P$4,$O$4:$P$6,$K$31:$L$32,$K$34:$L$35,$D47,$C$12,,$B$8,11,0,1)</f>
        <v>-1</v>
      </c>
      <c r="D91">
        <f>[1]!MF_p_pipeline_atma($D70,$L$4,$K$4:$L$6,$M$31:$N$32,$M$34:$N$35,$E47,$D$12,,$B$8,11,0,1)</f>
        <v>-1</v>
      </c>
      <c r="E91">
        <f>[1]!MF_p_pipeline_atma($E70,$P$4,$O$4:$P$6,$O$31:$P$32,$O$34:$P$35,$F47,$E$12,,$B$8,11,0,1)</f>
        <v>-1</v>
      </c>
    </row>
    <row r="92" spans="1:15" x14ac:dyDescent="0.3">
      <c r="B92">
        <f>[1]!MF_p_pipeline_atma($B71,$L$4,$K$4:$L$6,$I$31:$J$32,$I$34:$J$35,$C48,$B$12,,$B$8,11,0,1)</f>
        <v>-1</v>
      </c>
      <c r="C92">
        <f>[1]!MF_p_pipeline_atma($C71,$P$4,$O$4:$P$6,$K$31:$L$32,$K$34:$L$35,$D48,$C$12,,$B$8,11,0,1)</f>
        <v>-1</v>
      </c>
      <c r="D92">
        <f>[1]!MF_p_pipeline_atma($D71,$L$4,$K$4:$L$6,$M$31:$N$32,$M$34:$N$35,$E48,$D$12,,$B$8,11,0,1)</f>
        <v>-1</v>
      </c>
      <c r="E92">
        <f>[1]!MF_p_pipeline_atma($E71,$P$4,$O$4:$P$6,$O$31:$P$32,$O$34:$P$35,$F48,$E$12,,$B$8,11,0,1)</f>
        <v>-1</v>
      </c>
    </row>
    <row r="94" spans="1:15" x14ac:dyDescent="0.3">
      <c r="A94" t="s">
        <v>72</v>
      </c>
      <c r="B94" t="s">
        <v>73</v>
      </c>
      <c r="C94" t="s">
        <v>74</v>
      </c>
      <c r="D94" t="s">
        <v>75</v>
      </c>
      <c r="E94" t="s">
        <v>76</v>
      </c>
      <c r="F94" t="s">
        <v>77</v>
      </c>
      <c r="G94" t="s">
        <v>84</v>
      </c>
      <c r="I94" t="s">
        <v>79</v>
      </c>
      <c r="J94" t="s">
        <v>80</v>
      </c>
      <c r="K94" t="s">
        <v>81</v>
      </c>
      <c r="L94" t="s">
        <v>82</v>
      </c>
      <c r="M94" t="s">
        <v>78</v>
      </c>
      <c r="O94" t="s">
        <v>83</v>
      </c>
    </row>
    <row r="95" spans="1:15" x14ac:dyDescent="0.3">
      <c r="B95">
        <v>1</v>
      </c>
      <c r="C95" t="str">
        <f>[1]!crv_solve(C38:C48,C82:C92,B95)</f>
        <v>error</v>
      </c>
      <c r="D95" t="e">
        <f>[1]!crv_solve(D38:D48,C82:C92,C95)</f>
        <v>#VALUE!</v>
      </c>
      <c r="E95" t="e">
        <f>[1]!crv_solve(E38:E48,D82:D92,D95)</f>
        <v>#VALUE!</v>
      </c>
      <c r="F95" t="e">
        <f>[1]!crv_solve(F38:F48,E82:E92,E95)</f>
        <v>#VALUE!</v>
      </c>
      <c r="G95" t="e">
        <f>SUM(C95:F95)</f>
        <v>#VALUE!</v>
      </c>
      <c r="I95" t="e">
        <f>C95*B$12/100</f>
        <v>#VALUE!</v>
      </c>
      <c r="J95" t="e">
        <f t="shared" ref="J95:L108" si="1">D95*C$12/100</f>
        <v>#VALUE!</v>
      </c>
      <c r="K95" t="e">
        <f t="shared" si="1"/>
        <v>#VALUE!</v>
      </c>
      <c r="L95" t="e">
        <f t="shared" si="1"/>
        <v>#VALUE!</v>
      </c>
      <c r="M95" t="e">
        <f>SUM(I95:L95)</f>
        <v>#VALUE!</v>
      </c>
      <c r="O95" t="e">
        <f>M95/G95*100</f>
        <v>#VALUE!</v>
      </c>
    </row>
    <row r="96" spans="1:15" x14ac:dyDescent="0.3">
      <c r="B96">
        <v>3</v>
      </c>
      <c r="C96">
        <f>[1]!crv_solve(C39:C49,C83:C93,B96)</f>
        <v>27.338497628362553</v>
      </c>
      <c r="D96">
        <f>[1]!crv_solve(D39:D49,C83:C93,C96)</f>
        <v>-55.682418431251705</v>
      </c>
      <c r="E96" t="str">
        <f>[1]!crv_solve(E39:E49,D83:D93,D96)</f>
        <v>error</v>
      </c>
      <c r="F96" t="e">
        <f>[1]!crv_solve(F39:F49,F83:F93,E96)</f>
        <v>#VALUE!</v>
      </c>
      <c r="G96" t="e">
        <f t="shared" ref="G96:G108" si="2">SUM(C96:F96)</f>
        <v>#VALUE!</v>
      </c>
      <c r="I96">
        <f t="shared" ref="I96:I108" si="3">C96*B$12/100</f>
        <v>0.54676995256725103</v>
      </c>
      <c r="J96">
        <f t="shared" si="1"/>
        <v>-33.409451058751024</v>
      </c>
      <c r="K96" t="e">
        <f t="shared" si="1"/>
        <v>#VALUE!</v>
      </c>
      <c r="L96" t="e">
        <f t="shared" si="1"/>
        <v>#VALUE!</v>
      </c>
      <c r="M96" t="e">
        <f t="shared" ref="M96:M108" si="4">SUM(I96:L96)</f>
        <v>#VALUE!</v>
      </c>
    </row>
    <row r="97" spans="1:13" x14ac:dyDescent="0.3">
      <c r="B97">
        <v>5</v>
      </c>
      <c r="C97" t="str">
        <f>[1]!crv_solve(C40:C50,C84:C94,B97)</f>
        <v>error</v>
      </c>
      <c r="D97" t="e">
        <f>[1]!crv_solve(D40:D50,C84:C94,C97)</f>
        <v>#VALUE!</v>
      </c>
      <c r="E97" t="e">
        <f>[1]!crv_solve(E40:E50,D84:D94,D97)</f>
        <v>#VALUE!</v>
      </c>
      <c r="F97" t="e">
        <f>[1]!crv_solve(F40:F50,F84:F94,E97)</f>
        <v>#VALUE!</v>
      </c>
      <c r="G97" t="e">
        <f t="shared" si="2"/>
        <v>#VALUE!</v>
      </c>
      <c r="I97" t="e">
        <f t="shared" si="3"/>
        <v>#VALUE!</v>
      </c>
      <c r="J97" t="e">
        <f t="shared" si="1"/>
        <v>#VALUE!</v>
      </c>
      <c r="K97" t="e">
        <f t="shared" si="1"/>
        <v>#VALUE!</v>
      </c>
      <c r="L97" t="e">
        <f t="shared" si="1"/>
        <v>#VALUE!</v>
      </c>
      <c r="M97" t="e">
        <f t="shared" si="4"/>
        <v>#VALUE!</v>
      </c>
    </row>
    <row r="98" spans="1:13" x14ac:dyDescent="0.3">
      <c r="B98">
        <v>7</v>
      </c>
      <c r="C98" t="str">
        <f>[1]!crv_solve(C41:C51,C85:C95,B98)</f>
        <v>error</v>
      </c>
      <c r="D98" t="e">
        <f>[1]!crv_solve(D41:D51,C85:C95,C98)</f>
        <v>#VALUE!</v>
      </c>
      <c r="E98" t="e">
        <f>[1]!crv_solve(E41:E51,D85:D95,D98)</f>
        <v>#VALUE!</v>
      </c>
      <c r="F98" t="e">
        <f>[1]!crv_solve(F41:F51,F85:F95,E98)</f>
        <v>#VALUE!</v>
      </c>
      <c r="G98" t="e">
        <f t="shared" si="2"/>
        <v>#VALUE!</v>
      </c>
      <c r="I98" t="e">
        <f t="shared" si="3"/>
        <v>#VALUE!</v>
      </c>
      <c r="J98" t="e">
        <f t="shared" si="1"/>
        <v>#VALUE!</v>
      </c>
      <c r="K98" t="e">
        <f t="shared" si="1"/>
        <v>#VALUE!</v>
      </c>
      <c r="L98" t="e">
        <f t="shared" si="1"/>
        <v>#VALUE!</v>
      </c>
      <c r="M98" t="e">
        <f t="shared" si="4"/>
        <v>#VALUE!</v>
      </c>
    </row>
    <row r="99" spans="1:13" x14ac:dyDescent="0.3">
      <c r="B99">
        <v>9</v>
      </c>
      <c r="C99" t="str">
        <f>[1]!crv_solve(C42:C52,C86:C96,B99)</f>
        <v>error</v>
      </c>
      <c r="D99" t="e">
        <f>[1]!crv_solve(D42:D52,C86:C96,C99)</f>
        <v>#VALUE!</v>
      </c>
      <c r="E99" t="e">
        <f>[1]!crv_solve(E42:E52,D86:D96,D99)</f>
        <v>#VALUE!</v>
      </c>
      <c r="F99" t="e">
        <f>[1]!crv_solve(F42:F52,F86:F96,E99)</f>
        <v>#VALUE!</v>
      </c>
      <c r="G99" t="e">
        <f t="shared" si="2"/>
        <v>#VALUE!</v>
      </c>
      <c r="I99" t="e">
        <f t="shared" si="3"/>
        <v>#VALUE!</v>
      </c>
      <c r="J99" t="e">
        <f t="shared" si="1"/>
        <v>#VALUE!</v>
      </c>
      <c r="K99" t="e">
        <f t="shared" si="1"/>
        <v>#VALUE!</v>
      </c>
      <c r="L99" t="e">
        <f t="shared" si="1"/>
        <v>#VALUE!</v>
      </c>
      <c r="M99" t="e">
        <f t="shared" si="4"/>
        <v>#VALUE!</v>
      </c>
    </row>
    <row r="100" spans="1:13" x14ac:dyDescent="0.3">
      <c r="B100">
        <v>11</v>
      </c>
      <c r="C100" t="str">
        <f>[1]!crv_solve(C43:C53,C87:C97,B100)</f>
        <v>error</v>
      </c>
      <c r="D100" t="e">
        <f>[1]!crv_solve(D43:D53,C87:C97,C100)</f>
        <v>#VALUE!</v>
      </c>
      <c r="E100" t="e">
        <f>[1]!crv_solve(E43:E53,D87:D97,D100)</f>
        <v>#VALUE!</v>
      </c>
      <c r="F100" t="e">
        <f>[1]!crv_solve(F43:F53,F87:F97,E100)</f>
        <v>#VALUE!</v>
      </c>
      <c r="G100" t="e">
        <f t="shared" si="2"/>
        <v>#VALUE!</v>
      </c>
      <c r="I100" t="e">
        <f t="shared" si="3"/>
        <v>#VALUE!</v>
      </c>
      <c r="J100" t="e">
        <f t="shared" si="1"/>
        <v>#VALUE!</v>
      </c>
      <c r="K100" t="e">
        <f t="shared" si="1"/>
        <v>#VALUE!</v>
      </c>
      <c r="L100" t="e">
        <f t="shared" si="1"/>
        <v>#VALUE!</v>
      </c>
      <c r="M100" t="e">
        <f t="shared" si="4"/>
        <v>#VALUE!</v>
      </c>
    </row>
    <row r="101" spans="1:13" x14ac:dyDescent="0.3">
      <c r="B101">
        <v>13</v>
      </c>
      <c r="C101" t="str">
        <f>[1]!crv_solve(C44:C54,C88:C98,B101)</f>
        <v>error</v>
      </c>
      <c r="D101" t="e">
        <f>[1]!crv_solve(D44:D54,C88:C98,C101)</f>
        <v>#VALUE!</v>
      </c>
      <c r="E101" t="e">
        <f>[1]!crv_solve(E44:E54,D88:D98,D101)</f>
        <v>#VALUE!</v>
      </c>
      <c r="F101" t="e">
        <f>[1]!crv_solve(F44:F54,F88:F98,E101)</f>
        <v>#VALUE!</v>
      </c>
      <c r="G101" t="e">
        <f t="shared" si="2"/>
        <v>#VALUE!</v>
      </c>
      <c r="I101" t="e">
        <f t="shared" si="3"/>
        <v>#VALUE!</v>
      </c>
      <c r="J101" t="e">
        <f t="shared" si="1"/>
        <v>#VALUE!</v>
      </c>
      <c r="K101" t="e">
        <f t="shared" si="1"/>
        <v>#VALUE!</v>
      </c>
      <c r="L101" t="e">
        <f t="shared" si="1"/>
        <v>#VALUE!</v>
      </c>
      <c r="M101" t="e">
        <f t="shared" si="4"/>
        <v>#VALUE!</v>
      </c>
    </row>
    <row r="102" spans="1:13" x14ac:dyDescent="0.3">
      <c r="B102">
        <v>15</v>
      </c>
      <c r="C102" t="str">
        <f>[1]!crv_solve(C45:C55,C89:C99,B102)</f>
        <v>error</v>
      </c>
      <c r="D102" t="e">
        <f>[1]!crv_solve(D45:D55,C89:C99,C102)</f>
        <v>#VALUE!</v>
      </c>
      <c r="E102" t="e">
        <f>[1]!crv_solve(E45:E55,D89:D99,D102)</f>
        <v>#VALUE!</v>
      </c>
      <c r="F102" t="e">
        <f>[1]!crv_solve(F45:F55,F89:F99,E102)</f>
        <v>#VALUE!</v>
      </c>
      <c r="G102" t="e">
        <f t="shared" si="2"/>
        <v>#VALUE!</v>
      </c>
      <c r="I102" t="e">
        <f t="shared" si="3"/>
        <v>#VALUE!</v>
      </c>
      <c r="J102" t="e">
        <f t="shared" si="1"/>
        <v>#VALUE!</v>
      </c>
      <c r="K102" t="e">
        <f t="shared" si="1"/>
        <v>#VALUE!</v>
      </c>
      <c r="L102" t="e">
        <f t="shared" si="1"/>
        <v>#VALUE!</v>
      </c>
      <c r="M102" t="e">
        <f t="shared" si="4"/>
        <v>#VALUE!</v>
      </c>
    </row>
    <row r="103" spans="1:13" x14ac:dyDescent="0.3">
      <c r="B103">
        <v>17</v>
      </c>
      <c r="C103" t="str">
        <f>[1]!crv_solve(C46:C56,C90:C100,B103)</f>
        <v>error</v>
      </c>
      <c r="D103" t="e">
        <f>[1]!crv_solve(D46:D56,C90:C100,C103)</f>
        <v>#VALUE!</v>
      </c>
      <c r="E103" t="e">
        <f>[1]!crv_solve(E46:E56,D90:D100,D103)</f>
        <v>#VALUE!</v>
      </c>
      <c r="F103" t="e">
        <f>[1]!crv_solve(F46:F56,F90:F100,E103)</f>
        <v>#VALUE!</v>
      </c>
      <c r="G103" t="e">
        <f t="shared" si="2"/>
        <v>#VALUE!</v>
      </c>
      <c r="I103" t="e">
        <f t="shared" si="3"/>
        <v>#VALUE!</v>
      </c>
      <c r="J103" t="e">
        <f t="shared" si="1"/>
        <v>#VALUE!</v>
      </c>
      <c r="K103" t="e">
        <f t="shared" si="1"/>
        <v>#VALUE!</v>
      </c>
      <c r="L103" t="e">
        <f t="shared" si="1"/>
        <v>#VALUE!</v>
      </c>
      <c r="M103" t="e">
        <f t="shared" si="4"/>
        <v>#VALUE!</v>
      </c>
    </row>
    <row r="104" spans="1:13" x14ac:dyDescent="0.3">
      <c r="B104">
        <v>19</v>
      </c>
      <c r="C104" t="str">
        <f>[1]!crv_solve(C47:C57,C91:C101,B104)</f>
        <v>error</v>
      </c>
      <c r="D104" t="e">
        <f>[1]!crv_solve(D47:D57,C91:C101,C104)</f>
        <v>#VALUE!</v>
      </c>
      <c r="E104" t="e">
        <f>[1]!crv_solve(E47:E57,D91:D101,D104)</f>
        <v>#VALUE!</v>
      </c>
      <c r="F104" t="e">
        <f>[1]!crv_solve(F47:F57,F91:F101,E104)</f>
        <v>#VALUE!</v>
      </c>
      <c r="G104" t="e">
        <f t="shared" si="2"/>
        <v>#VALUE!</v>
      </c>
      <c r="I104" t="e">
        <f t="shared" si="3"/>
        <v>#VALUE!</v>
      </c>
      <c r="J104" t="e">
        <f t="shared" si="1"/>
        <v>#VALUE!</v>
      </c>
      <c r="K104" t="e">
        <f t="shared" si="1"/>
        <v>#VALUE!</v>
      </c>
      <c r="L104" t="e">
        <f t="shared" si="1"/>
        <v>#VALUE!</v>
      </c>
      <c r="M104" t="e">
        <f t="shared" si="4"/>
        <v>#VALUE!</v>
      </c>
    </row>
    <row r="105" spans="1:13" x14ac:dyDescent="0.3">
      <c r="B105">
        <v>21</v>
      </c>
      <c r="C105" t="str">
        <f>[1]!crv_solve(C48:C58,C92:C102,B105)</f>
        <v>error</v>
      </c>
      <c r="D105" t="e">
        <f>[1]!crv_solve(D48:D58,C92:C102,C105)</f>
        <v>#VALUE!</v>
      </c>
      <c r="E105" t="e">
        <f>[1]!crv_solve(E48:E58,D92:D102,D105)</f>
        <v>#VALUE!</v>
      </c>
      <c r="F105" t="e">
        <f>[1]!crv_solve(F48:F58,F92:F102,E105)</f>
        <v>#VALUE!</v>
      </c>
      <c r="G105" t="e">
        <f t="shared" si="2"/>
        <v>#VALUE!</v>
      </c>
      <c r="I105" t="e">
        <f t="shared" si="3"/>
        <v>#VALUE!</v>
      </c>
      <c r="J105" t="e">
        <f t="shared" si="1"/>
        <v>#VALUE!</v>
      </c>
      <c r="K105" t="e">
        <f t="shared" si="1"/>
        <v>#VALUE!</v>
      </c>
      <c r="L105" t="e">
        <f t="shared" si="1"/>
        <v>#VALUE!</v>
      </c>
      <c r="M105" t="e">
        <f t="shared" si="4"/>
        <v>#VALUE!</v>
      </c>
    </row>
    <row r="106" spans="1:13" x14ac:dyDescent="0.3">
      <c r="B106">
        <v>23</v>
      </c>
      <c r="C106" t="str">
        <f>[1]!crv_solve(C49:C59,C93:C103,B106)</f>
        <v>error</v>
      </c>
      <c r="D106" t="e">
        <f>[1]!crv_solve(D49:D59,C93:C103,C106)</f>
        <v>#VALUE!</v>
      </c>
      <c r="E106" t="e">
        <f>[1]!crv_solve(E49:E59,D93:D103,D106)</f>
        <v>#VALUE!</v>
      </c>
      <c r="F106" t="e">
        <f>[1]!crv_solve(F49:F59,F93:F103,E106)</f>
        <v>#VALUE!</v>
      </c>
      <c r="G106" t="e">
        <f t="shared" si="2"/>
        <v>#VALUE!</v>
      </c>
      <c r="I106" t="e">
        <f t="shared" si="3"/>
        <v>#VALUE!</v>
      </c>
      <c r="J106" t="e">
        <f t="shared" si="1"/>
        <v>#VALUE!</v>
      </c>
      <c r="K106" t="e">
        <f t="shared" si="1"/>
        <v>#VALUE!</v>
      </c>
      <c r="L106" t="e">
        <f t="shared" si="1"/>
        <v>#VALUE!</v>
      </c>
      <c r="M106" t="e">
        <f t="shared" si="4"/>
        <v>#VALUE!</v>
      </c>
    </row>
    <row r="107" spans="1:13" x14ac:dyDescent="0.3">
      <c r="B107">
        <v>25</v>
      </c>
      <c r="C107" t="str">
        <f>[1]!crv_solve(C50:C60,C94:C104,B107)</f>
        <v>error</v>
      </c>
      <c r="D107" t="e">
        <f>[1]!crv_solve(D50:D60,C94:C104,C107)</f>
        <v>#VALUE!</v>
      </c>
      <c r="E107" t="e">
        <f>[1]!crv_solve(E50:E60,D94:D104,D107)</f>
        <v>#VALUE!</v>
      </c>
      <c r="F107" t="e">
        <f>[1]!crv_solve(F50:F60,F94:F104,E107)</f>
        <v>#VALUE!</v>
      </c>
      <c r="G107" t="e">
        <f t="shared" si="2"/>
        <v>#VALUE!</v>
      </c>
      <c r="I107" t="e">
        <f t="shared" si="3"/>
        <v>#VALUE!</v>
      </c>
      <c r="J107" t="e">
        <f t="shared" si="1"/>
        <v>#VALUE!</v>
      </c>
      <c r="K107" t="e">
        <f t="shared" si="1"/>
        <v>#VALUE!</v>
      </c>
      <c r="L107" t="e">
        <f t="shared" si="1"/>
        <v>#VALUE!</v>
      </c>
      <c r="M107" t="e">
        <f t="shared" si="4"/>
        <v>#VALUE!</v>
      </c>
    </row>
    <row r="108" spans="1:13" x14ac:dyDescent="0.3">
      <c r="B108">
        <v>27</v>
      </c>
      <c r="C108" t="str">
        <f>[1]!crv_solve(C51:C61,C95:C105,B108)</f>
        <v>error</v>
      </c>
      <c r="D108" t="e">
        <f>[1]!crv_solve(D51:D61,C95:C105,C108)</f>
        <v>#VALUE!</v>
      </c>
      <c r="E108" t="e">
        <f>[1]!crv_solve(E51:E61,D95:D105,D108)</f>
        <v>#VALUE!</v>
      </c>
      <c r="F108" t="e">
        <f>[1]!crv_solve(F51:F61,F95:F105,E108)</f>
        <v>#VALUE!</v>
      </c>
      <c r="G108" t="e">
        <f t="shared" si="2"/>
        <v>#VALUE!</v>
      </c>
      <c r="I108" t="e">
        <f t="shared" si="3"/>
        <v>#VALUE!</v>
      </c>
      <c r="J108" t="e">
        <f t="shared" si="1"/>
        <v>#VALUE!</v>
      </c>
      <c r="K108" t="e">
        <f t="shared" si="1"/>
        <v>#VALUE!</v>
      </c>
      <c r="L108" t="e">
        <f t="shared" si="1"/>
        <v>#VALUE!</v>
      </c>
      <c r="M108" t="e">
        <f t="shared" si="4"/>
        <v>#VALUE!</v>
      </c>
    </row>
    <row r="110" spans="1:13" x14ac:dyDescent="0.3">
      <c r="A110" t="s">
        <v>85</v>
      </c>
      <c r="B110" t="s">
        <v>73</v>
      </c>
      <c r="C110" t="s">
        <v>86</v>
      </c>
      <c r="D110" t="s">
        <v>87</v>
      </c>
    </row>
    <row r="111" spans="1:13" x14ac:dyDescent="0.3">
      <c r="B111">
        <v>1</v>
      </c>
      <c r="C111" t="e">
        <f>G95</f>
        <v>#VALUE!</v>
      </c>
      <c r="D111" t="e">
        <f>[1]!MF_p_pipeline_atma($B$26,$T$31,$S$31:$T$32,$Q$31:$R$32,$Q$34:$R$35,$C111,$O$95,,$B$8,1,0,1)</f>
        <v>#VALUE!</v>
      </c>
    </row>
    <row r="112" spans="1:13" x14ac:dyDescent="0.3">
      <c r="B112">
        <v>3</v>
      </c>
      <c r="C112" t="e">
        <f t="shared" ref="C112:C124" si="5">G96</f>
        <v>#VALUE!</v>
      </c>
      <c r="D112" t="e">
        <f>[1]!MF_p_pipeline_atma($B$26,$T$31,$S$31:$T$32,$Q$31:$R$32,$Q$34:$R$35,$C112,$O$95,,$B$8,1,0,1)</f>
        <v>#VALUE!</v>
      </c>
    </row>
    <row r="113" spans="2:7" x14ac:dyDescent="0.3">
      <c r="B113">
        <v>5</v>
      </c>
      <c r="C113" t="e">
        <f t="shared" si="5"/>
        <v>#VALUE!</v>
      </c>
      <c r="D113" t="e">
        <f>[1]!MF_p_pipeline_atma($B$26,$T$31,$S$31:$T$32,$Q$31:$R$32,$Q$34:$R$35,$C113,$O$95,,$B$8,1,0,1)</f>
        <v>#VALUE!</v>
      </c>
    </row>
    <row r="114" spans="2:7" x14ac:dyDescent="0.3">
      <c r="B114">
        <v>7</v>
      </c>
      <c r="C114" t="e">
        <f t="shared" si="5"/>
        <v>#VALUE!</v>
      </c>
      <c r="D114" t="e">
        <f>[1]!MF_p_pipeline_atma($B$26,$T$31,$S$31:$T$32,$Q$31:$R$32,$Q$34:$R$35,$C114,$O$95,,$B$8,1,0,1)</f>
        <v>#VALUE!</v>
      </c>
    </row>
    <row r="115" spans="2:7" x14ac:dyDescent="0.3">
      <c r="B115">
        <v>9</v>
      </c>
      <c r="C115" t="e">
        <f t="shared" si="5"/>
        <v>#VALUE!</v>
      </c>
      <c r="D115" t="e">
        <f>[1]!MF_p_pipeline_atma($B$26,$T$31,$S$31:$T$32,$Q$31:$R$32,$Q$34:$R$35,$C115,$O$95,,$B$8,1,0,1)</f>
        <v>#VALUE!</v>
      </c>
      <c r="F115" t="s">
        <v>89</v>
      </c>
    </row>
    <row r="116" spans="2:7" x14ac:dyDescent="0.3">
      <c r="B116">
        <v>11</v>
      </c>
      <c r="C116" t="e">
        <f t="shared" si="5"/>
        <v>#VALUE!</v>
      </c>
      <c r="D116" t="e">
        <f>[1]!MF_p_pipeline_atma($B$26,$T$31,$S$31:$T$32,$Q$31:$R$32,$Q$34:$R$35,$C116,$O$95,,$B$8,1,0,1)</f>
        <v>#VALUE!</v>
      </c>
      <c r="F116" t="s">
        <v>90</v>
      </c>
      <c r="G116" t="str">
        <f>[1]!crv_intersection(C111:C124,B111:B124,C111:C124,D111:D124)</f>
        <v>error:Type mismatch</v>
      </c>
    </row>
    <row r="117" spans="2:7" x14ac:dyDescent="0.3">
      <c r="B117">
        <v>13</v>
      </c>
      <c r="C117" t="e">
        <f t="shared" si="5"/>
        <v>#VALUE!</v>
      </c>
      <c r="D117" t="e">
        <f>[1]!MF_p_pipeline_atma($B$26,$T$31,$S$31:$T$32,$Q$31:$R$32,$Q$34:$R$35,$C117,$O$95,,$B$8,1,0,1)</f>
        <v>#VALUE!</v>
      </c>
    </row>
    <row r="118" spans="2:7" x14ac:dyDescent="0.3">
      <c r="B118">
        <v>15</v>
      </c>
      <c r="C118" t="e">
        <f t="shared" si="5"/>
        <v>#VALUE!</v>
      </c>
      <c r="D118" t="e">
        <f>[1]!MF_p_pipeline_atma($B$26,$T$31,$S$31:$T$32,$Q$31:$R$32,$Q$34:$R$35,$C118,$O$95,,$B$8,1,0,1)</f>
        <v>#VALUE!</v>
      </c>
    </row>
    <row r="119" spans="2:7" x14ac:dyDescent="0.3">
      <c r="B119">
        <v>17</v>
      </c>
      <c r="C119" t="e">
        <f t="shared" si="5"/>
        <v>#VALUE!</v>
      </c>
      <c r="D119" t="e">
        <f>[1]!MF_p_pipeline_atma($B$26,$T$31,$S$31:$T$32,$Q$31:$R$32,$Q$34:$R$35,$C119,$O$95,,$B$8,1,0,1)</f>
        <v>#VALUE!</v>
      </c>
    </row>
    <row r="120" spans="2:7" x14ac:dyDescent="0.3">
      <c r="B120">
        <v>19</v>
      </c>
      <c r="C120" t="e">
        <f t="shared" si="5"/>
        <v>#VALUE!</v>
      </c>
      <c r="D120" t="e">
        <f>[1]!MF_p_pipeline_atma($B$26,$T$31,$S$31:$T$32,$Q$31:$R$32,$Q$34:$R$35,$C120,$O$95,,$B$8,1,0,1)</f>
        <v>#VALUE!</v>
      </c>
    </row>
    <row r="121" spans="2:7" x14ac:dyDescent="0.3">
      <c r="B121">
        <v>21</v>
      </c>
      <c r="C121" t="e">
        <f t="shared" si="5"/>
        <v>#VALUE!</v>
      </c>
      <c r="D121" t="e">
        <f>[1]!MF_p_pipeline_atma($B$26,$T$31,$S$31:$T$32,$Q$31:$R$32,$Q$34:$R$35,$C121,$O$95,,$B$8,1,0,1)</f>
        <v>#VALUE!</v>
      </c>
    </row>
    <row r="122" spans="2:7" x14ac:dyDescent="0.3">
      <c r="B122">
        <v>23</v>
      </c>
      <c r="C122" t="e">
        <f t="shared" si="5"/>
        <v>#VALUE!</v>
      </c>
      <c r="D122" t="e">
        <f>[1]!MF_p_pipeline_atma($B$26,$T$31,$S$31:$T$32,$Q$31:$R$32,$Q$34:$R$35,$C122,$O$95,,$B$8,1,0,1)</f>
        <v>#VALUE!</v>
      </c>
    </row>
    <row r="123" spans="2:7" x14ac:dyDescent="0.3">
      <c r="B123">
        <v>25</v>
      </c>
      <c r="C123" t="e">
        <f t="shared" si="5"/>
        <v>#VALUE!</v>
      </c>
      <c r="D123" t="e">
        <f>[1]!MF_p_pipeline_atma($B$26,$T$31,$S$31:$T$32,$Q$31:$R$32,$Q$34:$R$35,$C123,$O$95,,$B$8,1,0,1)</f>
        <v>#VALUE!</v>
      </c>
    </row>
    <row r="124" spans="2:7" x14ac:dyDescent="0.3">
      <c r="B124">
        <v>27</v>
      </c>
      <c r="C124" t="e">
        <f t="shared" si="5"/>
        <v>#VALUE!</v>
      </c>
      <c r="D124" t="e">
        <f>[1]!MF_p_pipeline_atma($B$26,$T$31,$S$31:$T$32,$Q$31:$R$32,$Q$34:$R$35,$C124,$O$95,,$B$8,1,0,1)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2021-04-08T09:20:27Z</dcterms:created>
  <dcterms:modified xsi:type="dcterms:W3CDTF">2021-04-11T19:29:08Z</dcterms:modified>
</cp:coreProperties>
</file>