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valeriatorresgomez/Library/CloudStorage/OneDrive-Universidaddelosandes/Escritorio/Universidad/2024-10/Laboratorio Intermedio/"/>
    </mc:Choice>
  </mc:AlternateContent>
  <xr:revisionPtr revIDLastSave="0" documentId="8_{9FC68C9E-EACD-6148-AC0F-1E1896F292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ct 1" sheetId="1" r:id="rId1"/>
    <sheet name="Act 2" sheetId="2" r:id="rId2"/>
    <sheet name="Act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/>
  <c r="G3" i="3"/>
  <c r="G4" i="3"/>
  <c r="G5" i="3"/>
  <c r="G6" i="3"/>
  <c r="G7" i="3"/>
  <c r="G8" i="3"/>
  <c r="G9" i="3"/>
  <c r="G10" i="3"/>
  <c r="G2" i="3"/>
  <c r="F2" i="3"/>
  <c r="H2" i="3"/>
  <c r="F3" i="3"/>
  <c r="F4" i="3"/>
  <c r="F5" i="3"/>
  <c r="F6" i="3"/>
  <c r="F7" i="3"/>
  <c r="F8" i="3"/>
  <c r="F9" i="3"/>
  <c r="F10" i="3"/>
  <c r="I2" i="3"/>
  <c r="M2" i="3"/>
  <c r="K2" i="3"/>
  <c r="J2" i="3"/>
  <c r="N2" i="1"/>
  <c r="M2" i="2"/>
  <c r="M2" i="1"/>
  <c r="G3" i="2"/>
  <c r="G4" i="2"/>
  <c r="G5" i="2"/>
  <c r="G6" i="2"/>
  <c r="G7" i="2"/>
  <c r="G8" i="2"/>
  <c r="G9" i="2"/>
  <c r="G10" i="2"/>
  <c r="G11" i="2"/>
  <c r="G2" i="2"/>
  <c r="H2" i="2"/>
  <c r="I2" i="2"/>
  <c r="A5" i="2"/>
  <c r="J2" i="2"/>
  <c r="E5" i="2"/>
  <c r="F5" i="2"/>
  <c r="A6" i="2"/>
  <c r="E6" i="2"/>
  <c r="F6" i="2"/>
  <c r="A7" i="2"/>
  <c r="E7" i="2"/>
  <c r="F7" i="2"/>
  <c r="A8" i="2"/>
  <c r="E8" i="2"/>
  <c r="F8" i="2"/>
  <c r="A9" i="2"/>
  <c r="E9" i="2"/>
  <c r="F9" i="2"/>
  <c r="A10" i="2"/>
  <c r="E10" i="2"/>
  <c r="F10" i="2"/>
  <c r="A11" i="2"/>
  <c r="E11" i="2"/>
  <c r="F11" i="2"/>
  <c r="E2" i="2"/>
  <c r="F2" i="2"/>
  <c r="A3" i="2"/>
  <c r="E3" i="2"/>
  <c r="F3" i="2"/>
  <c r="E4" i="2"/>
  <c r="F4" i="2"/>
  <c r="L2" i="2"/>
  <c r="D6" i="1"/>
  <c r="D7" i="1"/>
  <c r="D8" i="1"/>
  <c r="D9" i="1"/>
  <c r="D10" i="1"/>
  <c r="D11" i="1"/>
  <c r="E6" i="1"/>
  <c r="E7" i="1"/>
  <c r="E8" i="1"/>
  <c r="E9" i="1"/>
  <c r="E10" i="1"/>
  <c r="E11" i="1"/>
  <c r="E5" i="1"/>
  <c r="J2" i="1"/>
  <c r="C6" i="1"/>
  <c r="C7" i="1"/>
  <c r="C8" i="1"/>
  <c r="C9" i="1"/>
  <c r="C10" i="1"/>
  <c r="C11" i="1"/>
  <c r="C5" i="1"/>
  <c r="L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7" i="1"/>
  <c r="B8" i="1"/>
  <c r="B9" i="1"/>
  <c r="B10" i="1"/>
  <c r="B11" i="1"/>
  <c r="B12" i="1"/>
  <c r="B13" i="1"/>
  <c r="B14" i="1"/>
  <c r="B6" i="1"/>
  <c r="A2" i="1"/>
</calcChain>
</file>

<file path=xl/sharedStrings.xml><?xml version="1.0" encoding="utf-8"?>
<sst xmlns="http://schemas.openxmlformats.org/spreadsheetml/2006/main" count="49" uniqueCount="35">
  <si>
    <t>r bola (cm)</t>
  </si>
  <si>
    <t>long bara negra (cm)</t>
  </si>
  <si>
    <t>m pesa (g)</t>
  </si>
  <si>
    <t>m varilla (g)</t>
  </si>
  <si>
    <t>long varilla (cm)</t>
  </si>
  <si>
    <t>corriente (A)</t>
  </si>
  <si>
    <t>radio r (cm)</t>
  </si>
  <si>
    <t>long masa (cm)</t>
  </si>
  <si>
    <t>lon varilla insertada (cm)</t>
  </si>
  <si>
    <t>masa bola (g)</t>
  </si>
  <si>
    <t>tiempo (s) 10 osc</t>
  </si>
  <si>
    <t>t (s) 10 osc angulo pequeño</t>
  </si>
  <si>
    <t>frecuencia (Hz)</t>
  </si>
  <si>
    <t>T (s) 2 osc</t>
  </si>
  <si>
    <t>n</t>
  </si>
  <si>
    <t>R (m)</t>
  </si>
  <si>
    <t>z (m)</t>
  </si>
  <si>
    <t>campo B (T)</t>
  </si>
  <si>
    <t>mu_0</t>
  </si>
  <si>
    <t>rmg</t>
  </si>
  <si>
    <t>radio desde centro bola a masa (m)</t>
  </si>
  <si>
    <t>campo (T)</t>
  </si>
  <si>
    <t>I_esfera</t>
  </si>
  <si>
    <t>Tˆ2 (sˆ2)</t>
  </si>
  <si>
    <t>1/B ( 1/T)</t>
  </si>
  <si>
    <t>mu_exp</t>
  </si>
  <si>
    <t>T (s) 1 osc</t>
  </si>
  <si>
    <t>B (T)</t>
  </si>
  <si>
    <t>Ω (hz)</t>
  </si>
  <si>
    <t>L_s (Nm)</t>
  </si>
  <si>
    <t>1.9 $B(T</t>
  </si>
  <si>
    <t>mu_err</t>
  </si>
  <si>
    <t>dm/dr</t>
  </si>
  <si>
    <t>mg/B</t>
  </si>
  <si>
    <t>dm/dB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</si>
</sst>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'Act 1'!$C$5:$C$11</c:f>
              <c:numCache>
                <c:formatCode>General</c:formatCode>
                <c:ptCount val="7"/>
                <c:pt idx="0">
                  <c:v>4.6649569184234558E-3</c:v>
                </c:pt>
                <c:pt idx="1">
                  <c:v>4.3530557291102598E-3</c:v>
                </c:pt>
                <c:pt idx="2">
                  <c:v>4.2038855950909055E-3</c:v>
                </c:pt>
                <c:pt idx="3">
                  <c:v>4.0682763823460377E-3</c:v>
                </c:pt>
                <c:pt idx="4">
                  <c:v>3.9191062483266825E-3</c:v>
                </c:pt>
                <c:pt idx="5">
                  <c:v>3.6750096653859203E-3</c:v>
                </c:pt>
                <c:pt idx="6">
                  <c:v>3.512278610092079E-3</c:v>
                </c:pt>
              </c:numCache>
            </c:numRef>
          </c:xVal>
          <c:yVal>
            <c:numRef>
              <c:f>'Act 1'!$D$5:$D$11</c:f>
              <c:numCache>
                <c:formatCode>General</c:formatCode>
                <c:ptCount val="7"/>
                <c:pt idx="0">
                  <c:v>0</c:v>
                </c:pt>
                <c:pt idx="1">
                  <c:v>1.7065229999999999E-3</c:v>
                </c:pt>
                <c:pt idx="2">
                  <c:v>1.6134229999999999E-3</c:v>
                </c:pt>
                <c:pt idx="3">
                  <c:v>1.5203229999999999E-3</c:v>
                </c:pt>
                <c:pt idx="4">
                  <c:v>1.427223E-3</c:v>
                </c:pt>
                <c:pt idx="5">
                  <c:v>1.3341230000000002E-3</c:v>
                </c:pt>
                <c:pt idx="6">
                  <c:v>1.241023E-3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AB-AC4D-8FEB-E13CABC03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412096"/>
        <c:axId val="186361152"/>
      </c:scatterChart>
      <c:valAx>
        <c:axId val="115441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6361152"/>
        <c:crosses val="autoZero"/>
        <c:crossBetween val="midCat"/>
      </c:valAx>
      <c:valAx>
        <c:axId val="1863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rmg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15441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'Act 2'!$F$2:$F$11</c:f>
              <c:numCache>
                <c:formatCode>General</c:formatCode>
                <c:ptCount val="10"/>
                <c:pt idx="0">
                  <c:v>3687.0651328143067</c:v>
                </c:pt>
                <c:pt idx="1">
                  <c:v>1229.0217109381017</c:v>
                </c:pt>
                <c:pt idx="2">
                  <c:v>737.41302656286121</c:v>
                </c:pt>
                <c:pt idx="3">
                  <c:v>526.72359040204367</c:v>
                </c:pt>
                <c:pt idx="4">
                  <c:v>409.67390364603415</c:v>
                </c:pt>
                <c:pt idx="5">
                  <c:v>335.18773934675511</c:v>
                </c:pt>
                <c:pt idx="6">
                  <c:v>283.62039483186976</c:v>
                </c:pt>
                <c:pt idx="7">
                  <c:v>245.80434218762048</c:v>
                </c:pt>
                <c:pt idx="8">
                  <c:v>216.88618428319452</c:v>
                </c:pt>
                <c:pt idx="9">
                  <c:v>194.05605962180562</c:v>
                </c:pt>
              </c:numCache>
            </c:numRef>
          </c:xVal>
          <c:yVal>
            <c:numRef>
              <c:f>'Act 2'!$G$2:$G$11</c:f>
              <c:numCache>
                <c:formatCode>General</c:formatCode>
                <c:ptCount val="10"/>
                <c:pt idx="0">
                  <c:v>45.131524000000006</c:v>
                </c:pt>
                <c:pt idx="1">
                  <c:v>17.631601</c:v>
                </c:pt>
                <c:pt idx="2">
                  <c:v>11.276164</c:v>
                </c:pt>
                <c:pt idx="3">
                  <c:v>7.9073440000000002</c:v>
                </c:pt>
                <c:pt idx="4">
                  <c:v>6.5331359999999998</c:v>
                </c:pt>
                <c:pt idx="5">
                  <c:v>5.5272010000000016</c:v>
                </c:pt>
                <c:pt idx="6">
                  <c:v>4.6139039999999998</c:v>
                </c:pt>
                <c:pt idx="7">
                  <c:v>3.8181159999999994</c:v>
                </c:pt>
                <c:pt idx="8">
                  <c:v>3.4447359999999998</c:v>
                </c:pt>
                <c:pt idx="9">
                  <c:v>3.0695040000000002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0-CC45-A872-AC5DAD6EE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17856"/>
        <c:axId val="223220096"/>
      </c:scatterChart>
      <c:valAx>
        <c:axId val="22321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1/B (1/T)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23220096"/>
        <c:crosses val="autoZero"/>
        <c:crossBetween val="midCat"/>
      </c:valAx>
      <c:valAx>
        <c:axId val="22322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Tˆ2 (sˆ2)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2321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'Act 3'!$F$2:$F$10</c:f>
              <c:numCache>
                <c:formatCode>General</c:formatCode>
                <c:ptCount val="9"/>
                <c:pt idx="0">
                  <c:v>6.7804606372433968E-4</c:v>
                </c:pt>
                <c:pt idx="1">
                  <c:v>1.3560921274486794E-3</c:v>
                </c:pt>
                <c:pt idx="2">
                  <c:v>2.0341381911730193E-3</c:v>
                </c:pt>
                <c:pt idx="3">
                  <c:v>2.7121842548973587E-3</c:v>
                </c:pt>
                <c:pt idx="4">
                  <c:v>3.3902303186216982E-3</c:v>
                </c:pt>
                <c:pt idx="5">
                  <c:v>4.0682763823460385E-3</c:v>
                </c:pt>
                <c:pt idx="6">
                  <c:v>4.7463224460703776E-3</c:v>
                </c:pt>
                <c:pt idx="7">
                  <c:v>5.4243685097947174E-3</c:v>
                </c:pt>
                <c:pt idx="8">
                  <c:v>6.1024145735190573E-3</c:v>
                </c:pt>
              </c:numCache>
            </c:numRef>
          </c:xVal>
          <c:yVal>
            <c:numRef>
              <c:f>'Act 3'!$G$2:$G$10</c:f>
              <c:numCache>
                <c:formatCode>General</c:formatCode>
                <c:ptCount val="9"/>
                <c:pt idx="0">
                  <c:v>0.28226349088857078</c:v>
                </c:pt>
                <c:pt idx="1">
                  <c:v>0.50467351864896282</c:v>
                </c:pt>
                <c:pt idx="2">
                  <c:v>0.76159821905207103</c:v>
                </c:pt>
                <c:pt idx="3">
                  <c:v>0.96073169834550243</c:v>
                </c:pt>
                <c:pt idx="4">
                  <c:v>1.0134169850289656</c:v>
                </c:pt>
                <c:pt idx="5">
                  <c:v>1.1382582078223888</c:v>
                </c:pt>
                <c:pt idx="6">
                  <c:v>1.4544410433286079</c:v>
                </c:pt>
                <c:pt idx="7">
                  <c:v>1.5213523746197546</c:v>
                </c:pt>
                <c:pt idx="8">
                  <c:v>1.8055130193044788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8-6A4A-86B6-CAAD48FC8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94847"/>
        <c:axId val="1848896639"/>
      </c:scatterChart>
      <c:valAx>
        <c:axId val="184889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48896639"/>
        <c:crosses val="autoZero"/>
        <c:crossBetween val="midCat"/>
      </c:valAx>
      <c:valAx>
        <c:axId val="184889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Ω (</a:t>
                </a:r>
                <a:r>
                  <a:rPr lang="es-ES"/>
                  <a:t>rad/s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48894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101021</xdr:colOff>
      <xdr:row>4</xdr:row>
      <xdr:rowOff>48492</xdr:rowOff>
    </xdr:from>
    <xdr:to>
      <xdr:col>16</xdr:col>
      <xdr:colOff>193387</xdr:colOff>
      <xdr:row>18</xdr:row>
      <xdr:rowOff>124692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AA2A4-3A8A-78CE-1185-FBA5DFC4F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494722</xdr:colOff>
      <xdr:row>11</xdr:row>
      <xdr:rowOff>106218</xdr:rowOff>
    </xdr:from>
    <xdr:to>
      <xdr:col>17</xdr:col>
      <xdr:colOff>290366</xdr:colOff>
      <xdr:row>25</xdr:row>
      <xdr:rowOff>182418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C2372F-D05E-D0A6-04CF-94012AE0D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291521</xdr:colOff>
      <xdr:row>3</xdr:row>
      <xdr:rowOff>106217</xdr:rowOff>
    </xdr:from>
    <xdr:to>
      <xdr:col>14</xdr:col>
      <xdr:colOff>580157</xdr:colOff>
      <xdr:row>17</xdr:row>
      <xdr:rowOff>182417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B0299-7BB2-6B8C-9200-778FC88A6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9C0F-6396-D94F-985B-DE7232F05988}">
  <dimension ref="A1:Q14"/>
  <sheetViews>
    <sheetView tabSelected="1" zoomScaleNormal="80" zoomScaleSheetLayoutView="100" workbookViewId="0">
      <selection activeCell="F6" sqref="F6"/>
    </sheetView>
  </sheetViews>
  <sheetFormatPr baseColWidth="10" defaultColWidth="8.83203125" defaultRowHeight="15" x14ac:dyDescent="0.2"/>
  <cols>
    <col min="3" max="4" width="11.83203125" bestFit="1" customWidth="1"/>
    <col min="12" max="12" width="11.5" bestFit="1" customWidth="1"/>
    <col min="13" max="13" width="10.33203125" bestFit="1" customWidth="1"/>
  </cols>
  <sheetData>
    <row r="1" spans="1:1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7</v>
      </c>
      <c r="G1" t="s">
        <v>8</v>
      </c>
      <c r="H1" t="s">
        <v>9</v>
      </c>
      <c r="I1" t="s">
        <v>14</v>
      </c>
      <c r="J1" t="s">
        <v>16</v>
      </c>
      <c r="K1" t="s">
        <v>15</v>
      </c>
      <c r="L1" t="s">
        <v>18</v>
      </c>
      <c r="M1" t="s">
        <v>22</v>
      </c>
      <c r="N1" t="s">
        <v>25</v>
      </c>
      <c r="O1" t="s">
        <v>31</v>
      </c>
      <c r="P1" t="s">
        <v>32</v>
      </c>
      <c r="Q1" t="s">
        <v>34</v>
      </c>
    </row>
    <row r="2" spans="1:17" x14ac:dyDescent="0.2">
      <c r="A2">
        <f>5.08/2</f>
        <v>2.54</v>
      </c>
      <c r="B2">
        <v>1.3</v>
      </c>
      <c r="C2">
        <v>1.5</v>
      </c>
      <c r="D2">
        <v>1.9</v>
      </c>
      <c r="E2">
        <v>10</v>
      </c>
      <c r="F2">
        <v>1.1499999999999999</v>
      </c>
      <c r="G2">
        <v>6.4</v>
      </c>
      <c r="H2">
        <v>141</v>
      </c>
      <c r="I2">
        <v>195</v>
      </c>
      <c r="J2">
        <f>0.138/2</f>
        <v>6.9000000000000006E-2</v>
      </c>
      <c r="K2">
        <v>0.109</v>
      </c>
      <c r="L2">
        <f>4*PI()*10^-7</f>
        <v>1.2566370614359173E-6</v>
      </c>
      <c r="M2">
        <f>(2*H2*A2*A2)/(5*100*100*1000)</f>
        <v>3.6387024000000001E-5</v>
      </c>
      <c r="N2">
        <f>0.5047</f>
        <v>0.50470000000000004</v>
      </c>
      <c r="P2" t="s">
        <v>33</v>
      </c>
      <c r="Q2">
        <v>3</v>
      </c>
    </row>
    <row r="4" spans="1:17" x14ac:dyDescent="0.2">
      <c r="A4" t="s">
        <v>5</v>
      </c>
      <c r="B4" t="s">
        <v>6</v>
      </c>
      <c r="C4" t="s">
        <v>17</v>
      </c>
      <c r="D4" t="s">
        <v>19</v>
      </c>
      <c r="E4" t="s">
        <v>20</v>
      </c>
    </row>
    <row r="5" spans="1:17" x14ac:dyDescent="0.2">
      <c r="A5">
        <v>3.44</v>
      </c>
      <c r="B5">
        <v>5.8250000000000002</v>
      </c>
      <c r="C5">
        <f>(195*K$2*K$2*L$2*A5)/((J$2^2+K$2^2)^(3/2))</f>
        <v>4.6649569184234558E-3</v>
      </c>
      <c r="D5" t="s">
        <v>30</v>
      </c>
      <c r="E5">
        <f>(2.54+1.3+B5)/100</f>
        <v>9.6649999999999986E-2</v>
      </c>
    </row>
    <row r="6" spans="1:17" x14ac:dyDescent="0.2">
      <c r="A6">
        <v>3.21</v>
      </c>
      <c r="B6">
        <f>B5-0.5</f>
        <v>5.3250000000000002</v>
      </c>
      <c r="C6">
        <f t="shared" ref="C6:C11" si="0">(195*K$2*K$2*L$2*A6)/((J$2^2+K$2^2)^(3/2))</f>
        <v>4.3530557291102598E-3</v>
      </c>
      <c r="D6">
        <f t="shared" ref="D6:D11" si="1">(E6)*(1.9/1000)*9.8</f>
        <v>1.7065229999999999E-3</v>
      </c>
      <c r="E6">
        <f t="shared" ref="E6:E11" si="2">(2.54+1.3+B6)/100</f>
        <v>9.1649999999999995E-2</v>
      </c>
    </row>
    <row r="7" spans="1:17" x14ac:dyDescent="0.2">
      <c r="A7">
        <v>3.1</v>
      </c>
      <c r="B7">
        <f t="shared" ref="B7:B14" si="3">B6-0.5</f>
        <v>4.8250000000000002</v>
      </c>
      <c r="C7">
        <f t="shared" si="0"/>
        <v>4.2038855950909055E-3</v>
      </c>
      <c r="D7">
        <f t="shared" si="1"/>
        <v>1.6134229999999999E-3</v>
      </c>
      <c r="E7">
        <f t="shared" si="2"/>
        <v>8.6649999999999991E-2</v>
      </c>
    </row>
    <row r="8" spans="1:17" x14ac:dyDescent="0.2">
      <c r="A8">
        <v>3</v>
      </c>
      <c r="B8">
        <f t="shared" si="3"/>
        <v>4.3250000000000002</v>
      </c>
      <c r="C8">
        <f t="shared" si="0"/>
        <v>4.0682763823460377E-3</v>
      </c>
      <c r="D8">
        <f t="shared" si="1"/>
        <v>1.5203229999999999E-3</v>
      </c>
      <c r="E8">
        <f t="shared" si="2"/>
        <v>8.1649999999999986E-2</v>
      </c>
    </row>
    <row r="9" spans="1:17" x14ac:dyDescent="0.2">
      <c r="A9">
        <v>2.89</v>
      </c>
      <c r="B9">
        <f t="shared" si="3"/>
        <v>3.8250000000000002</v>
      </c>
      <c r="C9">
        <f t="shared" si="0"/>
        <v>3.9191062483266825E-3</v>
      </c>
      <c r="D9">
        <f t="shared" si="1"/>
        <v>1.427223E-3</v>
      </c>
      <c r="E9">
        <f t="shared" si="2"/>
        <v>7.6649999999999996E-2</v>
      </c>
    </row>
    <row r="10" spans="1:17" x14ac:dyDescent="0.2">
      <c r="A10">
        <v>2.71</v>
      </c>
      <c r="B10">
        <f t="shared" si="3"/>
        <v>3.3250000000000002</v>
      </c>
      <c r="C10">
        <f t="shared" si="0"/>
        <v>3.6750096653859203E-3</v>
      </c>
      <c r="D10">
        <f t="shared" si="1"/>
        <v>1.3341230000000002E-3</v>
      </c>
      <c r="E10">
        <f t="shared" si="2"/>
        <v>7.1650000000000005E-2</v>
      </c>
    </row>
    <row r="11" spans="1:17" x14ac:dyDescent="0.2">
      <c r="A11">
        <v>2.59</v>
      </c>
      <c r="B11">
        <f t="shared" si="3"/>
        <v>2.8250000000000002</v>
      </c>
      <c r="C11">
        <f t="shared" si="0"/>
        <v>3.512278610092079E-3</v>
      </c>
      <c r="D11">
        <f t="shared" si="1"/>
        <v>1.241023E-3</v>
      </c>
      <c r="E11">
        <f t="shared" si="2"/>
        <v>6.6650000000000001E-2</v>
      </c>
    </row>
    <row r="12" spans="1:17" x14ac:dyDescent="0.2">
      <c r="B12">
        <f t="shared" si="3"/>
        <v>2.3250000000000002</v>
      </c>
    </row>
    <row r="13" spans="1:17" x14ac:dyDescent="0.2">
      <c r="B13">
        <f t="shared" si="3"/>
        <v>1.8250000000000002</v>
      </c>
    </row>
    <row r="14" spans="1:17" x14ac:dyDescent="0.2">
      <c r="B14">
        <f t="shared" si="3"/>
        <v>1.3250000000000002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9835-A74C-5749-A5B9-94AC2591977F}">
  <dimension ref="A1:M11"/>
  <sheetViews>
    <sheetView zoomScaleNormal="80" zoomScaleSheetLayoutView="100" workbookViewId="0">
      <selection activeCell="J6" sqref="J6"/>
    </sheetView>
  </sheetViews>
  <sheetFormatPr baseColWidth="10" defaultColWidth="8.83203125" defaultRowHeight="15" x14ac:dyDescent="0.2"/>
  <cols>
    <col min="1" max="1" width="12.1640625" customWidth="1"/>
    <col min="2" max="2" width="12.6640625" customWidth="1"/>
    <col min="4" max="4" width="9.6640625" bestFit="1" customWidth="1"/>
    <col min="5" max="6" width="11.83203125" bestFit="1" customWidth="1"/>
    <col min="7" max="7" width="10.6640625" bestFit="1" customWidth="1"/>
    <col min="8" max="8" width="10.33203125" bestFit="1" customWidth="1"/>
    <col min="13" max="13" width="11.83203125" bestFit="1" customWidth="1"/>
  </cols>
  <sheetData>
    <row r="1" spans="1:13" x14ac:dyDescent="0.2">
      <c r="A1" t="s">
        <v>5</v>
      </c>
      <c r="B1" t="s">
        <v>10</v>
      </c>
      <c r="C1" t="s">
        <v>11</v>
      </c>
      <c r="E1" t="s">
        <v>21</v>
      </c>
      <c r="F1" t="s">
        <v>24</v>
      </c>
      <c r="G1" t="s">
        <v>23</v>
      </c>
      <c r="H1" t="s">
        <v>22</v>
      </c>
      <c r="I1" t="s">
        <v>18</v>
      </c>
      <c r="J1" t="s">
        <v>16</v>
      </c>
      <c r="K1" t="s">
        <v>15</v>
      </c>
      <c r="L1" t="s">
        <v>18</v>
      </c>
      <c r="M1" t="s">
        <v>25</v>
      </c>
    </row>
    <row r="2" spans="1:13" x14ac:dyDescent="0.2">
      <c r="A2">
        <v>0.2</v>
      </c>
      <c r="B2">
        <v>70.209999999999994</v>
      </c>
      <c r="C2">
        <v>67.180000000000007</v>
      </c>
      <c r="E2">
        <f t="shared" ref="E2:E11" si="0">(195*I$2*A2*K$2*K$2)/((J$2*J$2+K$2*K$2)^(3/2))</f>
        <v>2.7121842548973583E-4</v>
      </c>
      <c r="F2">
        <f t="shared" ref="F2:F3" si="1">1/E2</f>
        <v>3687.0651328143067</v>
      </c>
      <c r="G2">
        <f>(C2*C2)/100</f>
        <v>45.131524000000006</v>
      </c>
      <c r="H2">
        <f>363.87024*10^-7</f>
        <v>3.6387024000000001E-5</v>
      </c>
      <c r="I2">
        <f>4*PI()*10^-7</f>
        <v>1.2566370614359173E-6</v>
      </c>
      <c r="J2">
        <f>0.138/2</f>
        <v>6.9000000000000006E-2</v>
      </c>
      <c r="K2">
        <v>0.109</v>
      </c>
      <c r="L2">
        <f>4*PI()*10^-7</f>
        <v>1.2566370614359173E-6</v>
      </c>
      <c r="M2">
        <f>(4*PI()*PI()*H2)/(0.012003)</f>
        <v>0.11967859108987557</v>
      </c>
    </row>
    <row r="3" spans="1:13" x14ac:dyDescent="0.2">
      <c r="A3">
        <f t="shared" ref="A3" si="2">A2+0.4</f>
        <v>0.60000000000000009</v>
      </c>
      <c r="B3">
        <v>46.21</v>
      </c>
      <c r="C3">
        <v>41.99</v>
      </c>
      <c r="E3">
        <f t="shared" si="0"/>
        <v>8.1365527646920781E-4</v>
      </c>
      <c r="F3">
        <f t="shared" si="1"/>
        <v>1229.0217109381017</v>
      </c>
      <c r="G3">
        <f t="shared" ref="G3:G11" si="3">(C3*C3)/100</f>
        <v>17.631601</v>
      </c>
    </row>
    <row r="4" spans="1:13" x14ac:dyDescent="0.2">
      <c r="A4">
        <v>1</v>
      </c>
      <c r="B4">
        <v>37.83</v>
      </c>
      <c r="C4">
        <v>33.58</v>
      </c>
      <c r="E4">
        <f t="shared" si="0"/>
        <v>1.3560921274486794E-3</v>
      </c>
      <c r="F4">
        <f t="shared" ref="F4:F11" si="4">1/E4</f>
        <v>737.41302656286121</v>
      </c>
      <c r="G4">
        <f t="shared" si="3"/>
        <v>11.276164</v>
      </c>
    </row>
    <row r="5" spans="1:13" x14ac:dyDescent="0.2">
      <c r="A5">
        <f t="shared" ref="A5:A11" si="5">A4+0.4</f>
        <v>1.4</v>
      </c>
      <c r="B5">
        <v>33.1</v>
      </c>
      <c r="C5">
        <v>28.12</v>
      </c>
      <c r="E5">
        <f t="shared" si="0"/>
        <v>1.8985289784281515E-3</v>
      </c>
      <c r="F5">
        <f t="shared" si="4"/>
        <v>526.72359040204367</v>
      </c>
      <c r="G5">
        <f t="shared" si="3"/>
        <v>7.9073440000000002</v>
      </c>
    </row>
    <row r="6" spans="1:13" x14ac:dyDescent="0.2">
      <c r="A6">
        <f t="shared" si="5"/>
        <v>1.7999999999999998</v>
      </c>
      <c r="B6">
        <v>28.49</v>
      </c>
      <c r="C6">
        <v>25.56</v>
      </c>
      <c r="E6">
        <f t="shared" si="0"/>
        <v>2.4409658294076222E-3</v>
      </c>
      <c r="F6">
        <f t="shared" si="4"/>
        <v>409.67390364603415</v>
      </c>
      <c r="G6">
        <f t="shared" si="3"/>
        <v>6.5331359999999998</v>
      </c>
    </row>
    <row r="7" spans="1:13" x14ac:dyDescent="0.2">
      <c r="A7">
        <f t="shared" si="5"/>
        <v>2.1999999999999997</v>
      </c>
      <c r="B7">
        <v>25.73</v>
      </c>
      <c r="C7">
        <v>23.51</v>
      </c>
      <c r="E7">
        <f t="shared" si="0"/>
        <v>2.9834026803870943E-3</v>
      </c>
      <c r="F7">
        <f t="shared" si="4"/>
        <v>335.18773934675511</v>
      </c>
      <c r="G7">
        <f t="shared" si="3"/>
        <v>5.5272010000000016</v>
      </c>
    </row>
    <row r="8" spans="1:13" x14ac:dyDescent="0.2">
      <c r="A8">
        <f t="shared" si="5"/>
        <v>2.5999999999999996</v>
      </c>
      <c r="B8">
        <v>23.97</v>
      </c>
      <c r="C8">
        <v>21.48</v>
      </c>
      <c r="E8">
        <f t="shared" si="0"/>
        <v>3.525839531366566E-3</v>
      </c>
      <c r="F8">
        <f t="shared" si="4"/>
        <v>283.62039483186976</v>
      </c>
      <c r="G8">
        <f t="shared" si="3"/>
        <v>4.6139039999999998</v>
      </c>
    </row>
    <row r="9" spans="1:13" x14ac:dyDescent="0.2">
      <c r="A9">
        <f t="shared" si="5"/>
        <v>2.9999999999999996</v>
      </c>
      <c r="B9">
        <v>22.22</v>
      </c>
      <c r="C9">
        <v>19.54</v>
      </c>
      <c r="E9">
        <f t="shared" si="0"/>
        <v>4.0682763823460368E-3</v>
      </c>
      <c r="F9">
        <f t="shared" si="4"/>
        <v>245.80434218762048</v>
      </c>
      <c r="G9">
        <f t="shared" si="3"/>
        <v>3.8181159999999994</v>
      </c>
    </row>
    <row r="10" spans="1:13" x14ac:dyDescent="0.2">
      <c r="A10">
        <f t="shared" si="5"/>
        <v>3.3999999999999995</v>
      </c>
      <c r="B10">
        <v>21.04</v>
      </c>
      <c r="C10">
        <v>18.559999999999999</v>
      </c>
      <c r="E10">
        <f t="shared" si="0"/>
        <v>4.6107132333255089E-3</v>
      </c>
      <c r="F10">
        <f t="shared" si="4"/>
        <v>216.88618428319452</v>
      </c>
      <c r="G10">
        <f t="shared" si="3"/>
        <v>3.4447359999999998</v>
      </c>
    </row>
    <row r="11" spans="1:13" x14ac:dyDescent="0.2">
      <c r="A11">
        <f t="shared" si="5"/>
        <v>3.7999999999999994</v>
      </c>
      <c r="B11">
        <v>20.190000000000001</v>
      </c>
      <c r="C11">
        <v>17.52</v>
      </c>
      <c r="E11">
        <f t="shared" si="0"/>
        <v>5.153150084304981E-3</v>
      </c>
      <c r="F11">
        <f t="shared" si="4"/>
        <v>194.05605962180562</v>
      </c>
      <c r="G11">
        <f t="shared" si="3"/>
        <v>3.0695040000000002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716F-149C-F743-B23F-807328479B8A}">
  <dimension ref="A1:N15"/>
  <sheetViews>
    <sheetView topLeftCell="E1" zoomScaleNormal="80" zoomScaleSheetLayoutView="100" workbookViewId="0">
      <selection activeCell="F14" sqref="F14"/>
    </sheetView>
  </sheetViews>
  <sheetFormatPr baseColWidth="10" defaultColWidth="8.83203125" defaultRowHeight="15" x14ac:dyDescent="0.2"/>
  <cols>
    <col min="1" max="1" width="13" customWidth="1"/>
    <col min="6" max="8" width="11.83203125" bestFit="1" customWidth="1"/>
    <col min="14" max="14" width="11.83203125" bestFit="1" customWidth="1"/>
  </cols>
  <sheetData>
    <row r="1" spans="1:14" x14ac:dyDescent="0.2">
      <c r="A1" t="s">
        <v>12</v>
      </c>
      <c r="B1" t="s">
        <v>5</v>
      </c>
      <c r="C1" t="s">
        <v>13</v>
      </c>
      <c r="D1" t="s">
        <v>26</v>
      </c>
      <c r="F1" t="s">
        <v>27</v>
      </c>
      <c r="G1" t="s">
        <v>28</v>
      </c>
      <c r="H1" t="s">
        <v>29</v>
      </c>
      <c r="I1" t="s">
        <v>22</v>
      </c>
      <c r="J1" t="s">
        <v>18</v>
      </c>
      <c r="K1" t="s">
        <v>16</v>
      </c>
      <c r="L1" t="s">
        <v>15</v>
      </c>
      <c r="M1" t="s">
        <v>18</v>
      </c>
      <c r="N1" t="s">
        <v>25</v>
      </c>
    </row>
    <row r="2" spans="1:14" x14ac:dyDescent="0.2">
      <c r="A2">
        <v>1.9</v>
      </c>
      <c r="B2">
        <v>0.5</v>
      </c>
      <c r="D2">
        <v>22.26</v>
      </c>
      <c r="F2">
        <f>(195*M$2*B2*L$2*L$2)/((K$2*K$2+L$2*L$2)^(3/2))</f>
        <v>6.7804606372433968E-4</v>
      </c>
      <c r="G2">
        <f>2*PI()/D2</f>
        <v>0.28226349088857078</v>
      </c>
      <c r="H2">
        <f>I2*2*PI()*5</f>
        <v>1.1431320728439549E-3</v>
      </c>
      <c r="I2">
        <f>363.87024*10^-7</f>
        <v>3.6387024000000001E-5</v>
      </c>
      <c r="J2">
        <f>4*PI()*10^-7</f>
        <v>1.2566370614359173E-6</v>
      </c>
      <c r="K2">
        <f>0.138/2</f>
        <v>6.9000000000000006E-2</v>
      </c>
      <c r="L2">
        <v>0.109</v>
      </c>
      <c r="M2">
        <f>4*PI()*10^-7</f>
        <v>1.2566370614359173E-6</v>
      </c>
      <c r="N2">
        <f>H2*263.16</f>
        <v>0.3008266362896152</v>
      </c>
    </row>
    <row r="3" spans="1:14" x14ac:dyDescent="0.2">
      <c r="B3">
        <f>B2+0.5</f>
        <v>1</v>
      </c>
      <c r="D3">
        <v>12.45</v>
      </c>
      <c r="F3">
        <f t="shared" ref="F3:F10" si="0">(195*M$2*B3*L$2*L$2)/((K$2*K$2+L$2*L$2)^(3/2))</f>
        <v>1.3560921274486794E-3</v>
      </c>
      <c r="G3">
        <f t="shared" ref="G3:G10" si="1">2*PI()/D3</f>
        <v>0.50467351864896282</v>
      </c>
    </row>
    <row r="4" spans="1:14" x14ac:dyDescent="0.2">
      <c r="B4">
        <f t="shared" ref="B4:B15" si="2">B3+0.5</f>
        <v>1.5</v>
      </c>
      <c r="D4">
        <v>8.25</v>
      </c>
      <c r="F4">
        <f t="shared" si="0"/>
        <v>2.0341381911730193E-3</v>
      </c>
      <c r="G4">
        <f t="shared" si="1"/>
        <v>0.76159821905207103</v>
      </c>
    </row>
    <row r="5" spans="1:14" x14ac:dyDescent="0.2">
      <c r="B5">
        <f t="shared" si="2"/>
        <v>2</v>
      </c>
      <c r="D5">
        <v>6.54</v>
      </c>
      <c r="F5">
        <f t="shared" si="0"/>
        <v>2.7121842548973587E-3</v>
      </c>
      <c r="G5">
        <f t="shared" si="1"/>
        <v>0.96073169834550243</v>
      </c>
    </row>
    <row r="6" spans="1:14" x14ac:dyDescent="0.2">
      <c r="B6">
        <f t="shared" si="2"/>
        <v>2.5</v>
      </c>
      <c r="D6">
        <v>6.2</v>
      </c>
      <c r="F6">
        <f t="shared" si="0"/>
        <v>3.3902303186216982E-3</v>
      </c>
      <c r="G6">
        <f t="shared" si="1"/>
        <v>1.0134169850289656</v>
      </c>
    </row>
    <row r="7" spans="1:14" x14ac:dyDescent="0.2">
      <c r="B7">
        <f t="shared" si="2"/>
        <v>3</v>
      </c>
      <c r="D7">
        <v>5.52</v>
      </c>
      <c r="F7">
        <f t="shared" si="0"/>
        <v>4.0682763823460385E-3</v>
      </c>
      <c r="G7">
        <f t="shared" si="1"/>
        <v>1.1382582078223888</v>
      </c>
    </row>
    <row r="8" spans="1:14" x14ac:dyDescent="0.2">
      <c r="B8">
        <f t="shared" si="2"/>
        <v>3.5</v>
      </c>
      <c r="D8">
        <v>4.32</v>
      </c>
      <c r="F8">
        <f t="shared" si="0"/>
        <v>4.7463224460703776E-3</v>
      </c>
      <c r="G8">
        <f t="shared" si="1"/>
        <v>1.4544410433286079</v>
      </c>
    </row>
    <row r="9" spans="1:14" x14ac:dyDescent="0.2">
      <c r="B9">
        <f t="shared" si="2"/>
        <v>4</v>
      </c>
      <c r="D9">
        <v>4.13</v>
      </c>
      <c r="F9">
        <f t="shared" si="0"/>
        <v>5.4243685097947174E-3</v>
      </c>
      <c r="G9">
        <f t="shared" si="1"/>
        <v>1.5213523746197546</v>
      </c>
    </row>
    <row r="10" spans="1:14" x14ac:dyDescent="0.2">
      <c r="B10">
        <f t="shared" si="2"/>
        <v>4.5</v>
      </c>
      <c r="D10">
        <v>3.48</v>
      </c>
      <c r="F10">
        <f t="shared" si="0"/>
        <v>6.1024145735190573E-3</v>
      </c>
      <c r="G10">
        <f t="shared" si="1"/>
        <v>1.8055130193044788</v>
      </c>
    </row>
    <row r="11" spans="1:14" x14ac:dyDescent="0.2">
      <c r="B11">
        <f t="shared" si="2"/>
        <v>5</v>
      </c>
    </row>
    <row r="12" spans="1:14" x14ac:dyDescent="0.2">
      <c r="B12">
        <f t="shared" si="2"/>
        <v>5.5</v>
      </c>
    </row>
    <row r="13" spans="1:14" x14ac:dyDescent="0.2">
      <c r="B13">
        <f t="shared" si="2"/>
        <v>6</v>
      </c>
    </row>
    <row r="14" spans="1:14" x14ac:dyDescent="0.2">
      <c r="B14">
        <f t="shared" si="2"/>
        <v>6.5</v>
      </c>
    </row>
    <row r="15" spans="1:14" x14ac:dyDescent="0.2">
      <c r="B15">
        <f t="shared" si="2"/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 1</vt:lpstr>
      <vt:lpstr>Act 2</vt:lpstr>
      <vt:lpstr>Act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Taborda Lopez</dc:creator>
  <cp:lastModifiedBy>Valeria Torres Gomez</cp:lastModifiedBy>
  <dcterms:created xsi:type="dcterms:W3CDTF">2024-05-10T16:16:03Z</dcterms:created>
  <dcterms:modified xsi:type="dcterms:W3CDTF">2024-05-24T01:38:57Z</dcterms:modified>
</cp:coreProperties>
</file>