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v_torresg23_uniandes_edu_co/Documents/Escritorio/Universidad/2024-10/Laboratorio Intermedio/"/>
    </mc:Choice>
  </mc:AlternateContent>
  <xr:revisionPtr revIDLastSave="55" documentId="13_ncr:1_{4A5D3080-45E9-8646-9089-43BE5F9DE033}" xr6:coauthVersionLast="47" xr6:coauthVersionMax="47" xr10:uidLastSave="{FA31B467-50D1-894C-AF49-B6CCAB6A7696}"/>
  <bookViews>
    <workbookView xWindow="0" yWindow="0" windowWidth="28800" windowHeight="18000" activeTab="3" xr2:uid="{DDC0E9B9-9F29-9848-BF17-8BC6B7340DB7}"/>
  </bookViews>
  <sheets>
    <sheet name="calibracion" sheetId="1" r:id="rId1"/>
    <sheet name="actividad 1" sheetId="2" r:id="rId2"/>
    <sheet name="actividad 2" sheetId="3" r:id="rId3"/>
    <sheet name="actividad 3" sheetId="4" r:id="rId4"/>
    <sheet name="actividad 4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C12" i="4"/>
  <c r="E17" i="4"/>
  <c r="D17" i="3"/>
  <c r="E16" i="3"/>
  <c r="B12" i="4"/>
  <c r="A14" i="4"/>
  <c r="A12" i="4"/>
  <c r="D5" i="5"/>
  <c r="D6" i="5"/>
  <c r="D4" i="5"/>
  <c r="C6" i="2"/>
  <c r="C7" i="2"/>
  <c r="C8" i="2"/>
  <c r="C9" i="2"/>
  <c r="C10" i="2"/>
  <c r="C11" i="2"/>
  <c r="C5" i="2"/>
  <c r="B21" i="2"/>
  <c r="B20" i="2"/>
  <c r="B19" i="2"/>
  <c r="B18" i="2"/>
  <c r="B17" i="2"/>
  <c r="B16" i="2"/>
  <c r="C16" i="2"/>
  <c r="C17" i="2"/>
  <c r="C18" i="2"/>
  <c r="C19" i="2"/>
  <c r="C20" i="2"/>
  <c r="C21" i="2"/>
  <c r="C15" i="2"/>
  <c r="B15" i="2"/>
  <c r="A21" i="2"/>
  <c r="A17" i="2"/>
  <c r="A18" i="2"/>
  <c r="A19" i="2"/>
  <c r="A20" i="2"/>
  <c r="A16" i="2"/>
  <c r="B4" i="4"/>
  <c r="B3" i="4"/>
  <c r="B2" i="4"/>
  <c r="E2" i="4"/>
  <c r="E9" i="4"/>
  <c r="E8" i="4"/>
  <c r="E7" i="4"/>
  <c r="E6" i="4"/>
  <c r="E5" i="4"/>
  <c r="E4" i="4"/>
  <c r="E3" i="4"/>
  <c r="D3" i="4"/>
  <c r="D4" i="4"/>
  <c r="D5" i="4"/>
  <c r="D6" i="4"/>
  <c r="D7" i="4"/>
  <c r="D8" i="4"/>
  <c r="D9" i="4"/>
  <c r="D2" i="4"/>
  <c r="B9" i="4"/>
  <c r="B8" i="4"/>
  <c r="B7" i="4"/>
  <c r="B6" i="4"/>
  <c r="B5" i="4"/>
  <c r="B6" i="3"/>
  <c r="B7" i="3"/>
  <c r="B8" i="3"/>
  <c r="B9" i="3"/>
  <c r="B10" i="3"/>
  <c r="B11" i="3"/>
  <c r="B12" i="3"/>
  <c r="B13" i="3"/>
  <c r="B2" i="3"/>
  <c r="B1" i="3"/>
  <c r="B6" i="2"/>
  <c r="B5" i="2"/>
  <c r="A6" i="2"/>
  <c r="A7" i="2"/>
  <c r="B11" i="2"/>
  <c r="B10" i="2"/>
  <c r="B9" i="2"/>
  <c r="B8" i="2"/>
  <c r="A5" i="1"/>
  <c r="A6" i="1"/>
  <c r="A7" i="1"/>
  <c r="A8" i="1"/>
  <c r="A9" i="1"/>
  <c r="A10" i="1"/>
  <c r="A11" i="1"/>
  <c r="A12" i="1"/>
  <c r="A8" i="2"/>
  <c r="A9" i="2"/>
  <c r="A10" i="2"/>
  <c r="A11" i="2"/>
</calcChain>
</file>

<file path=xl/sharedStrings.xml><?xml version="1.0" encoding="utf-8"?>
<sst xmlns="http://schemas.openxmlformats.org/spreadsheetml/2006/main" count="39" uniqueCount="37">
  <si>
    <t>theta</t>
  </si>
  <si>
    <t>theta [rad]</t>
  </si>
  <si>
    <t>V pico-pico []</t>
  </si>
  <si>
    <t>longitud cuerda</t>
  </si>
  <si>
    <t>desp de las bases</t>
  </si>
  <si>
    <t>radio rotor</t>
  </si>
  <si>
    <t>11 mm</t>
  </si>
  <si>
    <t>4,32 V</t>
  </si>
  <si>
    <t>50 g</t>
  </si>
  <si>
    <t>m [g]</t>
  </si>
  <si>
    <t>delta theta [rad]</t>
  </si>
  <si>
    <t>delta theta</t>
  </si>
  <si>
    <t>r1</t>
  </si>
  <si>
    <t>r2</t>
  </si>
  <si>
    <t>cm</t>
  </si>
  <si>
    <t>T [s]</t>
  </si>
  <si>
    <t>n</t>
  </si>
  <si>
    <t>N</t>
  </si>
  <si>
    <t>t</t>
  </si>
  <si>
    <t>i [A]</t>
  </si>
  <si>
    <t>sub</t>
  </si>
  <si>
    <t>A2</t>
  </si>
  <si>
    <t>A1</t>
  </si>
  <si>
    <t>I</t>
  </si>
  <si>
    <t>I laton</t>
  </si>
  <si>
    <t>masa laton</t>
  </si>
  <si>
    <t>Q</t>
  </si>
  <si>
    <t>m=</t>
  </si>
  <si>
    <t>I=</t>
  </si>
  <si>
    <t>m+</t>
  </si>
  <si>
    <t>m-</t>
  </si>
  <si>
    <t>mu</t>
  </si>
  <si>
    <t>k_teo</t>
  </si>
  <si>
    <t>k_exp</t>
  </si>
  <si>
    <t>mu2</t>
  </si>
  <si>
    <t>H</t>
  </si>
  <si>
    <t>k_cuaderno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</si>
</sst>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calibracion!$B$3</c:f>
              <c:strCache>
                <c:ptCount val="1"/>
                <c:pt idx="0">
                  <c:v>V pico-pico []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58595800524936"/>
                  <c:y val="1.881379410906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calibracion!$A$4:$A$13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</c:numCache>
            </c:numRef>
          </c:xVal>
          <c:yVal>
            <c:numRef>
              <c:f>calibracion!$B$4:$B$13</c:f>
              <c:numCache>
                <c:formatCode>General</c:formatCode>
                <c:ptCount val="10"/>
                <c:pt idx="0">
                  <c:v>3.76</c:v>
                </c:pt>
                <c:pt idx="1">
                  <c:v>7.6</c:v>
                </c:pt>
                <c:pt idx="2">
                  <c:v>11.3</c:v>
                </c:pt>
                <c:pt idx="3">
                  <c:v>14.4</c:v>
                </c:pt>
                <c:pt idx="4">
                  <c:v>19</c:v>
                </c:pt>
                <c:pt idx="5">
                  <c:v>22.8</c:v>
                </c:pt>
                <c:pt idx="6">
                  <c:v>26.2</c:v>
                </c:pt>
                <c:pt idx="7">
                  <c:v>30.8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58-CB44-94A0-FA3B323D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45279"/>
        <c:axId val="1204388607"/>
      </c:scatterChart>
      <c:valAx>
        <c:axId val="120434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88607"/>
        <c:crosses val="autoZero"/>
        <c:crossBetween val="midCat"/>
      </c:valAx>
      <c:valAx>
        <c:axId val="12043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4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1'!$C$4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010783027121608"/>
                  <c:y val="1.3169291338582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'actividad 1'!$B$5:$B$11</c:f>
              <c:numCache>
                <c:formatCode>General</c:formatCode>
                <c:ptCount val="7"/>
                <c:pt idx="0">
                  <c:v>0.12000000000000011</c:v>
                </c:pt>
                <c:pt idx="1">
                  <c:v>0.2200000000000002</c:v>
                </c:pt>
                <c:pt idx="2">
                  <c:v>0.4</c:v>
                </c:pt>
                <c:pt idx="3">
                  <c:v>0.54999999999999982</c:v>
                </c:pt>
                <c:pt idx="4">
                  <c:v>0.70000000000000018</c:v>
                </c:pt>
                <c:pt idx="5">
                  <c:v>0.81999999999999984</c:v>
                </c:pt>
                <c:pt idx="6">
                  <c:v>0.91000000000000014</c:v>
                </c:pt>
              </c:numCache>
            </c:numRef>
          </c:xVal>
          <c:yVal>
            <c:numRef>
              <c:f>'actividad 1'!$C$5:$C$11</c:f>
              <c:numCache>
                <c:formatCode>General</c:formatCode>
                <c:ptCount val="7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8-DC42-88AA-E59F2FFD764D}"/>
            </c:ext>
          </c:extLst>
        </c:ser>
        <c:ser>
          <c:idx val="2"/>
          <c:order val="1"/>
          <c:tx>
            <c:v>-t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'actividad 1'!$B$15:$B$21</c:f>
              <c:numCache>
                <c:formatCode>General</c:formatCode>
                <c:ptCount val="7"/>
                <c:pt idx="0">
                  <c:v>-0.12000000000000011</c:v>
                </c:pt>
                <c:pt idx="1">
                  <c:v>-0.20000000000000018</c:v>
                </c:pt>
                <c:pt idx="2">
                  <c:v>-0.37999999999999989</c:v>
                </c:pt>
                <c:pt idx="3">
                  <c:v>-0.52</c:v>
                </c:pt>
                <c:pt idx="4">
                  <c:v>-0.64000000000000012</c:v>
                </c:pt>
                <c:pt idx="5">
                  <c:v>-0.77</c:v>
                </c:pt>
                <c:pt idx="6">
                  <c:v>-0.87999999999999989</c:v>
                </c:pt>
              </c:numCache>
            </c:numRef>
          </c:xVal>
          <c:yVal>
            <c:numRef>
              <c:f>'actividad 1'!$C$15:$C$21</c:f>
              <c:numCache>
                <c:formatCode>General</c:formatCode>
                <c:ptCount val="7"/>
                <c:pt idx="0">
                  <c:v>0</c:v>
                </c:pt>
                <c:pt idx="1">
                  <c:v>0.98000000000000009</c:v>
                </c:pt>
                <c:pt idx="2">
                  <c:v>1.9600000000000002</c:v>
                </c:pt>
                <c:pt idx="3">
                  <c:v>2.94</c:v>
                </c:pt>
                <c:pt idx="4">
                  <c:v>3.9200000000000004</c:v>
                </c:pt>
                <c:pt idx="5">
                  <c:v>4.9000000000000004</c:v>
                </c:pt>
                <c:pt idx="6">
                  <c:v>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9-DE44-8BD5-7BEFBCF4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335567"/>
        <c:axId val="826170175"/>
      </c:scatterChart>
      <c:valAx>
        <c:axId val="82533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170175"/>
        <c:crosses val="autoZero"/>
        <c:crossBetween val="midCat"/>
      </c:valAx>
      <c:valAx>
        <c:axId val="82617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3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'actividad 2'!$B$4</c:f>
              <c:strCache>
                <c:ptCount val="1"/>
                <c:pt idx="0">
                  <c:v>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441754155730533"/>
                  <c:y val="2.91929133858267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'actividad 2'!$A$5:$A$13</c:f>
              <c:numCache>
                <c:formatCode>General</c:formatCode>
                <c:ptCount val="9"/>
                <c:pt idx="0">
                  <c:v>1.1599999999999999</c:v>
                </c:pt>
                <c:pt idx="1">
                  <c:v>1.24</c:v>
                </c:pt>
                <c:pt idx="2">
                  <c:v>1.28</c:v>
                </c:pt>
                <c:pt idx="3">
                  <c:v>1.36</c:v>
                </c:pt>
                <c:pt idx="4">
                  <c:v>1.44</c:v>
                </c:pt>
                <c:pt idx="5">
                  <c:v>1.52</c:v>
                </c:pt>
                <c:pt idx="6">
                  <c:v>1.56</c:v>
                </c:pt>
                <c:pt idx="7">
                  <c:v>1.64</c:v>
                </c:pt>
                <c:pt idx="8">
                  <c:v>1.68</c:v>
                </c:pt>
              </c:numCache>
            </c:numRef>
          </c:xVal>
          <c:yVal>
            <c:numRef>
              <c:f>'actividad 2'!$B$5:$B$13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A-9F49-A9A8-6529B958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83487"/>
        <c:axId val="1178532047"/>
      </c:scatterChart>
      <c:valAx>
        <c:axId val="117858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32047"/>
        <c:crosses val="autoZero"/>
        <c:crossBetween val="midCat"/>
      </c:valAx>
      <c:valAx>
        <c:axId val="11785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8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'actividad 3'!$B$2:$B$9</c:f>
              <c:numCache>
                <c:formatCode>General</c:formatCode>
                <c:ptCount val="8"/>
                <c:pt idx="0">
                  <c:v>-9.9999999999997868E-3</c:v>
                </c:pt>
                <c:pt idx="1">
                  <c:v>-4.0000000000000036E-2</c:v>
                </c:pt>
                <c:pt idx="2">
                  <c:v>-6.0000000000000053E-2</c:v>
                </c:pt>
                <c:pt idx="3">
                  <c:v>-8.9999999999999858E-2</c:v>
                </c:pt>
                <c:pt idx="4">
                  <c:v>-0.10999999999999988</c:v>
                </c:pt>
                <c:pt idx="5">
                  <c:v>-0.12999999999999989</c:v>
                </c:pt>
                <c:pt idx="6">
                  <c:v>-0.14999999999999991</c:v>
                </c:pt>
                <c:pt idx="7">
                  <c:v>-0.16999999999999993</c:v>
                </c:pt>
              </c:numCache>
            </c:numRef>
          </c:xVal>
          <c:yVal>
            <c:numRef>
              <c:f>'actividad 3'!$A$2:$A$9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7-4740-AFD1-7A7E7B6D9933}"/>
            </c:ext>
          </c:extLst>
        </c:ser>
        <c:ser>
          <c:idx val="1"/>
          <c:order val="1"/>
          <c:tx>
            <c:v>Negativo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'actividad 3'!$E$2:$E$9</c:f>
              <c:numCache>
                <c:formatCode>General</c:formatCode>
                <c:ptCount val="8"/>
                <c:pt idx="0">
                  <c:v>9.9999999999997868E-3</c:v>
                </c:pt>
                <c:pt idx="1">
                  <c:v>2.9999999999999805E-2</c:v>
                </c:pt>
                <c:pt idx="2">
                  <c:v>4.9999999999999822E-2</c:v>
                </c:pt>
                <c:pt idx="3">
                  <c:v>6.999999999999984E-2</c:v>
                </c:pt>
                <c:pt idx="4">
                  <c:v>8.9999999999999858E-2</c:v>
                </c:pt>
                <c:pt idx="5">
                  <c:v>0.10999999999999988</c:v>
                </c:pt>
                <c:pt idx="6">
                  <c:v>0.12999999999999989</c:v>
                </c:pt>
                <c:pt idx="7">
                  <c:v>0.16000000000000014</c:v>
                </c:pt>
              </c:numCache>
            </c:numRef>
          </c:xVal>
          <c:yVal>
            <c:numRef>
              <c:f>'actividad 3'!$D$2:$D$9</c:f>
              <c:numCache>
                <c:formatCode>General</c:formatCode>
                <c:ptCount val="8"/>
                <c:pt idx="0">
                  <c:v>0.2</c:v>
                </c:pt>
                <c:pt idx="1">
                  <c:v>0.5</c:v>
                </c:pt>
                <c:pt idx="2">
                  <c:v>0.7</c:v>
                </c:pt>
                <c:pt idx="3">
                  <c:v>1</c:v>
                </c:pt>
                <c:pt idx="4">
                  <c:v>1.2</c:v>
                </c:pt>
                <c:pt idx="5">
                  <c:v>1.5</c:v>
                </c:pt>
                <c:pt idx="6">
                  <c:v>1.7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7-4740-AFD1-7A7E7B6D9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947599"/>
        <c:axId val="1173474479"/>
      </c:scatterChart>
      <c:valAx>
        <c:axId val="8609475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474479"/>
        <c:crosses val="autoZero"/>
        <c:crossBetween val="midCat"/>
      </c:valAx>
      <c:valAx>
        <c:axId val="11734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47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9769</xdr:colOff>
      <xdr:row>2</xdr:row>
      <xdr:rowOff>116329</xdr:rowOff>
    </xdr:from>
    <xdr:to>
      <xdr:col>8</xdr:col>
      <xdr:colOff>448633</xdr:colOff>
      <xdr:row>16</xdr:row>
      <xdr:rowOff>18937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E56ACC-9051-2B1E-336C-2BDA1220E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4</xdr:row>
      <xdr:rowOff>186267</xdr:rowOff>
    </xdr:from>
    <xdr:to>
      <xdr:col>9</xdr:col>
      <xdr:colOff>317500</xdr:colOff>
      <xdr:row>18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36449-EAEE-01BF-1F17-032E93E51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685032</xdr:colOff>
      <xdr:row>2</xdr:row>
      <xdr:rowOff>180493</xdr:rowOff>
    </xdr:from>
    <xdr:to>
      <xdr:col>11</xdr:col>
      <xdr:colOff>278630</xdr:colOff>
      <xdr:row>16</xdr:row>
      <xdr:rowOff>78893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4E685465-90E2-8645-5DDF-9CDD08D0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292760</xdr:colOff>
      <xdr:row>1</xdr:row>
      <xdr:rowOff>23089</xdr:rowOff>
    </xdr:from>
    <xdr:to>
      <xdr:col>11</xdr:col>
      <xdr:colOff>748806</xdr:colOff>
      <xdr:row>14</xdr:row>
      <xdr:rowOff>171862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5DFB158-27ED-06FF-5776-946D36306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9575-5D49-0741-BB73-81FF8B6CCBEB}">
  <dimension ref="A1:B12"/>
  <sheetViews>
    <sheetView zoomScale="135" workbookViewId="0">
      <selection activeCell="C8" sqref="C8"/>
    </sheetView>
  </sheetViews>
  <sheetFormatPr defaultColWidth="10.8515625" defaultRowHeight="16.5" x14ac:dyDescent="0.25"/>
  <cols>
    <col min="2" max="2" width="13.6875" bestFit="1" customWidth="1"/>
  </cols>
  <sheetData>
    <row r="1" spans="1:2" x14ac:dyDescent="0.25">
      <c r="A1">
        <v>13.7</v>
      </c>
      <c r="B1" t="s">
        <v>3</v>
      </c>
    </row>
    <row r="3" spans="1:2" x14ac:dyDescent="0.25">
      <c r="A3" t="s">
        <v>1</v>
      </c>
      <c r="B3" t="s">
        <v>2</v>
      </c>
    </row>
    <row r="4" spans="1:2" x14ac:dyDescent="0.25">
      <c r="A4">
        <v>0.1</v>
      </c>
      <c r="B4">
        <v>3.76</v>
      </c>
    </row>
    <row r="5" spans="1:2" x14ac:dyDescent="0.25">
      <c r="A5">
        <f>A4+0.1</f>
        <v>0.2</v>
      </c>
      <c r="B5">
        <v>7.6</v>
      </c>
    </row>
    <row r="6" spans="1:2" x14ac:dyDescent="0.25">
      <c r="A6">
        <f t="shared" ref="A6:A12" si="0">A5+0.1</f>
        <v>0.30000000000000004</v>
      </c>
      <c r="B6">
        <v>11.3</v>
      </c>
    </row>
    <row r="7" spans="1:2" x14ac:dyDescent="0.25">
      <c r="A7">
        <f t="shared" si="0"/>
        <v>0.4</v>
      </c>
      <c r="B7">
        <v>14.4</v>
      </c>
    </row>
    <row r="8" spans="1:2" x14ac:dyDescent="0.25">
      <c r="A8">
        <f t="shared" si="0"/>
        <v>0.5</v>
      </c>
      <c r="B8">
        <v>19</v>
      </c>
    </row>
    <row r="9" spans="1:2" x14ac:dyDescent="0.25">
      <c r="A9">
        <f t="shared" si="0"/>
        <v>0.6</v>
      </c>
      <c r="B9">
        <v>22.8</v>
      </c>
    </row>
    <row r="10" spans="1:2" x14ac:dyDescent="0.25">
      <c r="A10">
        <f t="shared" si="0"/>
        <v>0.7</v>
      </c>
      <c r="B10">
        <v>26.2</v>
      </c>
    </row>
    <row r="11" spans="1:2" x14ac:dyDescent="0.25">
      <c r="A11">
        <f t="shared" si="0"/>
        <v>0.79999999999999993</v>
      </c>
      <c r="B11">
        <v>30.8</v>
      </c>
    </row>
    <row r="12" spans="1:2" x14ac:dyDescent="0.25">
      <c r="A12">
        <f t="shared" si="0"/>
        <v>0.89999999999999991</v>
      </c>
      <c r="B12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271C-8A23-EC4A-AA00-865BD1AFEA71}">
  <dimension ref="A1:C21"/>
  <sheetViews>
    <sheetView zoomScale="125" workbookViewId="0">
      <selection activeCell="C5" sqref="C5:C12"/>
    </sheetView>
  </sheetViews>
  <sheetFormatPr defaultColWidth="10.8515625" defaultRowHeight="16.5" x14ac:dyDescent="0.25"/>
  <cols>
    <col min="2" max="2" width="15.04296875" bestFit="1" customWidth="1"/>
  </cols>
  <sheetData>
    <row r="1" spans="1:3" x14ac:dyDescent="0.25">
      <c r="A1" t="s">
        <v>7</v>
      </c>
      <c r="B1" t="s">
        <v>4</v>
      </c>
      <c r="C1" t="s">
        <v>8</v>
      </c>
    </row>
    <row r="2" spans="1:3" x14ac:dyDescent="0.25">
      <c r="A2" t="s">
        <v>5</v>
      </c>
      <c r="B2" t="s">
        <v>6</v>
      </c>
    </row>
    <row r="4" spans="1:3" x14ac:dyDescent="0.25">
      <c r="A4" t="s">
        <v>9</v>
      </c>
      <c r="B4" t="s">
        <v>11</v>
      </c>
      <c r="C4" t="s">
        <v>18</v>
      </c>
    </row>
    <row r="5" spans="1:3" x14ac:dyDescent="0.25">
      <c r="A5">
        <v>0</v>
      </c>
      <c r="B5">
        <f>3-2.88</f>
        <v>0.12000000000000011</v>
      </c>
      <c r="C5">
        <f>2*A5*0.001*9.8</f>
        <v>0</v>
      </c>
    </row>
    <row r="6" spans="1:3" x14ac:dyDescent="0.25">
      <c r="A6">
        <f>A5+50</f>
        <v>50</v>
      </c>
      <c r="B6">
        <f>3-2.78</f>
        <v>0.2200000000000002</v>
      </c>
      <c r="C6">
        <f t="shared" ref="C6:C11" si="0">2*A6*0.001*9.8</f>
        <v>0.98000000000000009</v>
      </c>
    </row>
    <row r="7" spans="1:3" x14ac:dyDescent="0.25">
      <c r="A7">
        <f t="shared" ref="A7:A11" si="1">A6+50</f>
        <v>100</v>
      </c>
      <c r="B7">
        <v>0.4</v>
      </c>
      <c r="C7">
        <f t="shared" si="0"/>
        <v>1.9600000000000002</v>
      </c>
    </row>
    <row r="8" spans="1:3" x14ac:dyDescent="0.25">
      <c r="A8">
        <f t="shared" si="1"/>
        <v>150</v>
      </c>
      <c r="B8">
        <f>3-2.45</f>
        <v>0.54999999999999982</v>
      </c>
      <c r="C8">
        <f t="shared" si="0"/>
        <v>2.94</v>
      </c>
    </row>
    <row r="9" spans="1:3" x14ac:dyDescent="0.25">
      <c r="A9">
        <f t="shared" si="1"/>
        <v>200</v>
      </c>
      <c r="B9">
        <f>3-2.3</f>
        <v>0.70000000000000018</v>
      </c>
      <c r="C9">
        <f t="shared" si="0"/>
        <v>3.9200000000000004</v>
      </c>
    </row>
    <row r="10" spans="1:3" x14ac:dyDescent="0.25">
      <c r="A10">
        <f t="shared" si="1"/>
        <v>250</v>
      </c>
      <c r="B10">
        <f>3-2.18</f>
        <v>0.81999999999999984</v>
      </c>
      <c r="C10">
        <f t="shared" si="0"/>
        <v>4.9000000000000004</v>
      </c>
    </row>
    <row r="11" spans="1:3" x14ac:dyDescent="0.25">
      <c r="A11">
        <f t="shared" si="1"/>
        <v>300</v>
      </c>
      <c r="B11">
        <f>3-2.09</f>
        <v>0.91000000000000014</v>
      </c>
      <c r="C11">
        <f t="shared" si="0"/>
        <v>5.88</v>
      </c>
    </row>
    <row r="15" spans="1:3" x14ac:dyDescent="0.25">
      <c r="A15">
        <v>0</v>
      </c>
      <c r="B15">
        <f>3-3.12</f>
        <v>-0.12000000000000011</v>
      </c>
      <c r="C15">
        <f>C5</f>
        <v>0</v>
      </c>
    </row>
    <row r="16" spans="1:3" x14ac:dyDescent="0.25">
      <c r="A16">
        <f>A6</f>
        <v>50</v>
      </c>
      <c r="B16">
        <f>3-3.2</f>
        <v>-0.20000000000000018</v>
      </c>
      <c r="C16">
        <f t="shared" ref="C16:C21" si="2">C6</f>
        <v>0.98000000000000009</v>
      </c>
    </row>
    <row r="17" spans="1:3" x14ac:dyDescent="0.25">
      <c r="A17">
        <f t="shared" ref="A17:A20" si="3">A7</f>
        <v>100</v>
      </c>
      <c r="B17">
        <f>3-3.38</f>
        <v>-0.37999999999999989</v>
      </c>
      <c r="C17">
        <f t="shared" si="2"/>
        <v>1.9600000000000002</v>
      </c>
    </row>
    <row r="18" spans="1:3" x14ac:dyDescent="0.25">
      <c r="A18">
        <f t="shared" si="3"/>
        <v>150</v>
      </c>
      <c r="B18">
        <f>3-3.52</f>
        <v>-0.52</v>
      </c>
      <c r="C18">
        <f t="shared" si="2"/>
        <v>2.94</v>
      </c>
    </row>
    <row r="19" spans="1:3" x14ac:dyDescent="0.25">
      <c r="A19">
        <f t="shared" si="3"/>
        <v>200</v>
      </c>
      <c r="B19">
        <f>3-3.64</f>
        <v>-0.64000000000000012</v>
      </c>
      <c r="C19">
        <f t="shared" si="2"/>
        <v>3.9200000000000004</v>
      </c>
    </row>
    <row r="20" spans="1:3" x14ac:dyDescent="0.25">
      <c r="A20">
        <f t="shared" si="3"/>
        <v>250</v>
      </c>
      <c r="B20">
        <f>3-3.77</f>
        <v>-0.77</v>
      </c>
      <c r="C20">
        <f t="shared" si="2"/>
        <v>4.9000000000000004</v>
      </c>
    </row>
    <row r="21" spans="1:3" x14ac:dyDescent="0.25">
      <c r="A21">
        <f>A11</f>
        <v>300</v>
      </c>
      <c r="B21">
        <f>3-3.88</f>
        <v>-0.87999999999999989</v>
      </c>
      <c r="C21">
        <f t="shared" si="2"/>
        <v>5.88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61F9-0229-0F47-A464-CF04B9176A12}">
  <dimension ref="A1:E17"/>
  <sheetViews>
    <sheetView zoomScale="125" workbookViewId="0">
      <selection activeCell="E16" sqref="E16"/>
    </sheetView>
  </sheetViews>
  <sheetFormatPr defaultColWidth="10.8515625" defaultRowHeight="16.5" x14ac:dyDescent="0.25"/>
  <sheetData>
    <row r="1" spans="1:5" x14ac:dyDescent="0.25">
      <c r="A1" t="s">
        <v>12</v>
      </c>
      <c r="B1">
        <f>8.93/2</f>
        <v>4.4649999999999999</v>
      </c>
      <c r="C1" t="s">
        <v>14</v>
      </c>
      <c r="D1" t="s">
        <v>24</v>
      </c>
      <c r="E1" t="s">
        <v>25</v>
      </c>
    </row>
    <row r="2" spans="1:5" x14ac:dyDescent="0.25">
      <c r="A2" t="s">
        <v>13</v>
      </c>
      <c r="B2">
        <f>3.86/2</f>
        <v>1.93</v>
      </c>
      <c r="C2" t="s">
        <v>14</v>
      </c>
    </row>
    <row r="4" spans="1:5" x14ac:dyDescent="0.25">
      <c r="A4" t="s">
        <v>15</v>
      </c>
      <c r="B4" t="s">
        <v>17</v>
      </c>
      <c r="C4" t="s">
        <v>23</v>
      </c>
    </row>
    <row r="5" spans="1:5" x14ac:dyDescent="0.25">
      <c r="A5">
        <v>1.1599999999999999</v>
      </c>
      <c r="B5">
        <v>0</v>
      </c>
    </row>
    <row r="6" spans="1:5" x14ac:dyDescent="0.25">
      <c r="A6">
        <v>1.24</v>
      </c>
      <c r="B6">
        <f>B5+1</f>
        <v>1</v>
      </c>
    </row>
    <row r="7" spans="1:5" x14ac:dyDescent="0.25">
      <c r="A7">
        <v>1.28</v>
      </c>
      <c r="B7">
        <f t="shared" ref="B7:B13" si="0">B6+1</f>
        <v>2</v>
      </c>
    </row>
    <row r="8" spans="1:5" x14ac:dyDescent="0.25">
      <c r="A8">
        <v>1.36</v>
      </c>
      <c r="B8">
        <f t="shared" si="0"/>
        <v>3</v>
      </c>
    </row>
    <row r="9" spans="1:5" x14ac:dyDescent="0.25">
      <c r="A9">
        <v>1.44</v>
      </c>
      <c r="B9">
        <f t="shared" si="0"/>
        <v>4</v>
      </c>
    </row>
    <row r="10" spans="1:5" x14ac:dyDescent="0.25">
      <c r="A10">
        <v>1.52</v>
      </c>
      <c r="B10">
        <f t="shared" si="0"/>
        <v>5</v>
      </c>
    </row>
    <row r="11" spans="1:5" x14ac:dyDescent="0.25">
      <c r="A11">
        <v>1.56</v>
      </c>
      <c r="B11">
        <f t="shared" si="0"/>
        <v>6</v>
      </c>
    </row>
    <row r="12" spans="1:5" x14ac:dyDescent="0.25">
      <c r="A12">
        <v>1.64</v>
      </c>
      <c r="B12">
        <f t="shared" si="0"/>
        <v>7</v>
      </c>
    </row>
    <row r="13" spans="1:5" x14ac:dyDescent="0.25">
      <c r="A13">
        <v>1.68</v>
      </c>
      <c r="B13">
        <f t="shared" si="0"/>
        <v>8</v>
      </c>
    </row>
    <row r="16" spans="1:5" x14ac:dyDescent="0.25">
      <c r="C16" t="s">
        <v>27</v>
      </c>
      <c r="D16">
        <v>6.1400000000000003E-2</v>
      </c>
      <c r="E16">
        <f>D16*(150/1000)</f>
        <v>9.2099999999999994E-3</v>
      </c>
    </row>
    <row r="17" spans="3:4" x14ac:dyDescent="0.25">
      <c r="C17" t="s">
        <v>28</v>
      </c>
      <c r="D17">
        <f>(E16*0.0112927967773768)/(4*PI()*PI())</f>
        <v>2.6345194319075388E-6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FC1E1-4DF9-1B43-A490-396909DF9418}">
  <dimension ref="A1:E17"/>
  <sheetViews>
    <sheetView tabSelected="1" zoomScale="140" workbookViewId="0">
      <selection activeCell="C15" sqref="C15"/>
    </sheetView>
  </sheetViews>
  <sheetFormatPr defaultColWidth="10.8515625" defaultRowHeight="16.5" x14ac:dyDescent="0.25"/>
  <cols>
    <col min="3" max="3" width="12.20703125" bestFit="1" customWidth="1"/>
    <col min="5" max="5" width="11.58984375" bestFit="1" customWidth="1"/>
  </cols>
  <sheetData>
    <row r="1" spans="1:5" x14ac:dyDescent="0.25">
      <c r="A1" t="s">
        <v>19</v>
      </c>
      <c r="B1" t="s">
        <v>10</v>
      </c>
    </row>
    <row r="2" spans="1:5" x14ac:dyDescent="0.25">
      <c r="A2">
        <v>0.2</v>
      </c>
      <c r="B2">
        <f>3-3.01</f>
        <v>-9.9999999999997868E-3</v>
      </c>
      <c r="D2">
        <f>A2</f>
        <v>0.2</v>
      </c>
      <c r="E2">
        <f>3-2.99</f>
        <v>9.9999999999997868E-3</v>
      </c>
    </row>
    <row r="3" spans="1:5" x14ac:dyDescent="0.25">
      <c r="A3">
        <v>0.5</v>
      </c>
      <c r="B3">
        <f>3-3.04</f>
        <v>-4.0000000000000036E-2</v>
      </c>
      <c r="D3">
        <f t="shared" ref="D3:D9" si="0">A3</f>
        <v>0.5</v>
      </c>
      <c r="E3">
        <f>3-2.97</f>
        <v>2.9999999999999805E-2</v>
      </c>
    </row>
    <row r="4" spans="1:5" x14ac:dyDescent="0.25">
      <c r="A4">
        <v>0.7</v>
      </c>
      <c r="B4">
        <f>3-3.06</f>
        <v>-6.0000000000000053E-2</v>
      </c>
      <c r="D4">
        <f t="shared" si="0"/>
        <v>0.7</v>
      </c>
      <c r="E4">
        <f>3-2.95</f>
        <v>4.9999999999999822E-2</v>
      </c>
    </row>
    <row r="5" spans="1:5" x14ac:dyDescent="0.25">
      <c r="A5">
        <v>1</v>
      </c>
      <c r="B5">
        <f>3-3.09</f>
        <v>-8.9999999999999858E-2</v>
      </c>
      <c r="D5">
        <f t="shared" si="0"/>
        <v>1</v>
      </c>
      <c r="E5">
        <f>3-2.93</f>
        <v>6.999999999999984E-2</v>
      </c>
    </row>
    <row r="6" spans="1:5" x14ac:dyDescent="0.25">
      <c r="A6">
        <v>1.2</v>
      </c>
      <c r="B6">
        <f>3-3.11</f>
        <v>-0.10999999999999988</v>
      </c>
      <c r="D6">
        <f t="shared" si="0"/>
        <v>1.2</v>
      </c>
      <c r="E6">
        <f>3-2.91</f>
        <v>8.9999999999999858E-2</v>
      </c>
    </row>
    <row r="7" spans="1:5" x14ac:dyDescent="0.25">
      <c r="A7">
        <v>1.5</v>
      </c>
      <c r="B7">
        <f>3-3.13</f>
        <v>-0.12999999999999989</v>
      </c>
      <c r="D7">
        <f t="shared" si="0"/>
        <v>1.5</v>
      </c>
      <c r="E7">
        <f>3-2.89</f>
        <v>0.10999999999999988</v>
      </c>
    </row>
    <row r="8" spans="1:5" x14ac:dyDescent="0.25">
      <c r="A8">
        <v>1.7</v>
      </c>
      <c r="B8">
        <f>3-3.15</f>
        <v>-0.14999999999999991</v>
      </c>
      <c r="D8">
        <f t="shared" si="0"/>
        <v>1.7</v>
      </c>
      <c r="E8">
        <f>3-2.87</f>
        <v>0.12999999999999989</v>
      </c>
    </row>
    <row r="9" spans="1:5" x14ac:dyDescent="0.25">
      <c r="A9">
        <v>2</v>
      </c>
      <c r="B9">
        <f>3-3.17</f>
        <v>-0.16999999999999993</v>
      </c>
      <c r="D9">
        <f t="shared" si="0"/>
        <v>2</v>
      </c>
      <c r="E9">
        <f>3-2.84</f>
        <v>0.16000000000000014</v>
      </c>
    </row>
    <row r="11" spans="1:5" x14ac:dyDescent="0.25">
      <c r="A11" t="s">
        <v>29</v>
      </c>
      <c r="B11" t="s">
        <v>31</v>
      </c>
      <c r="C11" t="s">
        <v>34</v>
      </c>
      <c r="D11" t="s">
        <v>35</v>
      </c>
      <c r="E11" t="s">
        <v>32</v>
      </c>
    </row>
    <row r="12" spans="1:5" x14ac:dyDescent="0.25">
      <c r="A12">
        <f>1/12.085</f>
        <v>8.2747207281754234E-2</v>
      </c>
      <c r="B12">
        <f>(D12*A12)/E12</f>
        <v>4613.8701439516071</v>
      </c>
      <c r="C12">
        <f>D12/(E14*12.085)</f>
        <v>38.066069466457066</v>
      </c>
      <c r="D12">
        <v>3234</v>
      </c>
      <c r="E12">
        <v>5.8000000000000003E-2</v>
      </c>
    </row>
    <row r="13" spans="1:5" x14ac:dyDescent="0.25">
      <c r="A13" t="s">
        <v>30</v>
      </c>
      <c r="E13" t="s">
        <v>33</v>
      </c>
    </row>
    <row r="14" spans="1:5" x14ac:dyDescent="0.25">
      <c r="A14">
        <f>1/-11.111</f>
        <v>-9.0000900009000087E-2</v>
      </c>
      <c r="C14">
        <f>D12/(-11.111*E14)</f>
        <v>-41.402974484936884</v>
      </c>
      <c r="E14">
        <v>7.03</v>
      </c>
    </row>
    <row r="16" spans="1:5" x14ac:dyDescent="0.25">
      <c r="E16" t="s">
        <v>36</v>
      </c>
    </row>
    <row r="17" spans="5:5" x14ac:dyDescent="0.25">
      <c r="E17">
        <f>8/(5*SQRT(5))</f>
        <v>0.71554175279993271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B9EB-2334-744C-9307-6EE47706D5D7}">
  <dimension ref="A1:D6"/>
  <sheetViews>
    <sheetView zoomScale="150" workbookViewId="0">
      <selection activeCell="G8" sqref="G8"/>
    </sheetView>
  </sheetViews>
  <sheetFormatPr defaultColWidth="10.8515625" defaultRowHeight="16.5" x14ac:dyDescent="0.25"/>
  <sheetData>
    <row r="1" spans="1:4" x14ac:dyDescent="0.25">
      <c r="A1" t="s">
        <v>0</v>
      </c>
      <c r="B1" t="s">
        <v>18</v>
      </c>
      <c r="C1" t="s">
        <v>20</v>
      </c>
      <c r="D1">
        <v>4.53</v>
      </c>
    </row>
    <row r="3" spans="1:4" x14ac:dyDescent="0.25">
      <c r="A3" t="s">
        <v>22</v>
      </c>
      <c r="B3" t="s">
        <v>21</v>
      </c>
      <c r="C3" t="s">
        <v>16</v>
      </c>
      <c r="D3" t="s">
        <v>26</v>
      </c>
    </row>
    <row r="4" spans="1:4" x14ac:dyDescent="0.25">
      <c r="A4">
        <v>30.4</v>
      </c>
      <c r="B4">
        <v>14.8</v>
      </c>
      <c r="C4">
        <v>4</v>
      </c>
      <c r="D4">
        <f>D$1*C4</f>
        <v>18.12</v>
      </c>
    </row>
    <row r="5" spans="1:4" x14ac:dyDescent="0.25">
      <c r="A5">
        <v>15.1</v>
      </c>
      <c r="B5">
        <v>7.28</v>
      </c>
      <c r="C5">
        <v>1</v>
      </c>
      <c r="D5">
        <f>D$1*C5</f>
        <v>4.53</v>
      </c>
    </row>
    <row r="6" spans="1:4" x14ac:dyDescent="0.25">
      <c r="A6">
        <v>9.52</v>
      </c>
      <c r="B6">
        <v>4.4800000000000004</v>
      </c>
      <c r="C6">
        <v>2</v>
      </c>
      <c r="D6">
        <f>D$1*C6</f>
        <v>9.06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calibracion</vt:lpstr>
      <vt:lpstr>actividad 1</vt:lpstr>
      <vt:lpstr>actividad 2</vt:lpstr>
      <vt:lpstr>actividad 3</vt:lpstr>
      <vt:lpstr>actividad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Torres Gomez</dc:creator>
  <cp:lastModifiedBy>Valeria Torres Gomez</cp:lastModifiedBy>
  <dcterms:created xsi:type="dcterms:W3CDTF">2024-04-12T21:32:15Z</dcterms:created>
  <dcterms:modified xsi:type="dcterms:W3CDTF">2024-04-26T04:41:16Z</dcterms:modified>
</cp:coreProperties>
</file>