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v_torresg23_uniandes_edu_co/Documents/Escritorio/Universidad/2024-10/Laboratorio Intermedio/"/>
    </mc:Choice>
  </mc:AlternateContent>
  <xr:revisionPtr revIDLastSave="2" documentId="8_{C3FA2039-0ED3-B04E-A51C-B90212A4D2C8}" xr6:coauthVersionLast="47" xr6:coauthVersionMax="47" xr10:uidLastSave="{F9C71A3D-166D-5E43-8D51-335CBFA1B055}"/>
  <bookViews>
    <workbookView xWindow="0" yWindow="500" windowWidth="28800" windowHeight="17500" activeTab="3" xr2:uid="{7B44B4E7-1531-D04D-AB47-FC5342E0B18B}"/>
  </bookViews>
  <sheets>
    <sheet name="Parte1" sheetId="1" r:id="rId1"/>
    <sheet name="Parte2" sheetId="2" r:id="rId2"/>
    <sheet name="Parte3" sheetId="3" r:id="rId3"/>
    <sheet name="Parte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4" l="1"/>
  <c r="F10" i="4"/>
  <c r="F11" i="4"/>
  <c r="F12" i="4"/>
  <c r="F14" i="4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B46" i="4"/>
  <c r="B47" i="4"/>
  <c r="B48" i="4"/>
  <c r="B49" i="4"/>
  <c r="B5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10" i="4"/>
  <c r="S3" i="2"/>
  <c r="S20" i="2"/>
  <c r="S34" i="2"/>
  <c r="S48" i="2"/>
  <c r="S62" i="2"/>
  <c r="H4" i="3"/>
  <c r="J4" i="3"/>
  <c r="H5" i="3"/>
  <c r="J5" i="3"/>
  <c r="H6" i="3"/>
  <c r="J6" i="3"/>
  <c r="H7" i="3"/>
  <c r="J7" i="3"/>
  <c r="H8" i="3"/>
  <c r="J8" i="3"/>
  <c r="H9" i="3"/>
  <c r="J9" i="3"/>
  <c r="H3" i="3"/>
  <c r="J3" i="3"/>
  <c r="I4" i="3"/>
  <c r="I5" i="3"/>
  <c r="I6" i="3"/>
  <c r="I7" i="3"/>
  <c r="I8" i="3"/>
  <c r="I9" i="3"/>
  <c r="I3" i="3"/>
  <c r="G3" i="3"/>
  <c r="G4" i="3"/>
  <c r="G5" i="3"/>
  <c r="G6" i="3"/>
  <c r="G7" i="3"/>
  <c r="G8" i="3"/>
  <c r="G9" i="3"/>
  <c r="G11" i="3"/>
  <c r="T47" i="2"/>
  <c r="T36" i="2"/>
  <c r="T25" i="2"/>
  <c r="T14" i="2"/>
  <c r="T3" i="2"/>
  <c r="AA47" i="2"/>
  <c r="AA36" i="2"/>
  <c r="AA25" i="2"/>
  <c r="AA14" i="2"/>
  <c r="AA3" i="2"/>
  <c r="X45" i="2"/>
  <c r="W47" i="2"/>
  <c r="W36" i="2"/>
  <c r="W25" i="2"/>
  <c r="W14" i="2"/>
  <c r="W3" i="2"/>
  <c r="X4" i="2"/>
  <c r="X5" i="2"/>
  <c r="X6" i="2"/>
  <c r="X7" i="2"/>
  <c r="X8" i="2"/>
  <c r="X9" i="2"/>
  <c r="X10" i="2"/>
  <c r="X11" i="2"/>
  <c r="X12" i="2"/>
  <c r="X14" i="2"/>
  <c r="X15" i="2"/>
  <c r="X16" i="2"/>
  <c r="X17" i="2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4" i="2"/>
  <c r="X36" i="2"/>
  <c r="X37" i="2"/>
  <c r="X38" i="2"/>
  <c r="X39" i="2"/>
  <c r="X40" i="2"/>
  <c r="X41" i="2"/>
  <c r="X42" i="2"/>
  <c r="X43" i="2"/>
  <c r="X44" i="2"/>
  <c r="X47" i="2"/>
  <c r="X48" i="2"/>
  <c r="X49" i="2"/>
  <c r="X50" i="2"/>
  <c r="X51" i="2"/>
  <c r="X52" i="2"/>
  <c r="X53" i="2"/>
  <c r="X54" i="2"/>
  <c r="X55" i="2"/>
  <c r="X56" i="2"/>
  <c r="X3" i="2"/>
  <c r="P3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N48" i="2"/>
  <c r="N49" i="2"/>
  <c r="N50" i="2"/>
  <c r="N51" i="2"/>
  <c r="N52" i="2"/>
  <c r="N53" i="2"/>
  <c r="N54" i="2"/>
  <c r="N55" i="2"/>
  <c r="N56" i="2"/>
  <c r="N37" i="2"/>
  <c r="N38" i="2"/>
  <c r="N39" i="2"/>
  <c r="N40" i="2"/>
  <c r="N41" i="2"/>
  <c r="N42" i="2"/>
  <c r="N43" i="2"/>
  <c r="N44" i="2"/>
  <c r="N45" i="2"/>
  <c r="N26" i="2"/>
  <c r="N27" i="2"/>
  <c r="N28" i="2"/>
  <c r="N29" i="2"/>
  <c r="N30" i="2"/>
  <c r="N31" i="2"/>
  <c r="N32" i="2"/>
  <c r="N33" i="2"/>
  <c r="N34" i="2"/>
  <c r="N15" i="2"/>
  <c r="N16" i="2"/>
  <c r="N17" i="2"/>
  <c r="N18" i="2"/>
  <c r="N19" i="2"/>
  <c r="N20" i="2"/>
  <c r="N21" i="2"/>
  <c r="N22" i="2"/>
  <c r="N23" i="2"/>
  <c r="N4" i="2"/>
  <c r="N5" i="2"/>
  <c r="N6" i="2"/>
  <c r="N7" i="2"/>
  <c r="N8" i="2"/>
  <c r="N9" i="2"/>
  <c r="N10" i="2"/>
  <c r="N11" i="2"/>
  <c r="N12" i="2"/>
  <c r="G36" i="2"/>
  <c r="G37" i="2"/>
  <c r="G38" i="2"/>
  <c r="G39" i="2"/>
  <c r="G40" i="2"/>
  <c r="G41" i="2"/>
  <c r="G42" i="2"/>
  <c r="G43" i="2"/>
  <c r="G44" i="2"/>
  <c r="G45" i="2"/>
  <c r="G47" i="2"/>
  <c r="G48" i="2"/>
  <c r="G49" i="2"/>
  <c r="G50" i="2"/>
  <c r="G51" i="2"/>
  <c r="G52" i="2"/>
  <c r="G53" i="2"/>
  <c r="G54" i="2"/>
  <c r="G55" i="2"/>
  <c r="G56" i="2"/>
  <c r="G25" i="2"/>
  <c r="G26" i="2"/>
  <c r="G27" i="2"/>
  <c r="G28" i="2"/>
  <c r="G29" i="2"/>
  <c r="G30" i="2"/>
  <c r="G31" i="2"/>
  <c r="G32" i="2"/>
  <c r="G33" i="2"/>
  <c r="G34" i="2"/>
  <c r="G14" i="2"/>
  <c r="G15" i="2"/>
  <c r="G16" i="2"/>
  <c r="G17" i="2"/>
  <c r="G18" i="2"/>
  <c r="G19" i="2"/>
  <c r="G20" i="2"/>
  <c r="G21" i="2"/>
  <c r="G22" i="2"/>
  <c r="G23" i="2"/>
  <c r="G4" i="2"/>
  <c r="G5" i="2"/>
  <c r="G6" i="2"/>
  <c r="G7" i="2"/>
  <c r="G8" i="2"/>
  <c r="G9" i="2"/>
  <c r="G10" i="2"/>
  <c r="G11" i="2"/>
  <c r="G12" i="2"/>
  <c r="B64" i="2"/>
  <c r="B65" i="2"/>
  <c r="B66" i="2"/>
  <c r="B67" i="2"/>
  <c r="B68" i="2"/>
  <c r="B69" i="2"/>
  <c r="B70" i="2"/>
  <c r="B71" i="2"/>
  <c r="B72" i="2"/>
  <c r="B73" i="2"/>
  <c r="B74" i="2"/>
  <c r="B75" i="2"/>
  <c r="B50" i="2"/>
  <c r="B51" i="2"/>
  <c r="B52" i="2"/>
  <c r="B53" i="2"/>
  <c r="B54" i="2"/>
  <c r="B55" i="2"/>
  <c r="B56" i="2"/>
  <c r="B57" i="2"/>
  <c r="B58" i="2"/>
  <c r="B59" i="2"/>
  <c r="B60" i="2"/>
  <c r="B61" i="2"/>
  <c r="B36" i="2"/>
  <c r="B37" i="2"/>
  <c r="B38" i="2"/>
  <c r="B39" i="2"/>
  <c r="B40" i="2"/>
  <c r="B41" i="2"/>
  <c r="B42" i="2"/>
  <c r="B43" i="2"/>
  <c r="B44" i="2"/>
  <c r="B45" i="2"/>
  <c r="B46" i="2"/>
  <c r="B47" i="2"/>
  <c r="B22" i="2"/>
  <c r="B23" i="2"/>
  <c r="B24" i="2"/>
  <c r="B25" i="2"/>
  <c r="B26" i="2"/>
  <c r="B27" i="2"/>
  <c r="B28" i="2"/>
  <c r="B29" i="2"/>
  <c r="B30" i="2"/>
  <c r="B31" i="2"/>
  <c r="B32" i="2"/>
  <c r="B33" i="2"/>
  <c r="A5" i="1"/>
  <c r="A6" i="1"/>
  <c r="A7" i="1"/>
  <c r="A8" i="1"/>
  <c r="A9" i="1"/>
  <c r="A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tc={5093B4D9-DA57-8D46-8ECB-7EC046E0E962}</author>
  </authors>
  <commentList>
    <comment ref="A2" authorId="0" shapeId="0" xr:uid="{5093B4D9-DA57-8D46-8ECB-7EC046E0E962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para calcular R0. B = 0</t>
      </text>
    </comment>
  </commentList>
</comments>
</file>

<file path=xl/sharedStrings.xml><?xml version="1.0" encoding="utf-8"?>
<sst xmlns="http://schemas.openxmlformats.org/spreadsheetml/2006/main" count="111" uniqueCount="50">
  <si>
    <t>B [mT]</t>
  </si>
  <si>
    <t>I _B [mA]</t>
  </si>
  <si>
    <t>n_Ge</t>
  </si>
  <si>
    <t>I_P [mA]</t>
  </si>
  <si>
    <t>I_B</t>
  </si>
  <si>
    <t>pGe</t>
  </si>
  <si>
    <t>I_P</t>
  </si>
  <si>
    <t>V_L [V]</t>
  </si>
  <si>
    <t>V_H [mV]</t>
  </si>
  <si>
    <t>nGe</t>
  </si>
  <si>
    <t>I_P[mA]</t>
  </si>
  <si>
    <t>V_L[V]</t>
  </si>
  <si>
    <t>IB[mA]</t>
  </si>
  <si>
    <t>I_P mA</t>
  </si>
  <si>
    <t>w [m]</t>
  </si>
  <si>
    <t>CALCULATIONS</t>
  </si>
  <si>
    <t>Act. 2.1</t>
  </si>
  <si>
    <t>R_H (eq 19)</t>
  </si>
  <si>
    <t>Act. 2.2</t>
  </si>
  <si>
    <t>σ (eq 21)</t>
  </si>
  <si>
    <t>l [m]</t>
  </si>
  <si>
    <t>A [mˆ2]</t>
  </si>
  <si>
    <t>R_H</t>
  </si>
  <si>
    <t>B  [mT]</t>
  </si>
  <si>
    <t>V_H = m*B + b</t>
  </si>
  <si>
    <t>Slope I_P = m*V_H + b</t>
  </si>
  <si>
    <t>Porque I_P = 0</t>
  </si>
  <si>
    <t>μ_H (eq 18)</t>
  </si>
  <si>
    <t>Act. 2.3</t>
  </si>
  <si>
    <t>Act. 2.4</t>
  </si>
  <si>
    <t>Usar la eq. 17 para comparar los comportamientos de ambos tipos de semi-conductores</t>
  </si>
  <si>
    <t>Act. 2.5</t>
  </si>
  <si>
    <t>¿Portadores de cargar extrínsecos o intrínsecos?</t>
  </si>
  <si>
    <t>Repetir los mismos cálculos para el tipo p</t>
  </si>
  <si>
    <t>Act. 3.1</t>
  </si>
  <si>
    <t>σ</t>
  </si>
  <si>
    <t>average σ</t>
  </si>
  <si>
    <t>R_m [Ω]</t>
  </si>
  <si>
    <t>R_0</t>
  </si>
  <si>
    <t>ΔR_m</t>
  </si>
  <si>
    <t>Act. 3.2</t>
  </si>
  <si>
    <t>Question</t>
  </si>
  <si>
    <t>Investigue sobre la magnetoresistencia para explicar el comportamiento de la gráfica</t>
  </si>
  <si>
    <t>Act. 3.3</t>
  </si>
  <si>
    <t>Repetir para el tipo p</t>
  </si>
  <si>
    <t>T [ºC]</t>
  </si>
  <si>
    <t>V_H mV [mV]</t>
  </si>
  <si>
    <t>I_B [mA]</t>
  </si>
  <si>
    <t>T [°C]</t>
  </si>
  <si>
    <t>intrinseco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</si>
</sst>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/>
      <bottom/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/>
      <diagonal/>
    </border>
    <border>
      <left style="thin">
        <color rgb="FF505050"/>
      </left>
      <right style="thin">
        <color rgb="FF50505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9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9" xfId="0" applyFill="1" applyBorder="1"/>
    <xf numFmtId="0" fontId="0" fillId="4" borderId="1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3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 readingOrder="1"/>
    </xf>
    <xf numFmtId="0" fontId="0" fillId="0" borderId="12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Magnetic Field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Parte1!$A$2:$A$10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xVal>
          <c:yVal>
            <c:numRef>
              <c:f>Parte1!$B$2:$B$10</c:f>
              <c:numCache>
                <c:formatCode>General</c:formatCode>
                <c:ptCount val="9"/>
                <c:pt idx="0">
                  <c:v>20.7</c:v>
                </c:pt>
                <c:pt idx="1">
                  <c:v>40.200000000000003</c:v>
                </c:pt>
                <c:pt idx="2">
                  <c:v>60.7</c:v>
                </c:pt>
                <c:pt idx="3">
                  <c:v>81.900000000000006</c:v>
                </c:pt>
                <c:pt idx="4">
                  <c:v>103.6</c:v>
                </c:pt>
                <c:pt idx="5">
                  <c:v>125.7</c:v>
                </c:pt>
                <c:pt idx="6">
                  <c:v>145.6</c:v>
                </c:pt>
                <c:pt idx="7">
                  <c:v>166.7</c:v>
                </c:pt>
                <c:pt idx="8">
                  <c:v>189.5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B-F346-AE5B-2895E04A0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43679"/>
        <c:axId val="519545391"/>
      </c:scatterChart>
      <c:valAx>
        <c:axId val="51954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I_b [ma]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545391"/>
        <c:crosses val="autoZero"/>
        <c:crossBetween val="midCat"/>
      </c:valAx>
      <c:valAx>
        <c:axId val="5195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field [mt]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54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Parte3!$A$29:$A$35</c:f>
              <c:numCache>
                <c:formatCode>General</c:formatCode>
                <c:ptCount val="7"/>
                <c:pt idx="0">
                  <c:v>-1.704</c:v>
                </c:pt>
                <c:pt idx="1">
                  <c:v>-1.706</c:v>
                </c:pt>
                <c:pt idx="2">
                  <c:v>-1.712</c:v>
                </c:pt>
                <c:pt idx="3">
                  <c:v>-1.7210000000000001</c:v>
                </c:pt>
                <c:pt idx="4">
                  <c:v>-1.732</c:v>
                </c:pt>
                <c:pt idx="5">
                  <c:v>-1.744</c:v>
                </c:pt>
                <c:pt idx="6">
                  <c:v>-1.7569999999999999</c:v>
                </c:pt>
              </c:numCache>
            </c:numRef>
          </c:xVal>
          <c:yVal>
            <c:numRef>
              <c:f>Parte3!$C$29:$C$35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8-1F42-8B43-4AC37480C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28527"/>
        <c:axId val="228682591"/>
      </c:scatterChart>
      <c:valAx>
        <c:axId val="57952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GB"/>
                  <a:t>V_L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8682591"/>
        <c:crosses val="autoZero"/>
        <c:crossBetween val="midCat"/>
      </c:valAx>
      <c:valAx>
        <c:axId val="2286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I_B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952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Parte4!$B$2</c:f>
              <c:strCache>
                <c:ptCount val="1"/>
                <c:pt idx="0">
                  <c:v>T [ºC]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Parte4!$A$3:$A$50</c:f>
              <c:numCache>
                <c:formatCode>General</c:formatCode>
                <c:ptCount val="48"/>
                <c:pt idx="0">
                  <c:v>0.94</c:v>
                </c:pt>
                <c:pt idx="1">
                  <c:v>0.95</c:v>
                </c:pt>
                <c:pt idx="2">
                  <c:v>0.97</c:v>
                </c:pt>
                <c:pt idx="3">
                  <c:v>0.98499999999999999</c:v>
                </c:pt>
                <c:pt idx="4">
                  <c:v>0.995</c:v>
                </c:pt>
                <c:pt idx="5">
                  <c:v>1.004</c:v>
                </c:pt>
                <c:pt idx="6">
                  <c:v>1.0269999999999999</c:v>
                </c:pt>
                <c:pt idx="7">
                  <c:v>1.036</c:v>
                </c:pt>
                <c:pt idx="8">
                  <c:v>1.0529999999999999</c:v>
                </c:pt>
                <c:pt idx="9">
                  <c:v>1.073</c:v>
                </c:pt>
                <c:pt idx="10">
                  <c:v>1.081</c:v>
                </c:pt>
                <c:pt idx="11">
                  <c:v>1.099</c:v>
                </c:pt>
                <c:pt idx="12">
                  <c:v>1.1060000000000001</c:v>
                </c:pt>
                <c:pt idx="13">
                  <c:v>1.1719999999999999</c:v>
                </c:pt>
                <c:pt idx="14">
                  <c:v>1.1279999999999999</c:v>
                </c:pt>
                <c:pt idx="15">
                  <c:v>1.1339999999999999</c:v>
                </c:pt>
                <c:pt idx="16">
                  <c:v>1.145</c:v>
                </c:pt>
                <c:pt idx="17">
                  <c:v>1.153</c:v>
                </c:pt>
                <c:pt idx="18">
                  <c:v>1.165</c:v>
                </c:pt>
                <c:pt idx="19">
                  <c:v>1.171</c:v>
                </c:pt>
                <c:pt idx="20">
                  <c:v>1.18</c:v>
                </c:pt>
                <c:pt idx="21">
                  <c:v>1.1830000000000001</c:v>
                </c:pt>
                <c:pt idx="22">
                  <c:v>1.19</c:v>
                </c:pt>
                <c:pt idx="23">
                  <c:v>1.1970000000000001</c:v>
                </c:pt>
                <c:pt idx="24">
                  <c:v>1.2050000000000001</c:v>
                </c:pt>
                <c:pt idx="25">
                  <c:v>1.2110000000000001</c:v>
                </c:pt>
                <c:pt idx="26">
                  <c:v>1.2150000000000001</c:v>
                </c:pt>
                <c:pt idx="27">
                  <c:v>1.2190000000000001</c:v>
                </c:pt>
                <c:pt idx="28">
                  <c:v>1.224</c:v>
                </c:pt>
                <c:pt idx="29">
                  <c:v>1.2270000000000001</c:v>
                </c:pt>
                <c:pt idx="30">
                  <c:v>1.23</c:v>
                </c:pt>
                <c:pt idx="31">
                  <c:v>1.232</c:v>
                </c:pt>
                <c:pt idx="32">
                  <c:v>1.234</c:v>
                </c:pt>
                <c:pt idx="33">
                  <c:v>1.236</c:v>
                </c:pt>
                <c:pt idx="34">
                  <c:v>1.2370000000000001</c:v>
                </c:pt>
                <c:pt idx="35">
                  <c:v>1.238</c:v>
                </c:pt>
                <c:pt idx="36">
                  <c:v>1.238</c:v>
                </c:pt>
                <c:pt idx="37">
                  <c:v>1.2370000000000001</c:v>
                </c:pt>
                <c:pt idx="38">
                  <c:v>1.2370000000000001</c:v>
                </c:pt>
                <c:pt idx="39">
                  <c:v>1.2370000000000001</c:v>
                </c:pt>
                <c:pt idx="40">
                  <c:v>1.2350000000000001</c:v>
                </c:pt>
                <c:pt idx="41">
                  <c:v>1.2330000000000001</c:v>
                </c:pt>
                <c:pt idx="42">
                  <c:v>1.232</c:v>
                </c:pt>
                <c:pt idx="43">
                  <c:v>1.23</c:v>
                </c:pt>
                <c:pt idx="44">
                  <c:v>1.228</c:v>
                </c:pt>
                <c:pt idx="45">
                  <c:v>1.2250000000000001</c:v>
                </c:pt>
                <c:pt idx="46">
                  <c:v>1.224</c:v>
                </c:pt>
                <c:pt idx="47">
                  <c:v>1.218</c:v>
                </c:pt>
              </c:numCache>
            </c:numRef>
          </c:xVal>
          <c:yVal>
            <c:numRef>
              <c:f>Parte4!$B$3:$B$50</c:f>
              <c:numCache>
                <c:formatCode>General</c:formatCode>
                <c:ptCount val="48"/>
                <c:pt idx="0">
                  <c:v>104</c:v>
                </c:pt>
                <c:pt idx="1">
                  <c:v>103</c:v>
                </c:pt>
                <c:pt idx="2">
                  <c:v>102</c:v>
                </c:pt>
                <c:pt idx="3">
                  <c:v>101</c:v>
                </c:pt>
                <c:pt idx="4">
                  <c:v>100</c:v>
                </c:pt>
                <c:pt idx="5">
                  <c:v>99</c:v>
                </c:pt>
                <c:pt idx="6">
                  <c:v>98</c:v>
                </c:pt>
                <c:pt idx="7">
                  <c:v>97</c:v>
                </c:pt>
                <c:pt idx="8">
                  <c:v>96</c:v>
                </c:pt>
                <c:pt idx="9">
                  <c:v>95</c:v>
                </c:pt>
                <c:pt idx="10">
                  <c:v>94</c:v>
                </c:pt>
                <c:pt idx="11">
                  <c:v>93</c:v>
                </c:pt>
                <c:pt idx="12">
                  <c:v>92</c:v>
                </c:pt>
                <c:pt idx="13">
                  <c:v>91</c:v>
                </c:pt>
                <c:pt idx="14">
                  <c:v>90</c:v>
                </c:pt>
                <c:pt idx="15">
                  <c:v>89</c:v>
                </c:pt>
                <c:pt idx="16">
                  <c:v>88</c:v>
                </c:pt>
                <c:pt idx="17">
                  <c:v>87</c:v>
                </c:pt>
                <c:pt idx="18">
                  <c:v>86</c:v>
                </c:pt>
                <c:pt idx="19">
                  <c:v>85</c:v>
                </c:pt>
                <c:pt idx="20">
                  <c:v>84</c:v>
                </c:pt>
                <c:pt idx="21">
                  <c:v>83</c:v>
                </c:pt>
                <c:pt idx="22">
                  <c:v>82</c:v>
                </c:pt>
                <c:pt idx="23">
                  <c:v>81</c:v>
                </c:pt>
                <c:pt idx="24">
                  <c:v>80</c:v>
                </c:pt>
                <c:pt idx="25">
                  <c:v>79</c:v>
                </c:pt>
                <c:pt idx="26">
                  <c:v>78</c:v>
                </c:pt>
                <c:pt idx="27">
                  <c:v>77</c:v>
                </c:pt>
                <c:pt idx="28">
                  <c:v>76</c:v>
                </c:pt>
                <c:pt idx="29">
                  <c:v>75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69</c:v>
                </c:pt>
                <c:pt idx="36">
                  <c:v>68</c:v>
                </c:pt>
                <c:pt idx="37">
                  <c:v>67</c:v>
                </c:pt>
                <c:pt idx="38">
                  <c:v>66</c:v>
                </c:pt>
                <c:pt idx="39">
                  <c:v>65</c:v>
                </c:pt>
                <c:pt idx="40">
                  <c:v>64</c:v>
                </c:pt>
                <c:pt idx="41">
                  <c:v>63</c:v>
                </c:pt>
                <c:pt idx="42">
                  <c:v>62</c:v>
                </c:pt>
                <c:pt idx="43">
                  <c:v>61</c:v>
                </c:pt>
                <c:pt idx="44">
                  <c:v>60</c:v>
                </c:pt>
                <c:pt idx="45">
                  <c:v>59</c:v>
                </c:pt>
                <c:pt idx="46">
                  <c:v>58</c:v>
                </c:pt>
                <c:pt idx="47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E443-8B7D-79898911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70704"/>
        <c:axId val="1844203408"/>
      </c:scatterChart>
      <c:valAx>
        <c:axId val="20867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V_L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4203408"/>
        <c:crosses val="autoZero"/>
        <c:crossBetween val="midCat"/>
      </c:valAx>
      <c:valAx>
        <c:axId val="18442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[ºC]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677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Parte4!$E$3:$E$26</c:f>
              <c:numCache>
                <c:formatCode>General</c:formatCode>
                <c:ptCount val="24"/>
                <c:pt idx="0">
                  <c:v>-1.1299999999999999</c:v>
                </c:pt>
                <c:pt idx="1">
                  <c:v>-1.1399999999999999</c:v>
                </c:pt>
                <c:pt idx="2">
                  <c:v>-1.1599999999999999</c:v>
                </c:pt>
                <c:pt idx="3">
                  <c:v>-1.17</c:v>
                </c:pt>
                <c:pt idx="4">
                  <c:v>-1.19</c:v>
                </c:pt>
                <c:pt idx="5">
                  <c:v>-1.2</c:v>
                </c:pt>
                <c:pt idx="6">
                  <c:v>-1.22</c:v>
                </c:pt>
                <c:pt idx="7">
                  <c:v>-1.23</c:v>
                </c:pt>
                <c:pt idx="8">
                  <c:v>-1.24</c:v>
                </c:pt>
                <c:pt idx="9">
                  <c:v>-1.25</c:v>
                </c:pt>
                <c:pt idx="10">
                  <c:v>-1.26</c:v>
                </c:pt>
                <c:pt idx="11">
                  <c:v>-1.27</c:v>
                </c:pt>
                <c:pt idx="12">
                  <c:v>-1.28</c:v>
                </c:pt>
                <c:pt idx="13">
                  <c:v>-1.29</c:v>
                </c:pt>
                <c:pt idx="14">
                  <c:v>-1.3</c:v>
                </c:pt>
                <c:pt idx="15">
                  <c:v>-1.31</c:v>
                </c:pt>
                <c:pt idx="16">
                  <c:v>-1.31</c:v>
                </c:pt>
                <c:pt idx="17">
                  <c:v>-1.32</c:v>
                </c:pt>
                <c:pt idx="18">
                  <c:v>-1.33</c:v>
                </c:pt>
                <c:pt idx="19">
                  <c:v>-1.33</c:v>
                </c:pt>
                <c:pt idx="20">
                  <c:v>-1.33</c:v>
                </c:pt>
                <c:pt idx="21">
                  <c:v>-1.33</c:v>
                </c:pt>
                <c:pt idx="22">
                  <c:v>-1.34</c:v>
                </c:pt>
                <c:pt idx="23">
                  <c:v>-1.34</c:v>
                </c:pt>
              </c:numCache>
            </c:numRef>
          </c:xVal>
          <c:yVal>
            <c:numRef>
              <c:f>Parte4!$F$3:$F$26</c:f>
              <c:numCache>
                <c:formatCode>General</c:formatCode>
                <c:ptCount val="24"/>
                <c:pt idx="0">
                  <c:v>104</c:v>
                </c:pt>
                <c:pt idx="1">
                  <c:v>103</c:v>
                </c:pt>
                <c:pt idx="2">
                  <c:v>102</c:v>
                </c:pt>
                <c:pt idx="3">
                  <c:v>101</c:v>
                </c:pt>
                <c:pt idx="4">
                  <c:v>100</c:v>
                </c:pt>
                <c:pt idx="5">
                  <c:v>99</c:v>
                </c:pt>
                <c:pt idx="6">
                  <c:v>98</c:v>
                </c:pt>
                <c:pt idx="7">
                  <c:v>97</c:v>
                </c:pt>
                <c:pt idx="8">
                  <c:v>96</c:v>
                </c:pt>
                <c:pt idx="9">
                  <c:v>95</c:v>
                </c:pt>
                <c:pt idx="10">
                  <c:v>94</c:v>
                </c:pt>
                <c:pt idx="11">
                  <c:v>93</c:v>
                </c:pt>
                <c:pt idx="12">
                  <c:v>92</c:v>
                </c:pt>
                <c:pt idx="13">
                  <c:v>91</c:v>
                </c:pt>
                <c:pt idx="14">
                  <c:v>90</c:v>
                </c:pt>
                <c:pt idx="15">
                  <c:v>89</c:v>
                </c:pt>
                <c:pt idx="16">
                  <c:v>88</c:v>
                </c:pt>
                <c:pt idx="17">
                  <c:v>87</c:v>
                </c:pt>
                <c:pt idx="18">
                  <c:v>86</c:v>
                </c:pt>
                <c:pt idx="19">
                  <c:v>85</c:v>
                </c:pt>
                <c:pt idx="20">
                  <c:v>84</c:v>
                </c:pt>
                <c:pt idx="21">
                  <c:v>83</c:v>
                </c:pt>
                <c:pt idx="22">
                  <c:v>82</c:v>
                </c:pt>
                <c:pt idx="23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5-FA41-A3AC-CC60332EB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139072"/>
        <c:axId val="1632337920"/>
      </c:scatterChart>
      <c:valAx>
        <c:axId val="16321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V_L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2337920"/>
        <c:crosses val="autoZero"/>
        <c:crossBetween val="midCat"/>
      </c:valAx>
      <c:valAx>
        <c:axId val="16323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[ºC]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213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Parte2!$G$14:$G$23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Parte2!$D$14:$D$23</c:f>
              <c:numCache>
                <c:formatCode>General</c:formatCode>
                <c:ptCount val="10"/>
                <c:pt idx="0">
                  <c:v>6.6</c:v>
                </c:pt>
                <c:pt idx="1">
                  <c:v>9</c:v>
                </c:pt>
                <c:pt idx="2">
                  <c:v>11.8</c:v>
                </c:pt>
                <c:pt idx="3">
                  <c:v>14.8</c:v>
                </c:pt>
                <c:pt idx="4">
                  <c:v>17.399999999999999</c:v>
                </c:pt>
                <c:pt idx="5">
                  <c:v>20.100000000000001</c:v>
                </c:pt>
                <c:pt idx="6">
                  <c:v>23.1</c:v>
                </c:pt>
                <c:pt idx="7">
                  <c:v>25.9</c:v>
                </c:pt>
                <c:pt idx="8">
                  <c:v>28.7</c:v>
                </c:pt>
                <c:pt idx="9">
                  <c:v>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E7-AD4B-9F10-F24FEA8572A6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Parte2!$G$25:$G$34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Parte2!$D$25:$D$34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5.8</c:v>
                </c:pt>
                <c:pt idx="2">
                  <c:v>7.3</c:v>
                </c:pt>
                <c:pt idx="3">
                  <c:v>8.8000000000000007</c:v>
                </c:pt>
                <c:pt idx="4">
                  <c:v>10.3</c:v>
                </c:pt>
                <c:pt idx="5">
                  <c:v>11.8</c:v>
                </c:pt>
                <c:pt idx="6">
                  <c:v>13.4</c:v>
                </c:pt>
                <c:pt idx="7">
                  <c:v>14.8</c:v>
                </c:pt>
                <c:pt idx="8">
                  <c:v>16.600000000000001</c:v>
                </c:pt>
                <c:pt idx="9">
                  <c:v>18.3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E7-AD4B-9F10-F24FEA8572A6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Parte2!$G$36:$G$45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Parte2!$D$36:$D$45</c:f>
              <c:numCache>
                <c:formatCode>General</c:formatCode>
                <c:ptCount val="10"/>
                <c:pt idx="0">
                  <c:v>2.1</c:v>
                </c:pt>
                <c:pt idx="1">
                  <c:v>2.2999999999999998</c:v>
                </c:pt>
                <c:pt idx="2">
                  <c:v>2.5</c:v>
                </c:pt>
                <c:pt idx="3">
                  <c:v>2.7</c:v>
                </c:pt>
                <c:pt idx="4">
                  <c:v>2.9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E7-AD4B-9F10-F24FEA8572A6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Parte2!$G$47:$G$56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Parte2!$D$47:$D$56</c:f>
              <c:numCache>
                <c:formatCode>General</c:formatCode>
                <c:ptCount val="10"/>
                <c:pt idx="0">
                  <c:v>-0.3</c:v>
                </c:pt>
                <c:pt idx="1">
                  <c:v>-1.4</c:v>
                </c:pt>
                <c:pt idx="2">
                  <c:v>-2.7</c:v>
                </c:pt>
                <c:pt idx="3">
                  <c:v>-4</c:v>
                </c:pt>
                <c:pt idx="4">
                  <c:v>-5.0999999999999996</c:v>
                </c:pt>
                <c:pt idx="5">
                  <c:v>-6.4</c:v>
                </c:pt>
                <c:pt idx="6">
                  <c:v>-7.7</c:v>
                </c:pt>
                <c:pt idx="7">
                  <c:v>-8.9</c:v>
                </c:pt>
                <c:pt idx="8">
                  <c:v>-10.199999999999999</c:v>
                </c:pt>
                <c:pt idx="9">
                  <c:v>-11.4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E7-AD4B-9F10-F24FEA857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74655"/>
        <c:axId val="231813631"/>
      </c:scatterChart>
      <c:valAx>
        <c:axId val="15597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I_B [mA]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1813631"/>
        <c:crosses val="autoZero"/>
        <c:crossBetween val="midCat"/>
      </c:valAx>
      <c:valAx>
        <c:axId val="2318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V_H  [mV]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97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Parte2!$X$47:$X$56</c:f>
              <c:numCache>
                <c:formatCode>General</c:formatCode>
                <c:ptCount val="10"/>
                <c:pt idx="0">
                  <c:v>19.291</c:v>
                </c:pt>
                <c:pt idx="1">
                  <c:v>40.429000000000002</c:v>
                </c:pt>
                <c:pt idx="2">
                  <c:v>61.567000000000007</c:v>
                </c:pt>
                <c:pt idx="3">
                  <c:v>82.705000000000013</c:v>
                </c:pt>
                <c:pt idx="4">
                  <c:v>103.843</c:v>
                </c:pt>
                <c:pt idx="5">
                  <c:v>124.98099999999999</c:v>
                </c:pt>
                <c:pt idx="6">
                  <c:v>146.11899999999997</c:v>
                </c:pt>
                <c:pt idx="7">
                  <c:v>167.25699999999998</c:v>
                </c:pt>
                <c:pt idx="8">
                  <c:v>188.39499999999998</c:v>
                </c:pt>
                <c:pt idx="9">
                  <c:v>209.53299999999996</c:v>
                </c:pt>
              </c:numCache>
            </c:numRef>
          </c:xVal>
          <c:yVal>
            <c:numRef>
              <c:f>Parte2!$Y$47:$Y$56</c:f>
              <c:numCache>
                <c:formatCode>General</c:formatCode>
                <c:ptCount val="10"/>
                <c:pt idx="0">
                  <c:v>-0.3</c:v>
                </c:pt>
                <c:pt idx="1">
                  <c:v>-1.4</c:v>
                </c:pt>
                <c:pt idx="2">
                  <c:v>-2.7</c:v>
                </c:pt>
                <c:pt idx="3">
                  <c:v>-4</c:v>
                </c:pt>
                <c:pt idx="4">
                  <c:v>-5.0999999999999996</c:v>
                </c:pt>
                <c:pt idx="5">
                  <c:v>-6.4</c:v>
                </c:pt>
                <c:pt idx="6">
                  <c:v>-7.7</c:v>
                </c:pt>
                <c:pt idx="7">
                  <c:v>-8.9</c:v>
                </c:pt>
                <c:pt idx="8">
                  <c:v>-10.199999999999999</c:v>
                </c:pt>
                <c:pt idx="9">
                  <c:v>-11.4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1-3441-AF68-F9EF67977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86560"/>
        <c:axId val="698788352"/>
      </c:scatterChart>
      <c:valAx>
        <c:axId val="69878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campo mag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8788352"/>
        <c:crosses val="autoZero"/>
        <c:crossBetween val="midCat"/>
      </c:valAx>
      <c:valAx>
        <c:axId val="6987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voltaje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878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Parte2!$I$3:$I$15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Parte2!$H$3:$H$15</c:f>
              <c:numCache>
                <c:formatCode>General</c:formatCode>
                <c:ptCount val="13"/>
                <c:pt idx="0">
                  <c:v>1.7</c:v>
                </c:pt>
                <c:pt idx="1">
                  <c:v>1.1000000000000001</c:v>
                </c:pt>
                <c:pt idx="2">
                  <c:v>0.6</c:v>
                </c:pt>
                <c:pt idx="3">
                  <c:v>0.5</c:v>
                </c:pt>
                <c:pt idx="4">
                  <c:v>-0.1</c:v>
                </c:pt>
                <c:pt idx="5">
                  <c:v>-0.7</c:v>
                </c:pt>
                <c:pt idx="6">
                  <c:v>-1.3</c:v>
                </c:pt>
                <c:pt idx="7">
                  <c:v>-2.2000000000000002</c:v>
                </c:pt>
                <c:pt idx="8">
                  <c:v>-2.8</c:v>
                </c:pt>
                <c:pt idx="9">
                  <c:v>-3.4</c:v>
                </c:pt>
                <c:pt idx="10">
                  <c:v>-3.9</c:v>
                </c:pt>
                <c:pt idx="11">
                  <c:v>-4.5</c:v>
                </c:pt>
                <c:pt idx="12">
                  <c:v>-5.2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7B-7843-A502-2957C5BBDC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Parte2!$I$17:$I$29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Parte2!$H$17:$H$29</c:f>
              <c:numCache>
                <c:formatCode>General</c:formatCode>
                <c:ptCount val="13"/>
                <c:pt idx="0">
                  <c:v>8.6</c:v>
                </c:pt>
                <c:pt idx="1">
                  <c:v>7.1</c:v>
                </c:pt>
                <c:pt idx="2">
                  <c:v>5.4</c:v>
                </c:pt>
                <c:pt idx="3">
                  <c:v>3.7</c:v>
                </c:pt>
                <c:pt idx="4">
                  <c:v>2.2000000000000002</c:v>
                </c:pt>
                <c:pt idx="5">
                  <c:v>0.5</c:v>
                </c:pt>
                <c:pt idx="6">
                  <c:v>-0.9</c:v>
                </c:pt>
                <c:pt idx="7">
                  <c:v>-3</c:v>
                </c:pt>
                <c:pt idx="8">
                  <c:v>-4.5</c:v>
                </c:pt>
                <c:pt idx="9">
                  <c:v>-6.2</c:v>
                </c:pt>
                <c:pt idx="10">
                  <c:v>-8</c:v>
                </c:pt>
                <c:pt idx="11">
                  <c:v>-9.4</c:v>
                </c:pt>
                <c:pt idx="12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7B-7843-A502-2957C5BBDCF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Parte2!$I$31:$I$43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Parte2!$H$31:$H$43</c:f>
              <c:numCache>
                <c:formatCode>General</c:formatCode>
                <c:ptCount val="13"/>
                <c:pt idx="0">
                  <c:v>15.1</c:v>
                </c:pt>
                <c:pt idx="1">
                  <c:v>12.6</c:v>
                </c:pt>
                <c:pt idx="2">
                  <c:v>10</c:v>
                </c:pt>
                <c:pt idx="3">
                  <c:v>7.5</c:v>
                </c:pt>
                <c:pt idx="4">
                  <c:v>4.4000000000000004</c:v>
                </c:pt>
                <c:pt idx="5">
                  <c:v>2</c:v>
                </c:pt>
                <c:pt idx="6">
                  <c:v>-0.6</c:v>
                </c:pt>
                <c:pt idx="7">
                  <c:v>-3.8</c:v>
                </c:pt>
                <c:pt idx="8">
                  <c:v>-6.4</c:v>
                </c:pt>
                <c:pt idx="9">
                  <c:v>-9.5</c:v>
                </c:pt>
                <c:pt idx="10">
                  <c:v>-11.9</c:v>
                </c:pt>
                <c:pt idx="11">
                  <c:v>-14.6</c:v>
                </c:pt>
                <c:pt idx="12">
                  <c:v>-16.600000000000001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7B-7843-A502-2957C5BBDCF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Parte2!$I$45:$I$57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Parte2!$H$45:$H$57</c:f>
              <c:numCache>
                <c:formatCode>General</c:formatCode>
                <c:ptCount val="13"/>
                <c:pt idx="0">
                  <c:v>22.3</c:v>
                </c:pt>
                <c:pt idx="1">
                  <c:v>18.3</c:v>
                </c:pt>
                <c:pt idx="2">
                  <c:v>14.5</c:v>
                </c:pt>
                <c:pt idx="3">
                  <c:v>10.7</c:v>
                </c:pt>
                <c:pt idx="4">
                  <c:v>6.9</c:v>
                </c:pt>
                <c:pt idx="5">
                  <c:v>3.9</c:v>
                </c:pt>
                <c:pt idx="6">
                  <c:v>-0.6</c:v>
                </c:pt>
                <c:pt idx="7">
                  <c:v>-4.9000000000000004</c:v>
                </c:pt>
                <c:pt idx="8">
                  <c:v>-8.6</c:v>
                </c:pt>
                <c:pt idx="9">
                  <c:v>-11.9</c:v>
                </c:pt>
                <c:pt idx="10">
                  <c:v>-15.9</c:v>
                </c:pt>
                <c:pt idx="11">
                  <c:v>-19.600000000000001</c:v>
                </c:pt>
                <c:pt idx="12">
                  <c:v>-23.3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7B-7843-A502-2957C5BBDCF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Parte2!$I$59:$I$71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Parte2!$H$59:$H$71</c:f>
              <c:numCache>
                <c:formatCode>General</c:formatCode>
                <c:ptCount val="13"/>
                <c:pt idx="0">
                  <c:v>28.1</c:v>
                </c:pt>
                <c:pt idx="1">
                  <c:v>24</c:v>
                </c:pt>
                <c:pt idx="2">
                  <c:v>18.8</c:v>
                </c:pt>
                <c:pt idx="3">
                  <c:v>14.3</c:v>
                </c:pt>
                <c:pt idx="4">
                  <c:v>9.1999999999999993</c:v>
                </c:pt>
                <c:pt idx="5">
                  <c:v>4.7</c:v>
                </c:pt>
                <c:pt idx="6">
                  <c:v>0.5</c:v>
                </c:pt>
                <c:pt idx="7">
                  <c:v>-6</c:v>
                </c:pt>
                <c:pt idx="8">
                  <c:v>-10.5</c:v>
                </c:pt>
                <c:pt idx="9">
                  <c:v>-15.3</c:v>
                </c:pt>
                <c:pt idx="10">
                  <c:v>-19.5</c:v>
                </c:pt>
                <c:pt idx="11">
                  <c:v>-24.4</c:v>
                </c:pt>
                <c:pt idx="12">
                  <c:v>-29.1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7B-7843-A502-2957C5BBD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43008"/>
        <c:axId val="2114339232"/>
      </c:scatterChart>
      <c:valAx>
        <c:axId val="208964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I_P [mA]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4339232"/>
        <c:crosses val="autoZero"/>
        <c:crossBetween val="midCat"/>
      </c:valAx>
      <c:valAx>
        <c:axId val="21143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V_H  [mV]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964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Parte2!$B$5:$B$17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Parte2!$A$5:$A$17</c:f>
              <c:numCache>
                <c:formatCode>General</c:formatCode>
                <c:ptCount val="13"/>
                <c:pt idx="0">
                  <c:v>8.5</c:v>
                </c:pt>
                <c:pt idx="1">
                  <c:v>7.5</c:v>
                </c:pt>
                <c:pt idx="2">
                  <c:v>6.6</c:v>
                </c:pt>
                <c:pt idx="3">
                  <c:v>5.3</c:v>
                </c:pt>
                <c:pt idx="4">
                  <c:v>4.2</c:v>
                </c:pt>
                <c:pt idx="5">
                  <c:v>3.2</c:v>
                </c:pt>
                <c:pt idx="6">
                  <c:v>2.2000000000000002</c:v>
                </c:pt>
                <c:pt idx="7">
                  <c:v>0.8</c:v>
                </c:pt>
                <c:pt idx="8">
                  <c:v>-0.2</c:v>
                </c:pt>
                <c:pt idx="9">
                  <c:v>-1.4</c:v>
                </c:pt>
                <c:pt idx="10">
                  <c:v>-2.5</c:v>
                </c:pt>
                <c:pt idx="11">
                  <c:v>-3.4</c:v>
                </c:pt>
                <c:pt idx="12">
                  <c:v>-4.7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4-BE49-85A8-F3B30D9447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Parte2!$B$21:$B$33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Parte2!$A$21:$A$33</c:f>
              <c:numCache>
                <c:formatCode>General</c:formatCode>
                <c:ptCount val="13"/>
                <c:pt idx="0">
                  <c:v>16.3</c:v>
                </c:pt>
                <c:pt idx="1">
                  <c:v>14.2</c:v>
                </c:pt>
                <c:pt idx="2">
                  <c:v>12.2</c:v>
                </c:pt>
                <c:pt idx="3">
                  <c:v>9.4</c:v>
                </c:pt>
                <c:pt idx="4">
                  <c:v>7.4</c:v>
                </c:pt>
                <c:pt idx="5">
                  <c:v>5</c:v>
                </c:pt>
                <c:pt idx="6">
                  <c:v>2.7</c:v>
                </c:pt>
                <c:pt idx="7">
                  <c:v>-0.3</c:v>
                </c:pt>
                <c:pt idx="8">
                  <c:v>-2.2999999999999998</c:v>
                </c:pt>
                <c:pt idx="9">
                  <c:v>-4.3</c:v>
                </c:pt>
                <c:pt idx="10">
                  <c:v>-6.8</c:v>
                </c:pt>
                <c:pt idx="11">
                  <c:v>-9.4</c:v>
                </c:pt>
                <c:pt idx="12">
                  <c:v>-11.8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C4-BE49-85A8-F3B30D9447F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Parte2!$B$35:$B$47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Parte2!$A$35:$A$47</c:f>
              <c:numCache>
                <c:formatCode>General</c:formatCode>
                <c:ptCount val="13"/>
                <c:pt idx="0">
                  <c:v>24</c:v>
                </c:pt>
                <c:pt idx="1">
                  <c:v>20.9</c:v>
                </c:pt>
                <c:pt idx="2">
                  <c:v>17.3</c:v>
                </c:pt>
                <c:pt idx="3">
                  <c:v>14</c:v>
                </c:pt>
                <c:pt idx="4">
                  <c:v>10.1</c:v>
                </c:pt>
                <c:pt idx="5">
                  <c:v>7</c:v>
                </c:pt>
                <c:pt idx="6">
                  <c:v>2.8</c:v>
                </c:pt>
                <c:pt idx="7">
                  <c:v>-1.4</c:v>
                </c:pt>
                <c:pt idx="8">
                  <c:v>-5.0999999999999996</c:v>
                </c:pt>
                <c:pt idx="9">
                  <c:v>-8.6</c:v>
                </c:pt>
                <c:pt idx="10">
                  <c:v>-12.6</c:v>
                </c:pt>
                <c:pt idx="11">
                  <c:v>-15.7</c:v>
                </c:pt>
                <c:pt idx="12">
                  <c:v>-19.100000000000001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C4-BE49-85A8-F3B30D9447F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Parte2!$B$49:$B$61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Parte2!$A$49:$A$61</c:f>
              <c:numCache>
                <c:formatCode>General</c:formatCode>
                <c:ptCount val="13"/>
                <c:pt idx="0">
                  <c:v>33.1</c:v>
                </c:pt>
                <c:pt idx="1">
                  <c:v>28.6</c:v>
                </c:pt>
                <c:pt idx="2">
                  <c:v>23</c:v>
                </c:pt>
                <c:pt idx="3">
                  <c:v>18.5</c:v>
                </c:pt>
                <c:pt idx="4">
                  <c:v>14</c:v>
                </c:pt>
                <c:pt idx="5">
                  <c:v>8.6999999999999993</c:v>
                </c:pt>
                <c:pt idx="6">
                  <c:v>3.5</c:v>
                </c:pt>
                <c:pt idx="7">
                  <c:v>-2.8</c:v>
                </c:pt>
                <c:pt idx="8">
                  <c:v>-7.1</c:v>
                </c:pt>
                <c:pt idx="9">
                  <c:v>-12.9</c:v>
                </c:pt>
                <c:pt idx="10">
                  <c:v>-17.8</c:v>
                </c:pt>
                <c:pt idx="11">
                  <c:v>-22.2</c:v>
                </c:pt>
                <c:pt idx="12">
                  <c:v>-26.4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C4-BE49-85A8-F3B30D9447F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Parte2!$B$63:$B$75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Parte2!$A$63:$A$75</c:f>
              <c:numCache>
                <c:formatCode>General</c:formatCode>
                <c:ptCount val="13"/>
                <c:pt idx="0">
                  <c:v>42</c:v>
                </c:pt>
                <c:pt idx="1">
                  <c:v>35.4</c:v>
                </c:pt>
                <c:pt idx="2">
                  <c:v>28.9</c:v>
                </c:pt>
                <c:pt idx="3">
                  <c:v>22.9</c:v>
                </c:pt>
                <c:pt idx="4">
                  <c:v>16.5</c:v>
                </c:pt>
                <c:pt idx="5">
                  <c:v>10.9</c:v>
                </c:pt>
                <c:pt idx="6">
                  <c:v>5</c:v>
                </c:pt>
                <c:pt idx="7">
                  <c:v>-3.6</c:v>
                </c:pt>
                <c:pt idx="8">
                  <c:v>-10.199999999999999</c:v>
                </c:pt>
                <c:pt idx="9">
                  <c:v>-16</c:v>
                </c:pt>
                <c:pt idx="10">
                  <c:v>-21.9</c:v>
                </c:pt>
                <c:pt idx="11">
                  <c:v>-27.8</c:v>
                </c:pt>
                <c:pt idx="12">
                  <c:v>-34.4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C4-BE49-85A8-F3B30D94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11360"/>
        <c:axId val="1469704592"/>
      </c:scatterChart>
      <c:valAx>
        <c:axId val="14499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I_P [mA]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704592"/>
        <c:crosses val="autoZero"/>
        <c:crossBetween val="midCat"/>
      </c:valAx>
      <c:valAx>
        <c:axId val="14697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V_H  [mV]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991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Parte2!$N$14:$N$23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Parte2!$K$14:$K$23</c:f>
              <c:numCache>
                <c:formatCode>General</c:formatCode>
                <c:ptCount val="10"/>
                <c:pt idx="0">
                  <c:v>1</c:v>
                </c:pt>
                <c:pt idx="1">
                  <c:v>3.2</c:v>
                </c:pt>
                <c:pt idx="2">
                  <c:v>5.7</c:v>
                </c:pt>
                <c:pt idx="3">
                  <c:v>7.9</c:v>
                </c:pt>
                <c:pt idx="4">
                  <c:v>10.3</c:v>
                </c:pt>
                <c:pt idx="5">
                  <c:v>12.5</c:v>
                </c:pt>
                <c:pt idx="6">
                  <c:v>14.9</c:v>
                </c:pt>
                <c:pt idx="7">
                  <c:v>17.2</c:v>
                </c:pt>
                <c:pt idx="8">
                  <c:v>19.2</c:v>
                </c:pt>
                <c:pt idx="9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9-6343-B8A5-F1AC85A004F1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Parte2!$N$25:$N$34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Parte2!$K$25:$K$34</c:f>
              <c:numCache>
                <c:formatCode>General</c:formatCode>
                <c:ptCount val="10"/>
                <c:pt idx="0">
                  <c:v>-0.2</c:v>
                </c:pt>
                <c:pt idx="1">
                  <c:v>0.9</c:v>
                </c:pt>
                <c:pt idx="2">
                  <c:v>2.2000000000000002</c:v>
                </c:pt>
                <c:pt idx="3">
                  <c:v>3.5</c:v>
                </c:pt>
                <c:pt idx="4">
                  <c:v>4.7</c:v>
                </c:pt>
                <c:pt idx="5">
                  <c:v>6.2</c:v>
                </c:pt>
                <c:pt idx="6">
                  <c:v>7.3</c:v>
                </c:pt>
                <c:pt idx="7">
                  <c:v>8.5</c:v>
                </c:pt>
                <c:pt idx="8">
                  <c:v>9.6999999999999993</c:v>
                </c:pt>
                <c:pt idx="9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69-6343-B8A5-F1AC85A004F1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Parte2!$N$36:$N$45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Parte2!$K$36:$K$45</c:f>
              <c:numCache>
                <c:formatCode>General</c:formatCode>
                <c:ptCount val="10"/>
                <c:pt idx="0">
                  <c:v>-1.4</c:v>
                </c:pt>
                <c:pt idx="1">
                  <c:v>-1.3</c:v>
                </c:pt>
                <c:pt idx="2">
                  <c:v>-1.1000000000000001</c:v>
                </c:pt>
                <c:pt idx="3">
                  <c:v>-0.9</c:v>
                </c:pt>
                <c:pt idx="4">
                  <c:v>-0.7</c:v>
                </c:pt>
                <c:pt idx="5">
                  <c:v>-0.6</c:v>
                </c:pt>
                <c:pt idx="6">
                  <c:v>-0.4</c:v>
                </c:pt>
                <c:pt idx="7">
                  <c:v>-0.2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69-6343-B8A5-F1AC85A004F1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Parte2!$N$47:$N$56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Parte2!$K$47:$K$56</c:f>
              <c:numCache>
                <c:formatCode>General</c:formatCode>
                <c:ptCount val="10"/>
                <c:pt idx="0">
                  <c:v>-2.6</c:v>
                </c:pt>
                <c:pt idx="1">
                  <c:v>-3.6</c:v>
                </c:pt>
                <c:pt idx="2">
                  <c:v>-4.5</c:v>
                </c:pt>
                <c:pt idx="3">
                  <c:v>-5.5</c:v>
                </c:pt>
                <c:pt idx="4">
                  <c:v>-6.5</c:v>
                </c:pt>
                <c:pt idx="5">
                  <c:v>-7.5</c:v>
                </c:pt>
                <c:pt idx="6">
                  <c:v>-8.5</c:v>
                </c:pt>
                <c:pt idx="7">
                  <c:v>-9.4</c:v>
                </c:pt>
                <c:pt idx="8">
                  <c:v>-10.3</c:v>
                </c:pt>
                <c:pt idx="9">
                  <c:v>-11.3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69-6343-B8A5-F1AC85A00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833376"/>
        <c:axId val="1421922320"/>
      </c:scatterChart>
      <c:valAx>
        <c:axId val="15388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I_B [mA]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1922320"/>
        <c:crosses val="autoZero"/>
        <c:crossBetween val="midCat"/>
      </c:valAx>
      <c:valAx>
        <c:axId val="14219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V_H  [mV]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883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Parte3!$A$3:$A$9</c:f>
              <c:numCache>
                <c:formatCode>General</c:formatCode>
                <c:ptCount val="7"/>
                <c:pt idx="0">
                  <c:v>1</c:v>
                </c:pt>
                <c:pt idx="1">
                  <c:v>1.796</c:v>
                </c:pt>
                <c:pt idx="2">
                  <c:v>1.7989999999999999</c:v>
                </c:pt>
                <c:pt idx="3">
                  <c:v>1.8029999999999999</c:v>
                </c:pt>
                <c:pt idx="4">
                  <c:v>1.8089999999999999</c:v>
                </c:pt>
                <c:pt idx="5">
                  <c:v>1.8160000000000001</c:v>
                </c:pt>
                <c:pt idx="6">
                  <c:v>1.823</c:v>
                </c:pt>
              </c:numCache>
            </c:numRef>
          </c:xVal>
          <c:yVal>
            <c:numRef>
              <c:f>Parte3!$C$3:$C$9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F-574E-A765-6B019412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28527"/>
        <c:axId val="228682591"/>
      </c:scatterChart>
      <c:valAx>
        <c:axId val="57952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GB"/>
                  <a:t>V_L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8682591"/>
        <c:crosses val="autoZero"/>
        <c:crossBetween val="midCat"/>
      </c:valAx>
      <c:valAx>
        <c:axId val="2286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I_B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952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Act . 3.2 - Power law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79-2140-9BAE-B4CFEA3F71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Parte3!$I$3:$I$9</c:f>
              <c:numCache>
                <c:formatCode>General</c:formatCode>
                <c:ptCount val="7"/>
                <c:pt idx="0">
                  <c:v>-1.847</c:v>
                </c:pt>
                <c:pt idx="1">
                  <c:v>50.997999999999998</c:v>
                </c:pt>
                <c:pt idx="2">
                  <c:v>103.843</c:v>
                </c:pt>
                <c:pt idx="3">
                  <c:v>156.68799999999999</c:v>
                </c:pt>
                <c:pt idx="4">
                  <c:v>209.53299999999999</c:v>
                </c:pt>
                <c:pt idx="5">
                  <c:v>262.37800000000004</c:v>
                </c:pt>
                <c:pt idx="6">
                  <c:v>315.22300000000001</c:v>
                </c:pt>
              </c:numCache>
            </c:numRef>
          </c:xVal>
          <c:yVal>
            <c:numRef>
              <c:f>Parte3!$J$3:$J$9</c:f>
              <c:numCache>
                <c:formatCode>General</c:formatCode>
                <c:ptCount val="7"/>
                <c:pt idx="0">
                  <c:v>-0.4425863991081383</c:v>
                </c:pt>
                <c:pt idx="1">
                  <c:v>1.1148272017836997E-3</c:v>
                </c:pt>
                <c:pt idx="2">
                  <c:v>2.7870680044591502E-3</c:v>
                </c:pt>
                <c:pt idx="3">
                  <c:v>5.0167224080267473E-3</c:v>
                </c:pt>
                <c:pt idx="4">
                  <c:v>8.3612040133778463E-3</c:v>
                </c:pt>
                <c:pt idx="5">
                  <c:v>1.2263099219620894E-2</c:v>
                </c:pt>
                <c:pt idx="6">
                  <c:v>1.6164994425863943E-2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0-064F-AD0B-FA7872FC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259391"/>
        <c:axId val="1405261183"/>
      </c:scatterChart>
      <c:valAx>
        <c:axId val="140525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[mT]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5261183"/>
        <c:crosses val="autoZero"/>
        <c:crossBetween val="midCat"/>
      </c:valAx>
      <c:valAx>
        <c:axId val="140526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ΔR_m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525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Parte3!$A$29:$A$35</c:f>
              <c:numCache>
                <c:formatCode>General</c:formatCode>
                <c:ptCount val="7"/>
                <c:pt idx="0">
                  <c:v>-1.704</c:v>
                </c:pt>
                <c:pt idx="1">
                  <c:v>-1.706</c:v>
                </c:pt>
                <c:pt idx="2">
                  <c:v>-1.712</c:v>
                </c:pt>
                <c:pt idx="3">
                  <c:v>-1.7210000000000001</c:v>
                </c:pt>
                <c:pt idx="4">
                  <c:v>-1.732</c:v>
                </c:pt>
                <c:pt idx="5">
                  <c:v>-1.744</c:v>
                </c:pt>
                <c:pt idx="6">
                  <c:v>-1.7569999999999999</c:v>
                </c:pt>
              </c:numCache>
            </c:numRef>
          </c:xVal>
          <c:yVal>
            <c:numRef>
              <c:f>Parte3!$C$29:$C$35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7-9441-8D08-17986C5D2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611168"/>
        <c:axId val="1469624336"/>
      </c:scatterChart>
      <c:valAx>
        <c:axId val="13866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624336"/>
        <c:crosses val="autoZero"/>
        <c:crossBetween val="midCat"/>
      </c:valAx>
      <c:valAx>
        <c:axId val="14696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661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672931</xdr:colOff>
      <xdr:row>0</xdr:row>
      <xdr:rowOff>194397</xdr:rowOff>
    </xdr:from>
    <xdr:to>
      <xdr:col>8</xdr:col>
      <xdr:colOff>665019</xdr:colOff>
      <xdr:row>11</xdr:row>
      <xdr:rowOff>193964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B8D483-72C0-D242-F761-56AB73394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705947</xdr:colOff>
      <xdr:row>15</xdr:row>
      <xdr:rowOff>113517</xdr:rowOff>
    </xdr:from>
    <xdr:to>
      <xdr:col>32</xdr:col>
      <xdr:colOff>608090</xdr:colOff>
      <xdr:row>28</xdr:row>
      <xdr:rowOff>105216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345099-590A-0118-2457-2984DA35C179}"/>
            </a:ext>
            <a:ext uri="{147F2762-F138-4A5C-976F-8EAC2B608ADB}">
              <a16:predDERef xmlns:a16="http://schemas.microsoft.com/office/drawing/2014/main" pred="{4BD6F0BA-E3FC-C946-FE0F-52AFF0D2B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250534</xdr:colOff>
      <xdr:row>0</xdr:row>
      <xdr:rowOff>120653</xdr:rowOff>
    </xdr:from>
    <xdr:to>
      <xdr:col>36</xdr:col>
      <xdr:colOff>471054</xdr:colOff>
      <xdr:row>13</xdr:row>
      <xdr:rowOff>193964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9716F-E001-9A89-ED01-7E529F7C3520}"/>
            </a:ext>
            <a:ext uri="{147F2762-F138-4A5C-976F-8EAC2B608ADB}">
              <a16:predDERef xmlns:a16="http://schemas.microsoft.com/office/drawing/2014/main" pred="{73345099-590A-0118-2457-2984DA35C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150283</xdr:colOff>
      <xdr:row>29</xdr:row>
      <xdr:rowOff>129117</xdr:rowOff>
    </xdr:from>
    <xdr:to>
      <xdr:col>38</xdr:col>
      <xdr:colOff>599016</xdr:colOff>
      <xdr:row>43</xdr:row>
      <xdr:rowOff>27517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62787F-8E37-1DDF-10BA-32293AD8695C}"/>
            </a:ext>
            <a:ext uri="{147F2762-F138-4A5C-976F-8EAC2B608ADB}">
              <a16:predDERef xmlns:a16="http://schemas.microsoft.com/office/drawing/2014/main" pred="{EEE9716F-E001-9A89-ED01-7E529F7C3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859670</xdr:colOff>
      <xdr:row>29</xdr:row>
      <xdr:rowOff>96610</xdr:rowOff>
    </xdr:from>
    <xdr:to>
      <xdr:col>32</xdr:col>
      <xdr:colOff>626533</xdr:colOff>
      <xdr:row>43</xdr:row>
      <xdr:rowOff>0</xdr:rowOff>
    </xdr:to>
    <xdr:graphicFrame macro="">
      <xdr:nvGraphicFramePr>
        <xdr:cNvPr id="28" name="Gráfico 4">
          <a:extLst>
            <a:ext uri="{FF2B5EF4-FFF2-40B4-BE49-F238E27FC236}">
              <a16:creationId xmlns:a16="http://schemas.microsoft.com/office/drawing/2014/main" id="{8181C039-55B9-E7E2-BD53-145D66FAEBD4}"/>
            </a:ext>
            <a:ext uri="{147F2762-F138-4A5C-976F-8EAC2B608ADB}">
              <a16:predDERef xmlns:a16="http://schemas.microsoft.com/office/drawing/2014/main" pred="{BF62787F-8E37-1DDF-10BA-32293AD86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84667</xdr:colOff>
      <xdr:row>15</xdr:row>
      <xdr:rowOff>25400</xdr:rowOff>
    </xdr:from>
    <xdr:to>
      <xdr:col>38</xdr:col>
      <xdr:colOff>508000</xdr:colOff>
      <xdr:row>28</xdr:row>
      <xdr:rowOff>127000</xdr:rowOff>
    </xdr:to>
    <xdr:graphicFrame macro="">
      <xdr:nvGraphicFramePr>
        <xdr:cNvPr id="25" name="Gráfico 20">
          <a:extLst>
            <a:ext uri="{FF2B5EF4-FFF2-40B4-BE49-F238E27FC236}">
              <a16:creationId xmlns:a16="http://schemas.microsoft.com/office/drawing/2014/main" id="{3CA3859E-FD10-A864-0EF4-ACEB3188D4FC}"/>
            </a:ext>
            <a:ext uri="{147F2762-F138-4A5C-976F-8EAC2B608ADB}">
              <a16:predDERef xmlns:a16="http://schemas.microsoft.com/office/drawing/2014/main" pred="{8181C039-55B9-E7E2-BD53-145D66FAE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461819</xdr:colOff>
      <xdr:row>10</xdr:row>
      <xdr:rowOff>175245</xdr:rowOff>
    </xdr:from>
    <xdr:to>
      <xdr:col>19</xdr:col>
      <xdr:colOff>817252</xdr:colOff>
      <xdr:row>23</xdr:row>
      <xdr:rowOff>55718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94749896-0CE7-D5C2-CBF9-0E4366BF2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862517</xdr:colOff>
      <xdr:row>12</xdr:row>
      <xdr:rowOff>78457</xdr:rowOff>
    </xdr:from>
    <xdr:to>
      <xdr:col>14</xdr:col>
      <xdr:colOff>48492</xdr:colOff>
      <xdr:row>25</xdr:row>
      <xdr:rowOff>103447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ED1F9-B113-9F04-561C-4FADC5CCF500}"/>
            </a:ext>
            <a:ext uri="{147F2762-F138-4A5C-976F-8EAC2B608ADB}">
              <a16:predDERef xmlns:a16="http://schemas.microsoft.com/office/drawing/2014/main" pred="{94749896-0CE7-D5C2-CBF9-0E4366BF2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334917</xdr:colOff>
      <xdr:row>20</xdr:row>
      <xdr:rowOff>19068</xdr:rowOff>
    </xdr:from>
    <xdr:to>
      <xdr:col>8</xdr:col>
      <xdr:colOff>443809</xdr:colOff>
      <xdr:row>33</xdr:row>
      <xdr:rowOff>181859</xdr:rowOff>
    </xdr:to>
    <xdr:graphicFrame macro="">
      <xdr:nvGraphicFramePr>
        <xdr:cNvPr id="7" name="Gráfico 2">
          <a:extLst>
            <a:ext uri="{FF2B5EF4-FFF2-40B4-BE49-F238E27FC236}">
              <a16:creationId xmlns:a16="http://schemas.microsoft.com/office/drawing/2014/main" id="{55A3A265-681D-FD30-F926-55F3B47F2007}"/>
            </a:ext>
            <a:ext uri="{147F2762-F138-4A5C-976F-8EAC2B608ADB}">
              <a16:predDERef xmlns:a16="http://schemas.microsoft.com/office/drawing/2014/main" pred="{0E2ED1F9-B113-9F04-561C-4FADC5CCF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538710</xdr:colOff>
      <xdr:row>35</xdr:row>
      <xdr:rowOff>101352</xdr:rowOff>
    </xdr:from>
    <xdr:to>
      <xdr:col>8</xdr:col>
      <xdr:colOff>518919</xdr:colOff>
      <xdr:row>50</xdr:row>
      <xdr:rowOff>85736</xdr:rowOff>
    </xdr:to>
    <xdr:graphicFrame macro="">
      <xdr:nvGraphicFramePr>
        <xdr:cNvPr id="16" name="Gráfico 1">
          <a:extLst>
            <a:ext uri="{FF2B5EF4-FFF2-40B4-BE49-F238E27FC236}">
              <a16:creationId xmlns:a16="http://schemas.microsoft.com/office/drawing/2014/main" id="{EE7DC935-2DD2-264E-880E-F9CCDE8F8D85}"/>
            </a:ext>
            <a:ext uri="{147F2762-F138-4A5C-976F-8EAC2B608ADB}">
              <a16:predDERef xmlns:a16="http://schemas.microsoft.com/office/drawing/2014/main" pred="{55A3A265-681D-FD30-F926-55F3B47F2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75932</xdr:colOff>
      <xdr:row>51</xdr:row>
      <xdr:rowOff>56040</xdr:rowOff>
    </xdr:from>
    <xdr:to>
      <xdr:col>7</xdr:col>
      <xdr:colOff>518213</xdr:colOff>
      <xdr:row>64</xdr:row>
      <xdr:rowOff>153109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7D8AA1-C70E-0867-92B5-F9BE26E51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51954</xdr:colOff>
      <xdr:row>1</xdr:row>
      <xdr:rowOff>204353</xdr:rowOff>
    </xdr:from>
    <xdr:to>
      <xdr:col>12</xdr:col>
      <xdr:colOff>438727</xdr:colOff>
      <xdr:row>14</xdr:row>
      <xdr:rowOff>170872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D2599B-BA24-7C36-D5BA-FC08A9C8251C}"/>
            </a:ext>
            <a:ext uri="{147F2762-F138-4A5C-976F-8EAC2B608ADB}">
              <a16:predDERef xmlns:a16="http://schemas.microsoft.com/office/drawing/2014/main" pred="{687D8AA1-C70E-0867-92B5-F9BE26E51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ayan Taborda Lopez" id="{D4EB911E-86FC-934B-97ED-C8F89DF5EEEA}" userId="S::b.taborda@uniandes.edu.co::4d4dbc69-bf83-4fb9-87a0-944272242913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2-17T00:03:59.82" personId="{D4EB911E-86FC-934B-97ED-C8F89DF5EEEA}" id="{5093B4D9-DA57-8D46-8ECB-7EC046E0E962}">
    <text>para calcular R0. B = 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58E8-9249-7849-98F0-54C13CADEB79}">
  <dimension ref="A1:B10"/>
  <sheetViews>
    <sheetView zoomScale="150" workbookViewId="0">
      <selection activeCell="A2" sqref="A2:B10"/>
    </sheetView>
  </sheetViews>
  <sheetFormatPr baseColWidth="10" defaultColWidth="10.83203125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0.1</v>
      </c>
      <c r="B2">
        <v>20.7</v>
      </c>
    </row>
    <row r="3" spans="1:2" x14ac:dyDescent="0.2">
      <c r="A3">
        <v>0.2</v>
      </c>
      <c r="B3">
        <v>40.200000000000003</v>
      </c>
    </row>
    <row r="4" spans="1:2" x14ac:dyDescent="0.2">
      <c r="A4">
        <v>0.3</v>
      </c>
      <c r="B4">
        <v>60.7</v>
      </c>
    </row>
    <row r="5" spans="1:2" x14ac:dyDescent="0.2">
      <c r="A5">
        <f>A4+0.1</f>
        <v>0.4</v>
      </c>
      <c r="B5">
        <v>81.900000000000006</v>
      </c>
    </row>
    <row r="6" spans="1:2" x14ac:dyDescent="0.2">
      <c r="A6">
        <f t="shared" ref="A6:A10" si="0">A5+0.1</f>
        <v>0.5</v>
      </c>
      <c r="B6">
        <v>103.6</v>
      </c>
    </row>
    <row r="7" spans="1:2" x14ac:dyDescent="0.2">
      <c r="A7">
        <f t="shared" si="0"/>
        <v>0.6</v>
      </c>
      <c r="B7">
        <v>125.7</v>
      </c>
    </row>
    <row r="8" spans="1:2" x14ac:dyDescent="0.2">
      <c r="A8">
        <f t="shared" si="0"/>
        <v>0.7</v>
      </c>
      <c r="B8">
        <v>145.6</v>
      </c>
    </row>
    <row r="9" spans="1:2" x14ac:dyDescent="0.2">
      <c r="A9">
        <f t="shared" si="0"/>
        <v>0.79999999999999993</v>
      </c>
      <c r="B9">
        <v>166.7</v>
      </c>
    </row>
    <row r="10" spans="1:2" x14ac:dyDescent="0.2">
      <c r="A10">
        <f t="shared" si="0"/>
        <v>0.89999999999999991</v>
      </c>
      <c r="B10">
        <v>189.5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2F7F0-019A-4646-B4BE-E92535140CBD}">
  <dimension ref="A1:AI75"/>
  <sheetViews>
    <sheetView topLeftCell="V1" zoomScale="136" workbookViewId="0">
      <selection activeCell="AI29" sqref="AI29"/>
    </sheetView>
  </sheetViews>
  <sheetFormatPr baseColWidth="10" defaultColWidth="10.83203125" defaultRowHeight="16" x14ac:dyDescent="0.2"/>
  <cols>
    <col min="1" max="1" width="10.83203125" style="4"/>
    <col min="3" max="3" width="10.83203125" style="5"/>
    <col min="7" max="7" width="10.83203125" style="5"/>
    <col min="8" max="8" width="10.83203125" style="4"/>
    <col min="10" max="10" width="10.83203125" style="5"/>
    <col min="11" max="11" width="10.83203125" style="4"/>
    <col min="14" max="14" width="10.83203125" style="5"/>
    <col min="15" max="15" width="13.33203125" style="13" customWidth="1"/>
    <col min="17" max="17" width="7.83203125" customWidth="1"/>
    <col min="18" max="18" width="18.83203125" customWidth="1"/>
    <col min="19" max="19" width="12.5" style="13" bestFit="1" customWidth="1"/>
    <col min="20" max="20" width="12" bestFit="1" customWidth="1"/>
    <col min="22" max="22" width="13" customWidth="1"/>
    <col min="23" max="23" width="12.1640625" bestFit="1" customWidth="1"/>
    <col min="26" max="26" width="16.83203125" customWidth="1"/>
    <col min="27" max="27" width="12" style="13" bestFit="1" customWidth="1"/>
    <col min="28" max="28" width="12.5" style="13" customWidth="1"/>
    <col min="29" max="29" width="19" style="13" customWidth="1"/>
    <col min="30" max="30" width="11.6640625" style="13" customWidth="1"/>
  </cols>
  <sheetData>
    <row r="1" spans="1:35" x14ac:dyDescent="0.2">
      <c r="A1" s="1" t="s">
        <v>2</v>
      </c>
      <c r="B1" s="2"/>
      <c r="C1" s="3"/>
      <c r="D1" s="2"/>
      <c r="E1" s="2"/>
      <c r="F1" s="2"/>
      <c r="G1" s="3"/>
      <c r="H1" s="6" t="s">
        <v>5</v>
      </c>
      <c r="I1" s="7"/>
      <c r="J1" s="8"/>
      <c r="K1" s="6"/>
      <c r="L1" s="7"/>
      <c r="M1" s="7"/>
      <c r="N1" s="8"/>
      <c r="O1" s="12" t="s">
        <v>15</v>
      </c>
      <c r="P1" s="20" t="s">
        <v>16</v>
      </c>
      <c r="Q1" s="21"/>
      <c r="R1" s="21"/>
      <c r="S1" s="22"/>
      <c r="T1" s="20" t="s">
        <v>18</v>
      </c>
      <c r="U1" s="21"/>
      <c r="V1" s="21"/>
      <c r="W1" s="21"/>
      <c r="X1" s="21"/>
      <c r="Y1" s="21"/>
      <c r="Z1" s="21"/>
      <c r="AA1" s="22"/>
      <c r="AB1" s="12" t="s">
        <v>28</v>
      </c>
      <c r="AC1" s="12" t="s">
        <v>29</v>
      </c>
      <c r="AD1" s="16" t="s">
        <v>31</v>
      </c>
      <c r="AE1" s="17"/>
      <c r="AF1" s="17"/>
      <c r="AG1" s="17"/>
      <c r="AH1" s="17"/>
      <c r="AI1" s="17"/>
    </row>
    <row r="2" spans="1:35" ht="25.5" customHeight="1" x14ac:dyDescent="0.2">
      <c r="A2" s="4" t="s">
        <v>8</v>
      </c>
      <c r="B2" t="s">
        <v>3</v>
      </c>
      <c r="C2" s="5" t="s">
        <v>47</v>
      </c>
      <c r="D2" t="s">
        <v>8</v>
      </c>
      <c r="E2" t="s">
        <v>7</v>
      </c>
      <c r="F2" t="s">
        <v>3</v>
      </c>
      <c r="G2" s="5" t="s">
        <v>47</v>
      </c>
      <c r="H2" s="4" t="s">
        <v>46</v>
      </c>
      <c r="I2" t="s">
        <v>3</v>
      </c>
      <c r="J2" s="5" t="s">
        <v>47</v>
      </c>
      <c r="K2" s="4" t="s">
        <v>8</v>
      </c>
      <c r="L2" t="s">
        <v>7</v>
      </c>
      <c r="M2" t="s">
        <v>6</v>
      </c>
      <c r="N2" s="5" t="s">
        <v>4</v>
      </c>
      <c r="P2" t="s">
        <v>0</v>
      </c>
      <c r="Q2" t="s">
        <v>14</v>
      </c>
      <c r="R2" t="s">
        <v>25</v>
      </c>
      <c r="S2" s="13" t="s">
        <v>17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8</v>
      </c>
      <c r="Z2" t="s">
        <v>24</v>
      </c>
      <c r="AA2" s="13" t="s">
        <v>27</v>
      </c>
      <c r="AB2" s="23" t="s">
        <v>33</v>
      </c>
      <c r="AC2" s="23" t="s">
        <v>30</v>
      </c>
      <c r="AD2" s="24" t="s">
        <v>32</v>
      </c>
    </row>
    <row r="3" spans="1:35" x14ac:dyDescent="0.2">
      <c r="A3" s="4">
        <v>10.6</v>
      </c>
      <c r="B3">
        <v>-40</v>
      </c>
      <c r="C3" s="5">
        <v>0.1</v>
      </c>
      <c r="D3">
        <v>8.1999999999999993</v>
      </c>
      <c r="E3">
        <v>-1.1499999999999999</v>
      </c>
      <c r="F3">
        <v>-30</v>
      </c>
      <c r="G3" s="5">
        <v>0.1</v>
      </c>
      <c r="H3" s="4">
        <v>1.7</v>
      </c>
      <c r="I3">
        <v>-30</v>
      </c>
      <c r="J3" s="5">
        <v>0.1</v>
      </c>
      <c r="K3" s="4">
        <v>1.8</v>
      </c>
      <c r="L3">
        <v>1.06</v>
      </c>
      <c r="M3">
        <v>-30</v>
      </c>
      <c r="N3" s="5">
        <v>0.1</v>
      </c>
      <c r="P3">
        <f>C3*211.38-1.847</f>
        <v>19.291</v>
      </c>
      <c r="Q3">
        <v>1E-3</v>
      </c>
      <c r="R3">
        <v>-4.5155000000000003</v>
      </c>
      <c r="S3" s="13">
        <f>1000*Q$3/(R3*P3)</f>
        <v>-1.1479934558173853E-2</v>
      </c>
      <c r="T3">
        <f>(U$3*F3)/(1000*E3*V$3)</f>
        <v>52.173913043478251</v>
      </c>
      <c r="U3">
        <v>0.02</v>
      </c>
      <c r="V3">
        <v>1.0000000000000001E-5</v>
      </c>
      <c r="W3">
        <f>(1000*Q$3*Z3)/(F3)</f>
        <v>-6.5233333333333341E-3</v>
      </c>
      <c r="X3">
        <f>G3*211.38-1.847</f>
        <v>19.291</v>
      </c>
      <c r="Y3">
        <v>8.1999999999999993</v>
      </c>
      <c r="Z3">
        <v>0.19570000000000001</v>
      </c>
      <c r="AA3" s="13">
        <f>ABS(W3*T3)</f>
        <v>0.34034782608695652</v>
      </c>
      <c r="AB3" s="23"/>
      <c r="AC3" s="23"/>
      <c r="AD3" s="24"/>
    </row>
    <row r="4" spans="1:35" x14ac:dyDescent="0.2">
      <c r="A4" s="4">
        <v>9.6</v>
      </c>
      <c r="B4">
        <v>-35</v>
      </c>
      <c r="C4" s="5">
        <v>0.1</v>
      </c>
      <c r="D4">
        <v>12.1</v>
      </c>
      <c r="E4">
        <v>-1.1499999999999999</v>
      </c>
      <c r="F4">
        <v>-30</v>
      </c>
      <c r="G4" s="5">
        <f t="shared" ref="G4:G12" si="0">0.1+G3</f>
        <v>0.2</v>
      </c>
      <c r="H4" s="4">
        <v>1.1000000000000001</v>
      </c>
      <c r="I4">
        <v>-25</v>
      </c>
      <c r="J4" s="5">
        <v>0.1</v>
      </c>
      <c r="K4" s="4">
        <v>5.0999999999999996</v>
      </c>
      <c r="L4">
        <v>1.06</v>
      </c>
      <c r="M4">
        <v>-30</v>
      </c>
      <c r="N4" s="5">
        <f t="shared" ref="N4:N12" si="1">0.1+N3</f>
        <v>0.2</v>
      </c>
      <c r="P4">
        <f t="shared" ref="P4:P67" si="2">C5*211.38-1.847</f>
        <v>19.291</v>
      </c>
      <c r="R4">
        <v>9.0649999999999995</v>
      </c>
      <c r="X4">
        <f t="shared" ref="X4:X56" si="3">G4*211.38-1.847</f>
        <v>40.429000000000002</v>
      </c>
      <c r="Y4">
        <v>12.1</v>
      </c>
      <c r="Z4">
        <v>4.3213999999999997</v>
      </c>
      <c r="AB4" s="23"/>
      <c r="AC4" s="23"/>
      <c r="AD4" s="24"/>
    </row>
    <row r="5" spans="1:35" x14ac:dyDescent="0.2">
      <c r="A5" s="4">
        <v>8.5</v>
      </c>
      <c r="B5">
        <v>-30</v>
      </c>
      <c r="C5" s="5">
        <v>0.1</v>
      </c>
      <c r="D5">
        <v>16.2</v>
      </c>
      <c r="E5">
        <v>-1.1499999999999999</v>
      </c>
      <c r="F5">
        <v>-30</v>
      </c>
      <c r="G5" s="5">
        <f t="shared" si="0"/>
        <v>0.30000000000000004</v>
      </c>
      <c r="H5" s="4">
        <v>0.6</v>
      </c>
      <c r="I5">
        <v>-20</v>
      </c>
      <c r="J5" s="5">
        <v>0.1</v>
      </c>
      <c r="K5" s="4">
        <v>8.6</v>
      </c>
      <c r="L5">
        <v>1.06</v>
      </c>
      <c r="M5">
        <v>-30</v>
      </c>
      <c r="N5" s="5">
        <f t="shared" si="1"/>
        <v>0.30000000000000004</v>
      </c>
      <c r="P5">
        <f t="shared" si="2"/>
        <v>19.291</v>
      </c>
      <c r="X5">
        <f t="shared" si="3"/>
        <v>61.567000000000007</v>
      </c>
      <c r="Y5">
        <v>16.2</v>
      </c>
      <c r="AB5" s="23"/>
      <c r="AC5" s="23"/>
      <c r="AD5" s="24"/>
    </row>
    <row r="6" spans="1:35" x14ac:dyDescent="0.2">
      <c r="A6" s="4">
        <v>7.5</v>
      </c>
      <c r="B6">
        <v>-25</v>
      </c>
      <c r="C6" s="5">
        <v>0.1</v>
      </c>
      <c r="D6">
        <v>20.399999999999999</v>
      </c>
      <c r="E6">
        <v>-1.1499999999999999</v>
      </c>
      <c r="F6">
        <v>-30</v>
      </c>
      <c r="G6" s="5">
        <f t="shared" si="0"/>
        <v>0.4</v>
      </c>
      <c r="H6" s="4">
        <v>0.5</v>
      </c>
      <c r="I6">
        <v>-15</v>
      </c>
      <c r="J6" s="5">
        <v>0.1</v>
      </c>
      <c r="K6" s="4">
        <v>12</v>
      </c>
      <c r="L6">
        <v>1.06</v>
      </c>
      <c r="M6">
        <v>-30</v>
      </c>
      <c r="N6" s="5">
        <f t="shared" si="1"/>
        <v>0.4</v>
      </c>
      <c r="P6">
        <f t="shared" si="2"/>
        <v>19.291</v>
      </c>
      <c r="X6">
        <f t="shared" si="3"/>
        <v>82.705000000000013</v>
      </c>
      <c r="Y6">
        <v>20.399999999999999</v>
      </c>
    </row>
    <row r="7" spans="1:35" x14ac:dyDescent="0.2">
      <c r="A7" s="4">
        <v>6.6</v>
      </c>
      <c r="B7">
        <v>-20</v>
      </c>
      <c r="C7" s="5">
        <v>0.1</v>
      </c>
      <c r="D7">
        <v>24.8</v>
      </c>
      <c r="E7">
        <v>-1.1499999999999999</v>
      </c>
      <c r="F7">
        <v>-30</v>
      </c>
      <c r="G7" s="5">
        <f t="shared" si="0"/>
        <v>0.5</v>
      </c>
      <c r="H7" s="4">
        <v>-0.1</v>
      </c>
      <c r="I7">
        <v>-10</v>
      </c>
      <c r="J7" s="5">
        <v>0.1</v>
      </c>
      <c r="K7" s="4">
        <v>15.3</v>
      </c>
      <c r="L7">
        <v>1.06</v>
      </c>
      <c r="M7">
        <v>-30</v>
      </c>
      <c r="N7" s="5">
        <f t="shared" si="1"/>
        <v>0.5</v>
      </c>
      <c r="P7">
        <f t="shared" si="2"/>
        <v>19.291</v>
      </c>
      <c r="X7">
        <f t="shared" si="3"/>
        <v>103.843</v>
      </c>
      <c r="Y7">
        <v>24.8</v>
      </c>
    </row>
    <row r="8" spans="1:35" x14ac:dyDescent="0.2">
      <c r="A8" s="4">
        <v>5.3</v>
      </c>
      <c r="B8">
        <v>-15</v>
      </c>
      <c r="C8" s="5">
        <v>0.1</v>
      </c>
      <c r="D8">
        <v>29.1</v>
      </c>
      <c r="E8">
        <v>-1.1499999999999999</v>
      </c>
      <c r="F8">
        <v>-30</v>
      </c>
      <c r="G8" s="5">
        <f t="shared" si="0"/>
        <v>0.6</v>
      </c>
      <c r="H8" s="4">
        <v>-0.7</v>
      </c>
      <c r="I8">
        <v>-5</v>
      </c>
      <c r="J8" s="5">
        <v>0.1</v>
      </c>
      <c r="K8" s="4">
        <v>18.899999999999999</v>
      </c>
      <c r="L8">
        <v>1.06</v>
      </c>
      <c r="M8">
        <v>-30</v>
      </c>
      <c r="N8" s="5">
        <f t="shared" si="1"/>
        <v>0.6</v>
      </c>
      <c r="P8">
        <f t="shared" si="2"/>
        <v>19.291</v>
      </c>
      <c r="X8">
        <f t="shared" si="3"/>
        <v>124.98099999999999</v>
      </c>
      <c r="Y8">
        <v>29.1</v>
      </c>
    </row>
    <row r="9" spans="1:35" x14ac:dyDescent="0.2">
      <c r="A9" s="4">
        <v>4.2</v>
      </c>
      <c r="B9">
        <v>-10</v>
      </c>
      <c r="C9" s="5">
        <v>0.1</v>
      </c>
      <c r="D9">
        <v>32.9</v>
      </c>
      <c r="E9">
        <v>-1.1499999999999999</v>
      </c>
      <c r="F9">
        <v>-30</v>
      </c>
      <c r="G9" s="5">
        <f t="shared" si="0"/>
        <v>0.7</v>
      </c>
      <c r="H9" s="4">
        <v>-1.3</v>
      </c>
      <c r="I9">
        <v>0</v>
      </c>
      <c r="J9" s="5">
        <v>0.1</v>
      </c>
      <c r="K9" s="4">
        <v>22.2</v>
      </c>
      <c r="L9">
        <v>1.06</v>
      </c>
      <c r="M9">
        <v>-30</v>
      </c>
      <c r="N9" s="5">
        <f t="shared" si="1"/>
        <v>0.7</v>
      </c>
      <c r="P9">
        <f t="shared" si="2"/>
        <v>19.291</v>
      </c>
      <c r="X9">
        <f t="shared" si="3"/>
        <v>146.11899999999997</v>
      </c>
      <c r="Y9">
        <v>32.9</v>
      </c>
    </row>
    <row r="10" spans="1:35" x14ac:dyDescent="0.2">
      <c r="A10" s="4">
        <v>3.2</v>
      </c>
      <c r="B10">
        <v>-5</v>
      </c>
      <c r="C10" s="5">
        <v>0.1</v>
      </c>
      <c r="D10">
        <v>36.9</v>
      </c>
      <c r="E10">
        <v>-1.1499999999999999</v>
      </c>
      <c r="F10">
        <v>-30</v>
      </c>
      <c r="G10" s="5">
        <f t="shared" si="0"/>
        <v>0.79999999999999993</v>
      </c>
      <c r="H10" s="4">
        <v>-2.2000000000000002</v>
      </c>
      <c r="I10">
        <v>5</v>
      </c>
      <c r="J10" s="5">
        <v>0.1</v>
      </c>
      <c r="K10" s="4">
        <v>25.2</v>
      </c>
      <c r="L10">
        <v>1.06</v>
      </c>
      <c r="M10">
        <v>-30</v>
      </c>
      <c r="N10" s="5">
        <f t="shared" si="1"/>
        <v>0.79999999999999993</v>
      </c>
      <c r="P10">
        <f t="shared" si="2"/>
        <v>19.291</v>
      </c>
      <c r="X10">
        <f t="shared" si="3"/>
        <v>167.25699999999998</v>
      </c>
      <c r="Y10">
        <v>36.9</v>
      </c>
    </row>
    <row r="11" spans="1:35" x14ac:dyDescent="0.2">
      <c r="A11" s="4">
        <v>2.2000000000000002</v>
      </c>
      <c r="B11">
        <v>0</v>
      </c>
      <c r="C11" s="5">
        <v>0.1</v>
      </c>
      <c r="D11">
        <v>41.4</v>
      </c>
      <c r="E11">
        <v>-1.1499999999999999</v>
      </c>
      <c r="F11">
        <v>-30</v>
      </c>
      <c r="G11" s="5">
        <f t="shared" si="0"/>
        <v>0.89999999999999991</v>
      </c>
      <c r="H11" s="4">
        <v>-2.8</v>
      </c>
      <c r="I11">
        <v>10</v>
      </c>
      <c r="J11" s="5">
        <v>0.1</v>
      </c>
      <c r="K11" s="4">
        <v>28.3</v>
      </c>
      <c r="L11">
        <v>1.06</v>
      </c>
      <c r="M11">
        <v>-30</v>
      </c>
      <c r="N11" s="5">
        <f t="shared" si="1"/>
        <v>0.89999999999999991</v>
      </c>
      <c r="P11">
        <f t="shared" si="2"/>
        <v>19.291</v>
      </c>
      <c r="X11">
        <f t="shared" si="3"/>
        <v>188.39499999999998</v>
      </c>
      <c r="Y11">
        <v>41.4</v>
      </c>
    </row>
    <row r="12" spans="1:35" x14ac:dyDescent="0.2">
      <c r="A12" s="4">
        <v>0.8</v>
      </c>
      <c r="B12">
        <v>5</v>
      </c>
      <c r="C12" s="5">
        <v>0.1</v>
      </c>
      <c r="D12">
        <v>45.1</v>
      </c>
      <c r="E12">
        <v>-1.1499999999999999</v>
      </c>
      <c r="F12">
        <v>-30</v>
      </c>
      <c r="G12" s="5">
        <f t="shared" si="0"/>
        <v>0.99999999999999989</v>
      </c>
      <c r="H12" s="4">
        <v>-3.4</v>
      </c>
      <c r="I12">
        <v>15</v>
      </c>
      <c r="J12" s="5">
        <v>0.1</v>
      </c>
      <c r="K12" s="4">
        <v>31.7</v>
      </c>
      <c r="L12">
        <v>1.06</v>
      </c>
      <c r="M12">
        <v>-30</v>
      </c>
      <c r="N12" s="5">
        <f t="shared" si="1"/>
        <v>0.99999999999999989</v>
      </c>
      <c r="P12">
        <f t="shared" si="2"/>
        <v>19.291</v>
      </c>
      <c r="T12" s="14"/>
      <c r="U12" s="14"/>
      <c r="V12" s="14"/>
      <c r="W12" s="14"/>
      <c r="X12" s="14">
        <f t="shared" si="3"/>
        <v>209.53299999999996</v>
      </c>
      <c r="Y12" s="14">
        <v>45.1</v>
      </c>
      <c r="Z12" s="14"/>
      <c r="AA12" s="15"/>
    </row>
    <row r="13" spans="1:35" x14ac:dyDescent="0.2">
      <c r="A13" s="4">
        <v>-0.2</v>
      </c>
      <c r="B13">
        <v>10</v>
      </c>
      <c r="C13" s="5">
        <v>0.1</v>
      </c>
      <c r="H13" s="4">
        <v>-3.9</v>
      </c>
      <c r="I13">
        <v>20</v>
      </c>
      <c r="J13" s="5">
        <v>0.1</v>
      </c>
      <c r="P13">
        <f t="shared" si="2"/>
        <v>19.291</v>
      </c>
      <c r="T13" t="s">
        <v>19</v>
      </c>
      <c r="W13" t="s">
        <v>22</v>
      </c>
      <c r="X13" t="s">
        <v>23</v>
      </c>
      <c r="Y13" t="s">
        <v>8</v>
      </c>
      <c r="Z13" t="s">
        <v>24</v>
      </c>
      <c r="AA13" s="13" t="s">
        <v>27</v>
      </c>
    </row>
    <row r="14" spans="1:35" x14ac:dyDescent="0.2">
      <c r="A14" s="4">
        <v>-1.4</v>
      </c>
      <c r="B14">
        <v>15</v>
      </c>
      <c r="C14" s="5">
        <v>0.1</v>
      </c>
      <c r="D14">
        <v>6.6</v>
      </c>
      <c r="E14">
        <v>-0.77</v>
      </c>
      <c r="F14">
        <v>-20</v>
      </c>
      <c r="G14" s="5">
        <f t="shared" ref="G14:G23" si="4">0.1+G13</f>
        <v>0.1</v>
      </c>
      <c r="H14" s="4">
        <v>-4.5</v>
      </c>
      <c r="I14">
        <v>25</v>
      </c>
      <c r="J14" s="5">
        <v>0.1</v>
      </c>
      <c r="K14" s="4">
        <v>1</v>
      </c>
      <c r="L14">
        <v>0.76</v>
      </c>
      <c r="M14">
        <v>-20</v>
      </c>
      <c r="N14" s="5">
        <v>0.1</v>
      </c>
      <c r="P14">
        <f t="shared" si="2"/>
        <v>19.291</v>
      </c>
      <c r="T14">
        <f>(U$3*F14)/(1000*E14*V$3)</f>
        <v>51.948051948051948</v>
      </c>
      <c r="W14">
        <f>(1000*Q$3*Z14)/(F14)</f>
        <v>-6.5850000000000006E-3</v>
      </c>
      <c r="X14">
        <f t="shared" si="3"/>
        <v>19.291</v>
      </c>
      <c r="Y14">
        <v>6.6</v>
      </c>
      <c r="Z14">
        <v>0.13170000000000001</v>
      </c>
      <c r="AA14" s="13">
        <f>ABS(W14*T14)</f>
        <v>0.34207792207792209</v>
      </c>
    </row>
    <row r="15" spans="1:35" x14ac:dyDescent="0.2">
      <c r="A15" s="4">
        <v>-2.5</v>
      </c>
      <c r="B15">
        <v>20</v>
      </c>
      <c r="C15" s="5">
        <v>0.1</v>
      </c>
      <c r="D15">
        <v>9</v>
      </c>
      <c r="E15">
        <v>-0.77</v>
      </c>
      <c r="F15">
        <v>-20</v>
      </c>
      <c r="G15" s="5">
        <f t="shared" si="4"/>
        <v>0.2</v>
      </c>
      <c r="H15" s="4">
        <v>-5.2</v>
      </c>
      <c r="I15">
        <v>30</v>
      </c>
      <c r="J15" s="5">
        <v>0.1</v>
      </c>
      <c r="K15" s="4">
        <v>3.2</v>
      </c>
      <c r="L15">
        <v>0.76</v>
      </c>
      <c r="M15">
        <v>-20</v>
      </c>
      <c r="N15" s="5">
        <f t="shared" ref="N15:N23" si="5">0.1+N14</f>
        <v>0.2</v>
      </c>
      <c r="P15">
        <f t="shared" si="2"/>
        <v>19.291</v>
      </c>
      <c r="X15">
        <f t="shared" si="3"/>
        <v>40.429000000000002</v>
      </c>
      <c r="Y15">
        <v>9</v>
      </c>
      <c r="Z15">
        <v>3.8165</v>
      </c>
    </row>
    <row r="16" spans="1:35" x14ac:dyDescent="0.2">
      <c r="A16" s="4">
        <v>-3.4</v>
      </c>
      <c r="B16">
        <v>25</v>
      </c>
      <c r="C16" s="5">
        <v>0.1</v>
      </c>
      <c r="D16">
        <v>11.8</v>
      </c>
      <c r="E16">
        <v>-0.77</v>
      </c>
      <c r="F16">
        <v>-20</v>
      </c>
      <c r="G16" s="5">
        <f t="shared" si="4"/>
        <v>0.30000000000000004</v>
      </c>
      <c r="K16" s="4">
        <v>5.7</v>
      </c>
      <c r="L16">
        <v>0.76</v>
      </c>
      <c r="M16">
        <v>-20</v>
      </c>
      <c r="N16" s="5">
        <f t="shared" si="5"/>
        <v>0.30000000000000004</v>
      </c>
      <c r="P16">
        <f t="shared" si="2"/>
        <v>19.291</v>
      </c>
      <c r="X16">
        <f t="shared" si="3"/>
        <v>61.567000000000007</v>
      </c>
      <c r="Y16">
        <v>11.8</v>
      </c>
    </row>
    <row r="17" spans="1:27" x14ac:dyDescent="0.2">
      <c r="A17" s="4">
        <v>-4.7</v>
      </c>
      <c r="B17">
        <v>30</v>
      </c>
      <c r="C17" s="5">
        <v>0.1</v>
      </c>
      <c r="D17">
        <v>14.8</v>
      </c>
      <c r="E17">
        <v>-0.77</v>
      </c>
      <c r="F17">
        <v>-20</v>
      </c>
      <c r="G17" s="5">
        <f t="shared" si="4"/>
        <v>0.4</v>
      </c>
      <c r="H17" s="4">
        <v>8.6</v>
      </c>
      <c r="I17">
        <v>-30</v>
      </c>
      <c r="J17" s="5">
        <v>0.3</v>
      </c>
      <c r="K17" s="4">
        <v>7.9</v>
      </c>
      <c r="L17">
        <v>0.76</v>
      </c>
      <c r="M17">
        <v>-20</v>
      </c>
      <c r="N17" s="5">
        <f t="shared" si="5"/>
        <v>0.4</v>
      </c>
      <c r="P17">
        <f t="shared" si="2"/>
        <v>19.291</v>
      </c>
      <c r="X17">
        <f t="shared" si="3"/>
        <v>82.705000000000013</v>
      </c>
      <c r="Y17">
        <v>14.8</v>
      </c>
    </row>
    <row r="18" spans="1:27" x14ac:dyDescent="0.2">
      <c r="A18" s="4">
        <v>-5.7</v>
      </c>
      <c r="B18">
        <v>35</v>
      </c>
      <c r="C18" s="5">
        <v>0.1</v>
      </c>
      <c r="D18">
        <v>17.399999999999999</v>
      </c>
      <c r="E18">
        <v>-0.77</v>
      </c>
      <c r="F18">
        <v>-20</v>
      </c>
      <c r="G18" s="5">
        <f t="shared" si="4"/>
        <v>0.5</v>
      </c>
      <c r="H18" s="4">
        <v>7.1</v>
      </c>
      <c r="I18">
        <v>-25</v>
      </c>
      <c r="J18" s="5">
        <v>0.3</v>
      </c>
      <c r="K18" s="4">
        <v>10.3</v>
      </c>
      <c r="L18">
        <v>0.76</v>
      </c>
      <c r="M18">
        <v>-20</v>
      </c>
      <c r="N18" s="5">
        <f t="shared" si="5"/>
        <v>0.5</v>
      </c>
      <c r="P18" s="14">
        <f t="shared" si="2"/>
        <v>19.291</v>
      </c>
      <c r="Q18" s="14"/>
      <c r="R18" s="14"/>
      <c r="S18" s="15"/>
      <c r="X18">
        <f t="shared" si="3"/>
        <v>103.843</v>
      </c>
      <c r="Y18">
        <v>17.399999999999999</v>
      </c>
    </row>
    <row r="19" spans="1:27" x14ac:dyDescent="0.2">
      <c r="A19" s="4">
        <v>-7</v>
      </c>
      <c r="B19">
        <v>40</v>
      </c>
      <c r="C19" s="5">
        <v>0.1</v>
      </c>
      <c r="D19">
        <v>20.100000000000001</v>
      </c>
      <c r="E19">
        <v>-0.77</v>
      </c>
      <c r="F19">
        <v>-20</v>
      </c>
      <c r="G19" s="5">
        <f t="shared" si="4"/>
        <v>0.6</v>
      </c>
      <c r="H19" s="4">
        <v>5.4</v>
      </c>
      <c r="I19">
        <v>-20</v>
      </c>
      <c r="J19" s="5">
        <v>0.3</v>
      </c>
      <c r="K19" s="4">
        <v>12.5</v>
      </c>
      <c r="L19">
        <v>0.76</v>
      </c>
      <c r="M19">
        <v>-20</v>
      </c>
      <c r="N19" s="5">
        <f t="shared" si="5"/>
        <v>0.6</v>
      </c>
      <c r="P19" t="s">
        <v>0</v>
      </c>
      <c r="R19" t="s">
        <v>25</v>
      </c>
      <c r="S19" s="13" t="s">
        <v>17</v>
      </c>
      <c r="X19">
        <f t="shared" si="3"/>
        <v>124.98099999999999</v>
      </c>
      <c r="Y19">
        <v>20.100000000000001</v>
      </c>
    </row>
    <row r="20" spans="1:27" x14ac:dyDescent="0.2">
      <c r="D20">
        <v>23.1</v>
      </c>
      <c r="E20">
        <v>-0.77</v>
      </c>
      <c r="F20">
        <v>-20</v>
      </c>
      <c r="G20" s="5">
        <f t="shared" si="4"/>
        <v>0.7</v>
      </c>
      <c r="H20" s="4">
        <v>3.7</v>
      </c>
      <c r="I20">
        <v>-15</v>
      </c>
      <c r="J20" s="5">
        <v>0.3</v>
      </c>
      <c r="K20" s="4">
        <v>14.9</v>
      </c>
      <c r="L20">
        <v>0.76</v>
      </c>
      <c r="M20">
        <v>-20</v>
      </c>
      <c r="N20" s="5">
        <f t="shared" si="5"/>
        <v>0.7</v>
      </c>
      <c r="P20">
        <f t="shared" si="2"/>
        <v>61.566999999999993</v>
      </c>
      <c r="R20">
        <v>-2.1227999999999998</v>
      </c>
      <c r="S20" s="13">
        <f>(1000*Q$3)/(R20*P20)</f>
        <v>-7.6514356301446481E-3</v>
      </c>
      <c r="X20">
        <f t="shared" si="3"/>
        <v>146.11899999999997</v>
      </c>
      <c r="Y20">
        <v>23.1</v>
      </c>
    </row>
    <row r="21" spans="1:27" x14ac:dyDescent="0.2">
      <c r="A21" s="4">
        <v>16.3</v>
      </c>
      <c r="B21">
        <v>-30</v>
      </c>
      <c r="C21" s="5">
        <v>0.3</v>
      </c>
      <c r="D21">
        <v>25.9</v>
      </c>
      <c r="E21">
        <v>-0.77</v>
      </c>
      <c r="F21">
        <v>-20</v>
      </c>
      <c r="G21" s="5">
        <f t="shared" si="4"/>
        <v>0.79999999999999993</v>
      </c>
      <c r="H21" s="4">
        <v>2.2000000000000002</v>
      </c>
      <c r="I21">
        <v>-10</v>
      </c>
      <c r="J21" s="5">
        <v>0.3</v>
      </c>
      <c r="K21" s="4">
        <v>17.2</v>
      </c>
      <c r="L21">
        <v>0.76</v>
      </c>
      <c r="M21">
        <v>-20</v>
      </c>
      <c r="N21" s="5">
        <f t="shared" si="5"/>
        <v>0.79999999999999993</v>
      </c>
      <c r="P21">
        <f t="shared" si="2"/>
        <v>61.566999999999993</v>
      </c>
      <c r="R21">
        <v>5.2744</v>
      </c>
      <c r="X21">
        <f t="shared" si="3"/>
        <v>167.25699999999998</v>
      </c>
      <c r="Y21">
        <v>25.9</v>
      </c>
    </row>
    <row r="22" spans="1:27" x14ac:dyDescent="0.2">
      <c r="A22" s="4">
        <v>14.2</v>
      </c>
      <c r="B22">
        <f>B21+5</f>
        <v>-25</v>
      </c>
      <c r="C22" s="5">
        <v>0.3</v>
      </c>
      <c r="D22">
        <v>28.7</v>
      </c>
      <c r="E22">
        <v>-0.77</v>
      </c>
      <c r="F22">
        <v>-20</v>
      </c>
      <c r="G22" s="5">
        <f t="shared" si="4"/>
        <v>0.89999999999999991</v>
      </c>
      <c r="H22" s="4">
        <v>0.5</v>
      </c>
      <c r="I22">
        <v>-5</v>
      </c>
      <c r="J22" s="5">
        <v>0.3</v>
      </c>
      <c r="K22" s="4">
        <v>19.2</v>
      </c>
      <c r="L22">
        <v>0.76</v>
      </c>
      <c r="M22">
        <v>-20</v>
      </c>
      <c r="N22" s="5">
        <f t="shared" si="5"/>
        <v>0.89999999999999991</v>
      </c>
      <c r="P22">
        <f t="shared" si="2"/>
        <v>61.566999999999993</v>
      </c>
      <c r="X22">
        <f t="shared" si="3"/>
        <v>188.39499999999998</v>
      </c>
      <c r="Y22">
        <v>28.7</v>
      </c>
    </row>
    <row r="23" spans="1:27" x14ac:dyDescent="0.2">
      <c r="A23" s="4">
        <v>12.2</v>
      </c>
      <c r="B23">
        <f t="shared" ref="B23:B47" si="6">B22+5</f>
        <v>-20</v>
      </c>
      <c r="C23" s="5">
        <v>0.3</v>
      </c>
      <c r="D23">
        <v>31.4</v>
      </c>
      <c r="E23">
        <v>-0.77</v>
      </c>
      <c r="F23">
        <v>-20</v>
      </c>
      <c r="G23" s="5">
        <f t="shared" si="4"/>
        <v>0.99999999999999989</v>
      </c>
      <c r="H23" s="4">
        <v>-0.9</v>
      </c>
      <c r="I23">
        <v>0</v>
      </c>
      <c r="J23" s="5">
        <v>0.3</v>
      </c>
      <c r="K23" s="4">
        <v>21.4</v>
      </c>
      <c r="L23">
        <v>0.76</v>
      </c>
      <c r="M23">
        <v>-20</v>
      </c>
      <c r="N23" s="5">
        <f t="shared" si="5"/>
        <v>0.99999999999999989</v>
      </c>
      <c r="P23">
        <f t="shared" si="2"/>
        <v>61.566999999999993</v>
      </c>
      <c r="T23" s="14"/>
      <c r="U23" s="14"/>
      <c r="V23" s="14"/>
      <c r="W23" s="14"/>
      <c r="X23" s="14">
        <f t="shared" si="3"/>
        <v>209.53299999999996</v>
      </c>
      <c r="Y23" s="14">
        <v>31.4</v>
      </c>
      <c r="Z23" s="14"/>
      <c r="AA23" s="15"/>
    </row>
    <row r="24" spans="1:27" x14ac:dyDescent="0.2">
      <c r="A24" s="4">
        <v>9.4</v>
      </c>
      <c r="B24">
        <f t="shared" si="6"/>
        <v>-15</v>
      </c>
      <c r="C24" s="5">
        <v>0.3</v>
      </c>
      <c r="H24" s="4">
        <v>-3</v>
      </c>
      <c r="I24">
        <v>5</v>
      </c>
      <c r="J24" s="5">
        <v>0.3</v>
      </c>
      <c r="P24">
        <f t="shared" si="2"/>
        <v>61.566999999999993</v>
      </c>
      <c r="T24" t="s">
        <v>19</v>
      </c>
      <c r="W24" t="s">
        <v>22</v>
      </c>
      <c r="X24" t="s">
        <v>23</v>
      </c>
      <c r="Y24" t="s">
        <v>8</v>
      </c>
      <c r="Z24" t="s">
        <v>24</v>
      </c>
      <c r="AA24" s="13" t="s">
        <v>27</v>
      </c>
    </row>
    <row r="25" spans="1:27" x14ac:dyDescent="0.2">
      <c r="A25" s="4">
        <v>7.4</v>
      </c>
      <c r="B25">
        <f t="shared" si="6"/>
        <v>-10</v>
      </c>
      <c r="C25" s="5">
        <v>0.3</v>
      </c>
      <c r="D25">
        <v>4.4000000000000004</v>
      </c>
      <c r="E25">
        <v>-0.42</v>
      </c>
      <c r="F25">
        <v>-10</v>
      </c>
      <c r="G25" s="5">
        <f t="shared" ref="G25:G31" si="7">0.1+G24</f>
        <v>0.1</v>
      </c>
      <c r="H25" s="4">
        <v>-4.5</v>
      </c>
      <c r="I25">
        <v>10</v>
      </c>
      <c r="J25" s="5">
        <v>0.3</v>
      </c>
      <c r="K25" s="4">
        <v>-0.2</v>
      </c>
      <c r="L25">
        <v>0.41</v>
      </c>
      <c r="M25">
        <v>-10</v>
      </c>
      <c r="N25" s="5">
        <v>0.1</v>
      </c>
      <c r="P25">
        <f t="shared" si="2"/>
        <v>61.566999999999993</v>
      </c>
      <c r="T25">
        <f>(U$3*F25)/(1000*E25*V$3)</f>
        <v>47.619047619047613</v>
      </c>
      <c r="W25">
        <f>(1000*Q$3*Z25)/(F25)</f>
        <v>-7.2700000000000004E-3</v>
      </c>
      <c r="X25">
        <f t="shared" si="3"/>
        <v>19.291</v>
      </c>
      <c r="Y25">
        <v>4.4000000000000004</v>
      </c>
      <c r="Z25">
        <v>7.2700000000000001E-2</v>
      </c>
      <c r="AA25" s="13">
        <f>ABS(W25*T25)</f>
        <v>0.34619047619047616</v>
      </c>
    </row>
    <row r="26" spans="1:27" x14ac:dyDescent="0.2">
      <c r="A26" s="4">
        <v>5</v>
      </c>
      <c r="B26">
        <f t="shared" si="6"/>
        <v>-5</v>
      </c>
      <c r="C26" s="5">
        <v>0.3</v>
      </c>
      <c r="D26">
        <v>5.8</v>
      </c>
      <c r="E26">
        <v>-0.42</v>
      </c>
      <c r="F26">
        <v>-10</v>
      </c>
      <c r="G26" s="5">
        <f t="shared" si="7"/>
        <v>0.2</v>
      </c>
      <c r="H26" s="4">
        <v>-6.2</v>
      </c>
      <c r="I26">
        <v>15</v>
      </c>
      <c r="J26" s="5">
        <v>0.3</v>
      </c>
      <c r="K26" s="4">
        <v>0.9</v>
      </c>
      <c r="L26">
        <v>0.41</v>
      </c>
      <c r="M26">
        <v>-10</v>
      </c>
      <c r="N26" s="5">
        <f t="shared" ref="N26:N34" si="8">0.1+N25</f>
        <v>0.2</v>
      </c>
      <c r="P26">
        <f t="shared" si="2"/>
        <v>61.566999999999993</v>
      </c>
      <c r="X26">
        <f t="shared" si="3"/>
        <v>40.429000000000002</v>
      </c>
      <c r="Y26">
        <v>5.8</v>
      </c>
      <c r="Z26">
        <v>2.8342000000000001</v>
      </c>
    </row>
    <row r="27" spans="1:27" x14ac:dyDescent="0.2">
      <c r="A27" s="4">
        <v>2.7</v>
      </c>
      <c r="B27">
        <f t="shared" si="6"/>
        <v>0</v>
      </c>
      <c r="C27" s="5">
        <v>0.3</v>
      </c>
      <c r="D27">
        <v>7.3</v>
      </c>
      <c r="E27">
        <v>-0.42</v>
      </c>
      <c r="F27">
        <v>-10</v>
      </c>
      <c r="G27" s="5">
        <f t="shared" si="7"/>
        <v>0.30000000000000004</v>
      </c>
      <c r="H27" s="4">
        <v>-8</v>
      </c>
      <c r="I27">
        <v>20</v>
      </c>
      <c r="J27" s="5">
        <v>0.3</v>
      </c>
      <c r="K27" s="4">
        <v>2.2000000000000002</v>
      </c>
      <c r="L27">
        <v>0.41</v>
      </c>
      <c r="M27">
        <v>-10</v>
      </c>
      <c r="N27" s="5">
        <f t="shared" si="8"/>
        <v>0.30000000000000004</v>
      </c>
      <c r="P27">
        <f t="shared" si="2"/>
        <v>61.566999999999993</v>
      </c>
      <c r="X27">
        <f t="shared" si="3"/>
        <v>61.567000000000007</v>
      </c>
      <c r="Y27">
        <v>7.3</v>
      </c>
    </row>
    <row r="28" spans="1:27" x14ac:dyDescent="0.2">
      <c r="A28" s="4">
        <v>-0.3</v>
      </c>
      <c r="B28">
        <f t="shared" si="6"/>
        <v>5</v>
      </c>
      <c r="C28" s="5">
        <v>0.3</v>
      </c>
      <c r="D28">
        <v>8.8000000000000007</v>
      </c>
      <c r="E28">
        <v>-0.42</v>
      </c>
      <c r="F28">
        <v>-10</v>
      </c>
      <c r="G28" s="5">
        <f t="shared" si="7"/>
        <v>0.4</v>
      </c>
      <c r="H28" s="4">
        <v>-9.4</v>
      </c>
      <c r="I28">
        <v>25</v>
      </c>
      <c r="J28" s="5">
        <v>0.3</v>
      </c>
      <c r="K28" s="4">
        <v>3.5</v>
      </c>
      <c r="L28">
        <v>0.41</v>
      </c>
      <c r="M28">
        <v>-10</v>
      </c>
      <c r="N28" s="5">
        <f t="shared" si="8"/>
        <v>0.4</v>
      </c>
      <c r="P28">
        <f t="shared" si="2"/>
        <v>61.566999999999993</v>
      </c>
      <c r="X28">
        <f t="shared" si="3"/>
        <v>82.705000000000013</v>
      </c>
      <c r="Y28">
        <v>8.8000000000000007</v>
      </c>
    </row>
    <row r="29" spans="1:27" x14ac:dyDescent="0.2">
      <c r="A29" s="4">
        <v>-2.2999999999999998</v>
      </c>
      <c r="B29">
        <f t="shared" si="6"/>
        <v>10</v>
      </c>
      <c r="C29" s="5">
        <v>0.3</v>
      </c>
      <c r="D29">
        <v>10.3</v>
      </c>
      <c r="E29">
        <v>-0.42</v>
      </c>
      <c r="F29">
        <v>-10</v>
      </c>
      <c r="G29" s="5">
        <f t="shared" si="7"/>
        <v>0.5</v>
      </c>
      <c r="H29" s="4">
        <v>-11</v>
      </c>
      <c r="I29">
        <v>30</v>
      </c>
      <c r="J29" s="5">
        <v>0.3</v>
      </c>
      <c r="K29" s="4">
        <v>4.7</v>
      </c>
      <c r="L29">
        <v>0.41</v>
      </c>
      <c r="M29">
        <v>-10</v>
      </c>
      <c r="N29" s="5">
        <f t="shared" si="8"/>
        <v>0.5</v>
      </c>
      <c r="P29">
        <f t="shared" si="2"/>
        <v>61.566999999999993</v>
      </c>
      <c r="X29">
        <f t="shared" si="3"/>
        <v>103.843</v>
      </c>
      <c r="Y29">
        <v>10.3</v>
      </c>
    </row>
    <row r="30" spans="1:27" x14ac:dyDescent="0.2">
      <c r="A30" s="4">
        <v>-4.3</v>
      </c>
      <c r="B30">
        <f t="shared" si="6"/>
        <v>15</v>
      </c>
      <c r="C30" s="5">
        <v>0.3</v>
      </c>
      <c r="D30">
        <v>11.8</v>
      </c>
      <c r="E30">
        <v>-0.42</v>
      </c>
      <c r="F30">
        <v>-10</v>
      </c>
      <c r="G30" s="5">
        <f t="shared" si="7"/>
        <v>0.6</v>
      </c>
      <c r="K30" s="4">
        <v>6.2</v>
      </c>
      <c r="L30">
        <v>0.41</v>
      </c>
      <c r="M30">
        <v>-10</v>
      </c>
      <c r="N30" s="5">
        <f t="shared" si="8"/>
        <v>0.6</v>
      </c>
      <c r="P30">
        <f t="shared" si="2"/>
        <v>61.566999999999993</v>
      </c>
      <c r="X30">
        <f t="shared" si="3"/>
        <v>124.98099999999999</v>
      </c>
      <c r="Y30">
        <v>11.8</v>
      </c>
    </row>
    <row r="31" spans="1:27" x14ac:dyDescent="0.2">
      <c r="A31" s="4">
        <v>-6.8</v>
      </c>
      <c r="B31">
        <f t="shared" si="6"/>
        <v>20</v>
      </c>
      <c r="C31" s="5">
        <v>0.3</v>
      </c>
      <c r="D31">
        <v>13.4</v>
      </c>
      <c r="E31">
        <v>-0.42</v>
      </c>
      <c r="F31">
        <v>-10</v>
      </c>
      <c r="G31" s="5">
        <f t="shared" si="7"/>
        <v>0.7</v>
      </c>
      <c r="H31" s="4">
        <v>15.1</v>
      </c>
      <c r="I31">
        <v>-30</v>
      </c>
      <c r="J31" s="5">
        <v>0.5</v>
      </c>
      <c r="K31" s="4">
        <v>7.3</v>
      </c>
      <c r="L31">
        <v>0.41</v>
      </c>
      <c r="M31">
        <v>-10</v>
      </c>
      <c r="N31" s="5">
        <f t="shared" si="8"/>
        <v>0.7</v>
      </c>
      <c r="P31">
        <f t="shared" si="2"/>
        <v>61.566999999999993</v>
      </c>
      <c r="X31">
        <f t="shared" si="3"/>
        <v>146.11899999999997</v>
      </c>
      <c r="Y31">
        <v>13.4</v>
      </c>
    </row>
    <row r="32" spans="1:27" x14ac:dyDescent="0.2">
      <c r="A32" s="4">
        <v>-9.4</v>
      </c>
      <c r="B32">
        <f t="shared" si="6"/>
        <v>25</v>
      </c>
      <c r="C32" s="5">
        <v>0.3</v>
      </c>
      <c r="D32">
        <v>14.8</v>
      </c>
      <c r="E32">
        <v>-0.42</v>
      </c>
      <c r="F32">
        <v>-10</v>
      </c>
      <c r="G32" s="5">
        <f t="shared" ref="G32:G56" si="9">0.1+G31</f>
        <v>0.79999999999999993</v>
      </c>
      <c r="H32" s="4">
        <v>12.6</v>
      </c>
      <c r="I32">
        <v>-25</v>
      </c>
      <c r="J32" s="5">
        <v>0.5</v>
      </c>
      <c r="K32" s="4">
        <v>8.5</v>
      </c>
      <c r="L32">
        <v>0.41</v>
      </c>
      <c r="M32">
        <v>-10</v>
      </c>
      <c r="N32" s="5">
        <f t="shared" si="8"/>
        <v>0.79999999999999993</v>
      </c>
      <c r="P32" s="14">
        <f t="shared" si="2"/>
        <v>61.566999999999993</v>
      </c>
      <c r="Q32" s="14"/>
      <c r="R32" s="14"/>
      <c r="S32" s="15"/>
      <c r="X32">
        <f t="shared" si="3"/>
        <v>167.25699999999998</v>
      </c>
      <c r="Y32">
        <v>14.8</v>
      </c>
    </row>
    <row r="33" spans="1:27" x14ac:dyDescent="0.2">
      <c r="A33" s="4">
        <v>-11.8</v>
      </c>
      <c r="B33">
        <f t="shared" si="6"/>
        <v>30</v>
      </c>
      <c r="C33" s="5">
        <v>0.3</v>
      </c>
      <c r="D33">
        <v>16.600000000000001</v>
      </c>
      <c r="E33">
        <v>-0.42</v>
      </c>
      <c r="F33">
        <v>-10</v>
      </c>
      <c r="G33" s="5">
        <f t="shared" si="9"/>
        <v>0.89999999999999991</v>
      </c>
      <c r="H33" s="4">
        <v>10</v>
      </c>
      <c r="I33">
        <v>-20</v>
      </c>
      <c r="J33" s="5">
        <v>0.5</v>
      </c>
      <c r="K33" s="4">
        <v>9.6999999999999993</v>
      </c>
      <c r="L33">
        <v>0.41</v>
      </c>
      <c r="M33">
        <v>-10</v>
      </c>
      <c r="N33" s="5">
        <f t="shared" si="8"/>
        <v>0.89999999999999991</v>
      </c>
      <c r="P33" t="s">
        <v>0</v>
      </c>
      <c r="R33" t="s">
        <v>25</v>
      </c>
      <c r="S33" s="13" t="s">
        <v>17</v>
      </c>
      <c r="X33">
        <f t="shared" si="3"/>
        <v>188.39499999999998</v>
      </c>
      <c r="Y33">
        <v>16.600000000000001</v>
      </c>
    </row>
    <row r="34" spans="1:27" x14ac:dyDescent="0.2">
      <c r="D34">
        <v>18.3</v>
      </c>
      <c r="E34">
        <v>-0.42</v>
      </c>
      <c r="F34">
        <v>-10</v>
      </c>
      <c r="G34" s="5">
        <f t="shared" si="9"/>
        <v>0.99999999999999989</v>
      </c>
      <c r="H34" s="4">
        <v>7.5</v>
      </c>
      <c r="I34">
        <v>-15</v>
      </c>
      <c r="J34" s="5">
        <v>0.5</v>
      </c>
      <c r="K34" s="4">
        <v>10.9</v>
      </c>
      <c r="L34">
        <v>0.41</v>
      </c>
      <c r="M34">
        <v>-10</v>
      </c>
      <c r="N34" s="5">
        <f t="shared" si="8"/>
        <v>0.99999999999999989</v>
      </c>
      <c r="P34">
        <f t="shared" si="2"/>
        <v>103.843</v>
      </c>
      <c r="R34">
        <v>-1.3616999999999999</v>
      </c>
      <c r="S34" s="13">
        <f>1000*Q$3/(R34*P34)</f>
        <v>-7.0719850877067336E-3</v>
      </c>
      <c r="T34" s="14"/>
      <c r="U34" s="14"/>
      <c r="V34" s="14"/>
      <c r="W34" s="14"/>
      <c r="X34" s="14">
        <f t="shared" si="3"/>
        <v>209.53299999999996</v>
      </c>
      <c r="Y34" s="14">
        <v>18.3</v>
      </c>
      <c r="Z34" s="14"/>
      <c r="AA34" s="15"/>
    </row>
    <row r="35" spans="1:27" x14ac:dyDescent="0.2">
      <c r="A35" s="4">
        <v>24</v>
      </c>
      <c r="B35">
        <v>-30</v>
      </c>
      <c r="C35" s="5">
        <v>0.5</v>
      </c>
      <c r="H35" s="4">
        <v>4.4000000000000004</v>
      </c>
      <c r="I35">
        <v>-10</v>
      </c>
      <c r="J35" s="5">
        <v>0.5</v>
      </c>
      <c r="P35">
        <f t="shared" si="2"/>
        <v>103.843</v>
      </c>
      <c r="R35">
        <v>3.5194000000000001</v>
      </c>
      <c r="T35" t="s">
        <v>19</v>
      </c>
      <c r="W35" t="s">
        <v>22</v>
      </c>
      <c r="X35" t="s">
        <v>23</v>
      </c>
      <c r="Y35" t="s">
        <v>8</v>
      </c>
      <c r="Z35" t="s">
        <v>24</v>
      </c>
      <c r="AA35" s="13" t="s">
        <v>27</v>
      </c>
    </row>
    <row r="36" spans="1:27" x14ac:dyDescent="0.2">
      <c r="A36" s="4">
        <v>20.9</v>
      </c>
      <c r="B36">
        <f>B35+5</f>
        <v>-25</v>
      </c>
      <c r="C36" s="5">
        <v>0.5</v>
      </c>
      <c r="D36">
        <v>2.1</v>
      </c>
      <c r="E36">
        <v>-0.09</v>
      </c>
      <c r="F36">
        <v>0</v>
      </c>
      <c r="G36" s="5">
        <f t="shared" si="9"/>
        <v>0.1</v>
      </c>
      <c r="H36" s="4">
        <v>2</v>
      </c>
      <c r="I36">
        <v>-5</v>
      </c>
      <c r="J36" s="5">
        <v>0.5</v>
      </c>
      <c r="K36" s="4">
        <v>-1.4</v>
      </c>
      <c r="L36">
        <v>0.05</v>
      </c>
      <c r="M36">
        <v>0</v>
      </c>
      <c r="N36" s="5">
        <v>0.1</v>
      </c>
      <c r="P36">
        <f t="shared" si="2"/>
        <v>103.843</v>
      </c>
      <c r="T36">
        <f>(U$3*F36)/(1000*E36*V$3)</f>
        <v>0</v>
      </c>
      <c r="V36" t="s">
        <v>26</v>
      </c>
      <c r="W36" t="e">
        <f>(1000*Q$3*Z36)/(F36)</f>
        <v>#DIV/0!</v>
      </c>
      <c r="X36">
        <f t="shared" si="3"/>
        <v>19.291</v>
      </c>
      <c r="Y36">
        <v>2.1</v>
      </c>
      <c r="Z36">
        <v>1.0200000000000001E-2</v>
      </c>
      <c r="AA36" s="13" t="e">
        <f>ABS(W36*T36)</f>
        <v>#DIV/0!</v>
      </c>
    </row>
    <row r="37" spans="1:27" x14ac:dyDescent="0.2">
      <c r="A37" s="4">
        <v>17.3</v>
      </c>
      <c r="B37">
        <f t="shared" si="6"/>
        <v>-20</v>
      </c>
      <c r="C37" s="5">
        <v>0.5</v>
      </c>
      <c r="D37">
        <v>2.2999999999999998</v>
      </c>
      <c r="E37">
        <v>-0.09</v>
      </c>
      <c r="F37">
        <v>0</v>
      </c>
      <c r="G37" s="5">
        <f t="shared" si="9"/>
        <v>0.2</v>
      </c>
      <c r="H37" s="4">
        <v>-0.6</v>
      </c>
      <c r="I37">
        <v>0</v>
      </c>
      <c r="J37" s="5">
        <v>0.5</v>
      </c>
      <c r="K37" s="4">
        <v>-1.3</v>
      </c>
      <c r="L37">
        <v>0.05</v>
      </c>
      <c r="M37">
        <v>0</v>
      </c>
      <c r="N37" s="5">
        <f t="shared" ref="N37:N45" si="10">0.1+N36</f>
        <v>0.2</v>
      </c>
      <c r="P37">
        <f t="shared" si="2"/>
        <v>103.843</v>
      </c>
      <c r="X37">
        <f t="shared" si="3"/>
        <v>40.429000000000002</v>
      </c>
      <c r="Y37">
        <v>2.2999999999999998</v>
      </c>
      <c r="Z37">
        <v>1.8855</v>
      </c>
    </row>
    <row r="38" spans="1:27" x14ac:dyDescent="0.2">
      <c r="A38" s="4">
        <v>14</v>
      </c>
      <c r="B38">
        <f t="shared" si="6"/>
        <v>-15</v>
      </c>
      <c r="C38" s="5">
        <v>0.5</v>
      </c>
      <c r="D38">
        <v>2.5</v>
      </c>
      <c r="E38">
        <v>-0.09</v>
      </c>
      <c r="F38">
        <v>0</v>
      </c>
      <c r="G38" s="5">
        <f t="shared" si="9"/>
        <v>0.30000000000000004</v>
      </c>
      <c r="H38" s="4">
        <v>-3.8</v>
      </c>
      <c r="I38">
        <v>5</v>
      </c>
      <c r="J38" s="5">
        <v>0.5</v>
      </c>
      <c r="K38" s="4">
        <v>-1.1000000000000001</v>
      </c>
      <c r="L38">
        <v>0.05</v>
      </c>
      <c r="M38">
        <v>0</v>
      </c>
      <c r="N38" s="5">
        <f t="shared" si="10"/>
        <v>0.30000000000000004</v>
      </c>
      <c r="P38">
        <f t="shared" si="2"/>
        <v>103.843</v>
      </c>
      <c r="X38">
        <f t="shared" si="3"/>
        <v>61.567000000000007</v>
      </c>
      <c r="Y38">
        <v>2.5</v>
      </c>
    </row>
    <row r="39" spans="1:27" x14ac:dyDescent="0.2">
      <c r="A39" s="4">
        <v>10.1</v>
      </c>
      <c r="B39">
        <f t="shared" si="6"/>
        <v>-10</v>
      </c>
      <c r="C39" s="5">
        <v>0.5</v>
      </c>
      <c r="D39">
        <v>2.7</v>
      </c>
      <c r="E39">
        <v>-0.09</v>
      </c>
      <c r="F39">
        <v>0</v>
      </c>
      <c r="G39" s="5">
        <f t="shared" si="9"/>
        <v>0.4</v>
      </c>
      <c r="H39" s="4">
        <v>-6.4</v>
      </c>
      <c r="I39">
        <v>10</v>
      </c>
      <c r="J39" s="5">
        <v>0.5</v>
      </c>
      <c r="K39" s="4">
        <v>-0.9</v>
      </c>
      <c r="L39">
        <v>0.05</v>
      </c>
      <c r="M39">
        <v>0</v>
      </c>
      <c r="N39" s="5">
        <f t="shared" si="10"/>
        <v>0.4</v>
      </c>
      <c r="P39">
        <f t="shared" si="2"/>
        <v>103.843</v>
      </c>
      <c r="X39">
        <f t="shared" si="3"/>
        <v>82.705000000000013</v>
      </c>
      <c r="Y39">
        <v>2.7</v>
      </c>
    </row>
    <row r="40" spans="1:27" x14ac:dyDescent="0.2">
      <c r="A40" s="4">
        <v>7</v>
      </c>
      <c r="B40">
        <f t="shared" si="6"/>
        <v>-5</v>
      </c>
      <c r="C40" s="5">
        <v>0.5</v>
      </c>
      <c r="D40">
        <v>2.9</v>
      </c>
      <c r="E40">
        <v>-0.09</v>
      </c>
      <c r="F40">
        <v>0</v>
      </c>
      <c r="G40" s="5">
        <f t="shared" si="9"/>
        <v>0.5</v>
      </c>
      <c r="H40" s="4">
        <v>-9.5</v>
      </c>
      <c r="I40">
        <v>15</v>
      </c>
      <c r="J40" s="5">
        <v>0.5</v>
      </c>
      <c r="K40" s="4">
        <v>-0.7</v>
      </c>
      <c r="L40">
        <v>0.05</v>
      </c>
      <c r="M40">
        <v>0</v>
      </c>
      <c r="N40" s="5">
        <f t="shared" si="10"/>
        <v>0.5</v>
      </c>
      <c r="P40">
        <f t="shared" si="2"/>
        <v>103.843</v>
      </c>
      <c r="X40">
        <f t="shared" si="3"/>
        <v>103.843</v>
      </c>
      <c r="Y40">
        <v>2.9</v>
      </c>
    </row>
    <row r="41" spans="1:27" x14ac:dyDescent="0.2">
      <c r="A41" s="4">
        <v>2.8</v>
      </c>
      <c r="B41">
        <f t="shared" si="6"/>
        <v>0</v>
      </c>
      <c r="C41" s="5">
        <v>0.5</v>
      </c>
      <c r="D41">
        <v>3.2</v>
      </c>
      <c r="E41">
        <v>-0.09</v>
      </c>
      <c r="F41">
        <v>0</v>
      </c>
      <c r="G41" s="5">
        <f t="shared" si="9"/>
        <v>0.6</v>
      </c>
      <c r="H41" s="4">
        <v>-11.9</v>
      </c>
      <c r="I41">
        <v>20</v>
      </c>
      <c r="J41" s="5">
        <v>0.5</v>
      </c>
      <c r="K41" s="4">
        <v>-0.6</v>
      </c>
      <c r="L41">
        <v>0.05</v>
      </c>
      <c r="M41">
        <v>0</v>
      </c>
      <c r="N41" s="5">
        <f t="shared" si="10"/>
        <v>0.6</v>
      </c>
      <c r="P41">
        <f t="shared" si="2"/>
        <v>103.843</v>
      </c>
      <c r="X41">
        <f t="shared" si="3"/>
        <v>124.98099999999999</v>
      </c>
      <c r="Y41">
        <v>3.2</v>
      </c>
    </row>
    <row r="42" spans="1:27" x14ac:dyDescent="0.2">
      <c r="A42" s="4">
        <v>-1.4</v>
      </c>
      <c r="B42">
        <f t="shared" si="6"/>
        <v>5</v>
      </c>
      <c r="C42" s="5">
        <v>0.5</v>
      </c>
      <c r="D42">
        <v>3.4</v>
      </c>
      <c r="E42">
        <v>-0.09</v>
      </c>
      <c r="F42">
        <v>0</v>
      </c>
      <c r="G42" s="5">
        <f t="shared" si="9"/>
        <v>0.7</v>
      </c>
      <c r="H42" s="4">
        <v>-14.6</v>
      </c>
      <c r="I42">
        <v>25</v>
      </c>
      <c r="J42" s="5">
        <v>0.5</v>
      </c>
      <c r="K42" s="4">
        <v>-0.4</v>
      </c>
      <c r="L42">
        <v>0.05</v>
      </c>
      <c r="M42">
        <v>0</v>
      </c>
      <c r="N42" s="5">
        <f t="shared" si="10"/>
        <v>0.7</v>
      </c>
      <c r="P42">
        <f t="shared" si="2"/>
        <v>103.843</v>
      </c>
      <c r="X42">
        <f t="shared" si="3"/>
        <v>146.11899999999997</v>
      </c>
      <c r="Y42">
        <v>3.4</v>
      </c>
    </row>
    <row r="43" spans="1:27" x14ac:dyDescent="0.2">
      <c r="A43" s="4">
        <v>-5.0999999999999996</v>
      </c>
      <c r="B43">
        <f t="shared" si="6"/>
        <v>10</v>
      </c>
      <c r="C43" s="5">
        <v>0.5</v>
      </c>
      <c r="D43">
        <v>3.6</v>
      </c>
      <c r="E43">
        <v>-0.09</v>
      </c>
      <c r="F43">
        <v>0</v>
      </c>
      <c r="G43" s="5">
        <f t="shared" si="9"/>
        <v>0.79999999999999993</v>
      </c>
      <c r="H43" s="4">
        <v>-16.600000000000001</v>
      </c>
      <c r="I43">
        <v>30</v>
      </c>
      <c r="J43" s="5">
        <v>0.5</v>
      </c>
      <c r="K43" s="4">
        <v>-0.2</v>
      </c>
      <c r="L43">
        <v>0.05</v>
      </c>
      <c r="M43">
        <v>0</v>
      </c>
      <c r="N43" s="5">
        <f t="shared" si="10"/>
        <v>0.79999999999999993</v>
      </c>
      <c r="P43">
        <f t="shared" si="2"/>
        <v>103.843</v>
      </c>
      <c r="X43">
        <f t="shared" si="3"/>
        <v>167.25699999999998</v>
      </c>
      <c r="Y43">
        <v>3.6</v>
      </c>
    </row>
    <row r="44" spans="1:27" x14ac:dyDescent="0.2">
      <c r="A44" s="4">
        <v>-8.6</v>
      </c>
      <c r="B44">
        <f t="shared" si="6"/>
        <v>15</v>
      </c>
      <c r="C44" s="5">
        <v>0.5</v>
      </c>
      <c r="D44">
        <v>3.8</v>
      </c>
      <c r="E44">
        <v>-0.09</v>
      </c>
      <c r="F44">
        <v>0</v>
      </c>
      <c r="G44" s="5">
        <f t="shared" si="9"/>
        <v>0.89999999999999991</v>
      </c>
      <c r="K44" s="4">
        <v>0</v>
      </c>
      <c r="L44">
        <v>0.05</v>
      </c>
      <c r="M44">
        <v>0</v>
      </c>
      <c r="N44" s="5">
        <f t="shared" si="10"/>
        <v>0.89999999999999991</v>
      </c>
      <c r="P44">
        <f t="shared" si="2"/>
        <v>103.843</v>
      </c>
      <c r="X44">
        <f t="shared" si="3"/>
        <v>188.39499999999998</v>
      </c>
      <c r="Y44">
        <v>3.8</v>
      </c>
    </row>
    <row r="45" spans="1:27" x14ac:dyDescent="0.2">
      <c r="A45" s="4">
        <v>-12.6</v>
      </c>
      <c r="B45">
        <f t="shared" si="6"/>
        <v>20</v>
      </c>
      <c r="C45" s="5">
        <v>0.5</v>
      </c>
      <c r="D45">
        <v>4</v>
      </c>
      <c r="E45">
        <v>-0.09</v>
      </c>
      <c r="F45">
        <v>0</v>
      </c>
      <c r="G45" s="5">
        <f t="shared" si="9"/>
        <v>0.99999999999999989</v>
      </c>
      <c r="H45" s="4">
        <v>22.3</v>
      </c>
      <c r="I45">
        <v>-30</v>
      </c>
      <c r="J45" s="5">
        <v>0.7</v>
      </c>
      <c r="K45" s="4">
        <v>0</v>
      </c>
      <c r="L45">
        <v>0.05</v>
      </c>
      <c r="M45">
        <v>0</v>
      </c>
      <c r="N45" s="5">
        <f t="shared" si="10"/>
        <v>0.99999999999999989</v>
      </c>
      <c r="P45">
        <f t="shared" si="2"/>
        <v>103.843</v>
      </c>
      <c r="T45" s="14"/>
      <c r="U45" s="14"/>
      <c r="V45" s="14"/>
      <c r="W45" s="14"/>
      <c r="X45" s="14">
        <f t="shared" si="3"/>
        <v>209.53299999999996</v>
      </c>
      <c r="Y45" s="14">
        <v>4</v>
      </c>
      <c r="Z45" s="14"/>
      <c r="AA45" s="15"/>
    </row>
    <row r="46" spans="1:27" x14ac:dyDescent="0.2">
      <c r="A46" s="4">
        <v>-15.7</v>
      </c>
      <c r="B46">
        <f t="shared" si="6"/>
        <v>25</v>
      </c>
      <c r="C46" s="5">
        <v>0.5</v>
      </c>
      <c r="H46" s="4">
        <v>18.3</v>
      </c>
      <c r="I46">
        <v>-25</v>
      </c>
      <c r="J46" s="5">
        <v>0.7</v>
      </c>
      <c r="P46" s="14">
        <f t="shared" si="2"/>
        <v>103.843</v>
      </c>
      <c r="Q46" s="14"/>
      <c r="R46" s="14"/>
      <c r="S46" s="15"/>
      <c r="T46" t="s">
        <v>19</v>
      </c>
      <c r="W46" t="s">
        <v>22</v>
      </c>
      <c r="X46" t="s">
        <v>23</v>
      </c>
      <c r="Y46" t="s">
        <v>8</v>
      </c>
      <c r="Z46" t="s">
        <v>24</v>
      </c>
      <c r="AA46" s="13" t="s">
        <v>27</v>
      </c>
    </row>
    <row r="47" spans="1:27" x14ac:dyDescent="0.2">
      <c r="A47" s="4">
        <v>-19.100000000000001</v>
      </c>
      <c r="B47">
        <f t="shared" si="6"/>
        <v>30</v>
      </c>
      <c r="C47" s="5">
        <v>0.5</v>
      </c>
      <c r="D47">
        <v>-0.3</v>
      </c>
      <c r="E47">
        <v>0.34</v>
      </c>
      <c r="F47">
        <v>10</v>
      </c>
      <c r="G47" s="5">
        <f t="shared" si="9"/>
        <v>0.1</v>
      </c>
      <c r="H47" s="4">
        <v>14.5</v>
      </c>
      <c r="I47">
        <v>-20</v>
      </c>
      <c r="J47" s="5">
        <v>0.7</v>
      </c>
      <c r="K47" s="4">
        <v>-2.6</v>
      </c>
      <c r="L47">
        <v>-0.31</v>
      </c>
      <c r="M47">
        <v>10</v>
      </c>
      <c r="N47" s="5">
        <v>0.1</v>
      </c>
      <c r="P47" t="s">
        <v>0</v>
      </c>
      <c r="R47" t="s">
        <v>25</v>
      </c>
      <c r="S47" s="13" t="s">
        <v>17</v>
      </c>
      <c r="T47">
        <f>(U$3*F47)/(1000*E47*V$3)</f>
        <v>58.823529411764703</v>
      </c>
      <c r="W47">
        <f>(1000*Q$3*Z47)/(F47)</f>
        <v>-5.8700000000000002E-3</v>
      </c>
      <c r="X47">
        <f t="shared" si="3"/>
        <v>19.291</v>
      </c>
      <c r="Y47">
        <v>-0.3</v>
      </c>
      <c r="Z47">
        <v>-5.8700000000000002E-2</v>
      </c>
      <c r="AA47" s="13">
        <f>ABS(W47*T47)</f>
        <v>0.34529411764705881</v>
      </c>
    </row>
    <row r="48" spans="1:27" x14ac:dyDescent="0.2">
      <c r="D48">
        <v>-1.4</v>
      </c>
      <c r="E48">
        <v>0.34</v>
      </c>
      <c r="F48">
        <v>10</v>
      </c>
      <c r="G48" s="5">
        <f t="shared" si="9"/>
        <v>0.2</v>
      </c>
      <c r="H48" s="4">
        <v>10.7</v>
      </c>
      <c r="I48">
        <v>-15</v>
      </c>
      <c r="J48" s="5">
        <v>0.7</v>
      </c>
      <c r="K48" s="4">
        <v>-3.6</v>
      </c>
      <c r="L48">
        <v>-0.31</v>
      </c>
      <c r="M48">
        <v>10</v>
      </c>
      <c r="N48" s="5">
        <f t="shared" ref="N48:N56" si="11">0.1+N47</f>
        <v>0.2</v>
      </c>
      <c r="P48">
        <f t="shared" si="2"/>
        <v>146.11899999999997</v>
      </c>
      <c r="R48">
        <v>-0.98599999999999999</v>
      </c>
      <c r="S48" s="13">
        <f>1000*Q$3/(R48*P48)</f>
        <v>-6.9409096897834009E-3</v>
      </c>
      <c r="X48">
        <f t="shared" si="3"/>
        <v>40.429000000000002</v>
      </c>
      <c r="Y48">
        <v>-1.4</v>
      </c>
      <c r="Z48">
        <v>0.91149999999999998</v>
      </c>
    </row>
    <row r="49" spans="1:27" x14ac:dyDescent="0.2">
      <c r="A49" s="4">
        <v>33.1</v>
      </c>
      <c r="B49">
        <v>-30</v>
      </c>
      <c r="C49" s="5">
        <v>0.7</v>
      </c>
      <c r="D49">
        <v>-2.7</v>
      </c>
      <c r="E49">
        <v>0.34</v>
      </c>
      <c r="F49">
        <v>10</v>
      </c>
      <c r="G49" s="5">
        <f t="shared" si="9"/>
        <v>0.30000000000000004</v>
      </c>
      <c r="H49" s="4">
        <v>6.9</v>
      </c>
      <c r="I49">
        <v>-10</v>
      </c>
      <c r="J49" s="5">
        <v>0.7</v>
      </c>
      <c r="K49" s="4">
        <v>-4.5</v>
      </c>
      <c r="L49">
        <v>-0.31</v>
      </c>
      <c r="M49">
        <v>10</v>
      </c>
      <c r="N49" s="5">
        <f t="shared" si="11"/>
        <v>0.30000000000000004</v>
      </c>
      <c r="P49">
        <f t="shared" si="2"/>
        <v>146.11899999999997</v>
      </c>
      <c r="R49">
        <v>3.0491999999999999</v>
      </c>
      <c r="X49">
        <f t="shared" si="3"/>
        <v>61.567000000000007</v>
      </c>
      <c r="Y49">
        <v>-2.7</v>
      </c>
    </row>
    <row r="50" spans="1:27" x14ac:dyDescent="0.2">
      <c r="A50" s="4">
        <v>28.6</v>
      </c>
      <c r="B50">
        <f>B49+5</f>
        <v>-25</v>
      </c>
      <c r="C50" s="5">
        <v>0.7</v>
      </c>
      <c r="D50">
        <v>-4</v>
      </c>
      <c r="E50">
        <v>0.34</v>
      </c>
      <c r="F50">
        <v>10</v>
      </c>
      <c r="G50" s="5">
        <f t="shared" si="9"/>
        <v>0.4</v>
      </c>
      <c r="H50" s="4">
        <v>3.9</v>
      </c>
      <c r="I50">
        <v>-5</v>
      </c>
      <c r="J50" s="5">
        <v>0.7</v>
      </c>
      <c r="K50" s="4">
        <v>-5.5</v>
      </c>
      <c r="L50">
        <v>-0.31</v>
      </c>
      <c r="M50">
        <v>10</v>
      </c>
      <c r="N50" s="5">
        <f t="shared" si="11"/>
        <v>0.4</v>
      </c>
      <c r="P50">
        <f t="shared" si="2"/>
        <v>146.11899999999997</v>
      </c>
      <c r="X50">
        <f t="shared" si="3"/>
        <v>82.705000000000013</v>
      </c>
      <c r="Y50">
        <v>-4</v>
      </c>
    </row>
    <row r="51" spans="1:27" x14ac:dyDescent="0.2">
      <c r="A51" s="4">
        <v>23</v>
      </c>
      <c r="B51">
        <f t="shared" ref="B51:B61" si="12">B50+5</f>
        <v>-20</v>
      </c>
      <c r="C51" s="5">
        <v>0.7</v>
      </c>
      <c r="D51">
        <v>-5.0999999999999996</v>
      </c>
      <c r="E51">
        <v>0.34</v>
      </c>
      <c r="F51">
        <v>10</v>
      </c>
      <c r="G51" s="5">
        <f t="shared" si="9"/>
        <v>0.5</v>
      </c>
      <c r="H51" s="4">
        <v>-0.6</v>
      </c>
      <c r="I51">
        <v>0</v>
      </c>
      <c r="J51" s="5">
        <v>0.7</v>
      </c>
      <c r="K51" s="4">
        <v>-6.5</v>
      </c>
      <c r="L51">
        <v>-0.31</v>
      </c>
      <c r="M51">
        <v>10</v>
      </c>
      <c r="N51" s="5">
        <f t="shared" si="11"/>
        <v>0.5</v>
      </c>
      <c r="P51">
        <f t="shared" si="2"/>
        <v>146.11899999999997</v>
      </c>
      <c r="X51">
        <f t="shared" si="3"/>
        <v>103.843</v>
      </c>
      <c r="Y51">
        <v>-5.0999999999999996</v>
      </c>
    </row>
    <row r="52" spans="1:27" x14ac:dyDescent="0.2">
      <c r="A52" s="4">
        <v>18.5</v>
      </c>
      <c r="B52">
        <f t="shared" si="12"/>
        <v>-15</v>
      </c>
      <c r="C52" s="5">
        <v>0.7</v>
      </c>
      <c r="D52">
        <v>-6.4</v>
      </c>
      <c r="E52">
        <v>0.34</v>
      </c>
      <c r="F52">
        <v>10</v>
      </c>
      <c r="G52" s="5">
        <f t="shared" si="9"/>
        <v>0.6</v>
      </c>
      <c r="H52" s="4">
        <v>-4.9000000000000004</v>
      </c>
      <c r="I52">
        <v>5</v>
      </c>
      <c r="J52" s="5">
        <v>0.7</v>
      </c>
      <c r="K52" s="4">
        <v>-7.5</v>
      </c>
      <c r="L52">
        <v>-0.31</v>
      </c>
      <c r="M52">
        <v>10</v>
      </c>
      <c r="N52" s="5">
        <f t="shared" si="11"/>
        <v>0.6</v>
      </c>
      <c r="P52">
        <f t="shared" si="2"/>
        <v>146.11899999999997</v>
      </c>
      <c r="X52">
        <f t="shared" si="3"/>
        <v>124.98099999999999</v>
      </c>
      <c r="Y52">
        <v>-6.4</v>
      </c>
    </row>
    <row r="53" spans="1:27" x14ac:dyDescent="0.2">
      <c r="A53" s="4">
        <v>14</v>
      </c>
      <c r="B53">
        <f t="shared" si="12"/>
        <v>-10</v>
      </c>
      <c r="C53" s="5">
        <v>0.7</v>
      </c>
      <c r="D53">
        <v>-7.7</v>
      </c>
      <c r="E53">
        <v>0.34</v>
      </c>
      <c r="F53">
        <v>10</v>
      </c>
      <c r="G53" s="5">
        <f t="shared" si="9"/>
        <v>0.7</v>
      </c>
      <c r="H53" s="4">
        <v>-8.6</v>
      </c>
      <c r="I53">
        <v>10</v>
      </c>
      <c r="J53" s="5">
        <v>0.7</v>
      </c>
      <c r="K53" s="4">
        <v>-8.5</v>
      </c>
      <c r="L53">
        <v>-0.31</v>
      </c>
      <c r="M53">
        <v>10</v>
      </c>
      <c r="N53" s="5">
        <f t="shared" si="11"/>
        <v>0.7</v>
      </c>
      <c r="P53">
        <f t="shared" si="2"/>
        <v>146.11899999999997</v>
      </c>
      <c r="X53">
        <f t="shared" si="3"/>
        <v>146.11899999999997</v>
      </c>
      <c r="Y53">
        <v>-7.7</v>
      </c>
    </row>
    <row r="54" spans="1:27" x14ac:dyDescent="0.2">
      <c r="A54" s="4">
        <v>8.6999999999999993</v>
      </c>
      <c r="B54">
        <f t="shared" si="12"/>
        <v>-5</v>
      </c>
      <c r="C54" s="5">
        <v>0.7</v>
      </c>
      <c r="D54">
        <v>-8.9</v>
      </c>
      <c r="E54">
        <v>0.34</v>
      </c>
      <c r="F54">
        <v>10</v>
      </c>
      <c r="G54" s="5">
        <f t="shared" si="9"/>
        <v>0.79999999999999993</v>
      </c>
      <c r="H54" s="4">
        <v>-11.9</v>
      </c>
      <c r="I54">
        <v>15</v>
      </c>
      <c r="J54" s="5">
        <v>0.7</v>
      </c>
      <c r="K54" s="4">
        <v>-9.4</v>
      </c>
      <c r="L54">
        <v>-0.31</v>
      </c>
      <c r="M54">
        <v>10</v>
      </c>
      <c r="N54" s="5">
        <f t="shared" si="11"/>
        <v>0.79999999999999993</v>
      </c>
      <c r="P54">
        <f t="shared" si="2"/>
        <v>146.11899999999997</v>
      </c>
      <c r="X54">
        <f t="shared" si="3"/>
        <v>167.25699999999998</v>
      </c>
      <c r="Y54">
        <v>-8.9</v>
      </c>
    </row>
    <row r="55" spans="1:27" x14ac:dyDescent="0.2">
      <c r="A55" s="4">
        <v>3.5</v>
      </c>
      <c r="B55">
        <f t="shared" si="12"/>
        <v>0</v>
      </c>
      <c r="C55" s="5">
        <v>0.7</v>
      </c>
      <c r="D55">
        <v>-10.199999999999999</v>
      </c>
      <c r="E55">
        <v>0.34</v>
      </c>
      <c r="F55">
        <v>10</v>
      </c>
      <c r="G55" s="5">
        <f t="shared" si="9"/>
        <v>0.89999999999999991</v>
      </c>
      <c r="H55" s="4">
        <v>-15.9</v>
      </c>
      <c r="I55">
        <v>20</v>
      </c>
      <c r="J55" s="5">
        <v>0.7</v>
      </c>
      <c r="K55" s="4">
        <v>-10.3</v>
      </c>
      <c r="L55">
        <v>-0.31</v>
      </c>
      <c r="M55">
        <v>10</v>
      </c>
      <c r="N55" s="5">
        <f t="shared" si="11"/>
        <v>0.89999999999999991</v>
      </c>
      <c r="P55">
        <f t="shared" si="2"/>
        <v>146.11899999999997</v>
      </c>
      <c r="X55">
        <f t="shared" si="3"/>
        <v>188.39499999999998</v>
      </c>
      <c r="Y55">
        <v>-10.199999999999999</v>
      </c>
    </row>
    <row r="56" spans="1:27" x14ac:dyDescent="0.2">
      <c r="A56" s="4">
        <v>-2.8</v>
      </c>
      <c r="B56">
        <f t="shared" si="12"/>
        <v>5</v>
      </c>
      <c r="C56" s="5">
        <v>0.7</v>
      </c>
      <c r="D56">
        <v>-11.4</v>
      </c>
      <c r="E56">
        <v>0.34</v>
      </c>
      <c r="F56">
        <v>10</v>
      </c>
      <c r="G56" s="5">
        <f t="shared" si="9"/>
        <v>0.99999999999999989</v>
      </c>
      <c r="H56" s="4">
        <v>-19.600000000000001</v>
      </c>
      <c r="I56">
        <v>25</v>
      </c>
      <c r="J56" s="5">
        <v>0.7</v>
      </c>
      <c r="K56" s="4">
        <v>-11.3</v>
      </c>
      <c r="L56">
        <v>-0.31</v>
      </c>
      <c r="M56">
        <v>10</v>
      </c>
      <c r="N56" s="5">
        <f t="shared" si="11"/>
        <v>0.99999999999999989</v>
      </c>
      <c r="P56">
        <f t="shared" si="2"/>
        <v>146.11899999999997</v>
      </c>
      <c r="T56" s="14"/>
      <c r="U56" s="14"/>
      <c r="V56" s="14"/>
      <c r="W56" s="14"/>
      <c r="X56" s="14">
        <f t="shared" si="3"/>
        <v>209.53299999999996</v>
      </c>
      <c r="Y56" s="14">
        <v>-11.4</v>
      </c>
      <c r="Z56" s="14"/>
      <c r="AA56" s="15"/>
    </row>
    <row r="57" spans="1:27" x14ac:dyDescent="0.2">
      <c r="A57" s="4">
        <v>-7.1</v>
      </c>
      <c r="B57">
        <f t="shared" si="12"/>
        <v>10</v>
      </c>
      <c r="C57" s="5">
        <v>0.7</v>
      </c>
      <c r="G57"/>
      <c r="H57" s="4">
        <v>-23.3</v>
      </c>
      <c r="I57">
        <v>30</v>
      </c>
      <c r="J57" s="5">
        <v>0.7</v>
      </c>
      <c r="P57">
        <f t="shared" si="2"/>
        <v>146.11899999999997</v>
      </c>
    </row>
    <row r="58" spans="1:27" x14ac:dyDescent="0.2">
      <c r="A58" s="4">
        <v>-12.9</v>
      </c>
      <c r="B58">
        <f t="shared" si="12"/>
        <v>15</v>
      </c>
      <c r="C58" s="5">
        <v>0.7</v>
      </c>
      <c r="G58"/>
      <c r="P58">
        <f t="shared" si="2"/>
        <v>146.11899999999997</v>
      </c>
    </row>
    <row r="59" spans="1:27" x14ac:dyDescent="0.2">
      <c r="A59" s="4">
        <v>-17.8</v>
      </c>
      <c r="B59">
        <f t="shared" si="12"/>
        <v>20</v>
      </c>
      <c r="C59" s="5">
        <v>0.7</v>
      </c>
      <c r="G59"/>
      <c r="H59" s="4">
        <v>28.1</v>
      </c>
      <c r="I59">
        <v>-30</v>
      </c>
      <c r="J59" s="5">
        <v>0.9</v>
      </c>
      <c r="P59">
        <f t="shared" si="2"/>
        <v>146.11899999999997</v>
      </c>
    </row>
    <row r="60" spans="1:27" x14ac:dyDescent="0.2">
      <c r="A60" s="4">
        <v>-22.2</v>
      </c>
      <c r="B60">
        <f t="shared" si="12"/>
        <v>25</v>
      </c>
      <c r="C60" s="5">
        <v>0.7</v>
      </c>
      <c r="G60"/>
      <c r="H60" s="4">
        <v>24</v>
      </c>
      <c r="I60">
        <v>-25</v>
      </c>
      <c r="J60" s="5">
        <v>0.9</v>
      </c>
      <c r="P60" s="14">
        <f t="shared" si="2"/>
        <v>146.11899999999997</v>
      </c>
      <c r="Q60" s="14"/>
      <c r="R60" s="14"/>
      <c r="S60" s="15"/>
    </row>
    <row r="61" spans="1:27" x14ac:dyDescent="0.2">
      <c r="A61" s="4">
        <v>-26.4</v>
      </c>
      <c r="B61">
        <f t="shared" si="12"/>
        <v>30</v>
      </c>
      <c r="C61" s="5">
        <v>0.7</v>
      </c>
      <c r="G61"/>
      <c r="H61" s="4">
        <v>18.8</v>
      </c>
      <c r="I61">
        <v>-20</v>
      </c>
      <c r="J61" s="5">
        <v>0.9</v>
      </c>
      <c r="P61" t="s">
        <v>0</v>
      </c>
      <c r="R61" t="s">
        <v>25</v>
      </c>
      <c r="S61" s="13" t="s">
        <v>17</v>
      </c>
    </row>
    <row r="62" spans="1:27" x14ac:dyDescent="0.2">
      <c r="G62"/>
      <c r="H62" s="4">
        <v>14.3</v>
      </c>
      <c r="I62">
        <v>-15</v>
      </c>
      <c r="J62" s="5">
        <v>0.9</v>
      </c>
      <c r="P62">
        <f t="shared" si="2"/>
        <v>188.39499999999998</v>
      </c>
      <c r="R62">
        <v>-0.78249999999999997</v>
      </c>
      <c r="S62" s="13">
        <f>1000*Q$3/(R62*P62)</f>
        <v>-6.7833821044374605E-3</v>
      </c>
    </row>
    <row r="63" spans="1:27" x14ac:dyDescent="0.2">
      <c r="A63" s="4">
        <v>42</v>
      </c>
      <c r="B63">
        <v>-30</v>
      </c>
      <c r="C63" s="5">
        <v>0.9</v>
      </c>
      <c r="G63"/>
      <c r="H63" s="4">
        <v>9.1999999999999993</v>
      </c>
      <c r="I63">
        <v>-10</v>
      </c>
      <c r="J63" s="5">
        <v>0.9</v>
      </c>
      <c r="P63">
        <f t="shared" si="2"/>
        <v>188.39499999999998</v>
      </c>
      <c r="R63">
        <v>2.871</v>
      </c>
    </row>
    <row r="64" spans="1:27" x14ac:dyDescent="0.2">
      <c r="A64" s="4">
        <v>35.4</v>
      </c>
      <c r="B64">
        <f>B63+5</f>
        <v>-25</v>
      </c>
      <c r="C64" s="5">
        <v>0.9</v>
      </c>
      <c r="G64"/>
      <c r="H64" s="4">
        <v>4.7</v>
      </c>
      <c r="I64">
        <v>-5</v>
      </c>
      <c r="J64" s="5">
        <v>0.9</v>
      </c>
      <c r="P64">
        <f t="shared" si="2"/>
        <v>188.39499999999998</v>
      </c>
    </row>
    <row r="65" spans="1:19" x14ac:dyDescent="0.2">
      <c r="A65" s="4">
        <v>28.9</v>
      </c>
      <c r="B65">
        <f t="shared" ref="B65:B75" si="13">B64+5</f>
        <v>-20</v>
      </c>
      <c r="C65" s="5">
        <v>0.9</v>
      </c>
      <c r="G65"/>
      <c r="H65" s="4">
        <v>0.5</v>
      </c>
      <c r="I65">
        <v>0</v>
      </c>
      <c r="J65" s="5">
        <v>0.9</v>
      </c>
      <c r="P65">
        <f t="shared" si="2"/>
        <v>188.39499999999998</v>
      </c>
    </row>
    <row r="66" spans="1:19" x14ac:dyDescent="0.2">
      <c r="A66" s="4">
        <v>22.9</v>
      </c>
      <c r="B66">
        <f t="shared" si="13"/>
        <v>-15</v>
      </c>
      <c r="C66" s="5">
        <v>0.9</v>
      </c>
      <c r="G66"/>
      <c r="H66" s="4">
        <v>-6</v>
      </c>
      <c r="I66">
        <v>5</v>
      </c>
      <c r="J66" s="5">
        <v>0.9</v>
      </c>
      <c r="P66">
        <f t="shared" si="2"/>
        <v>188.39499999999998</v>
      </c>
    </row>
    <row r="67" spans="1:19" x14ac:dyDescent="0.2">
      <c r="A67" s="4">
        <v>16.5</v>
      </c>
      <c r="B67">
        <f t="shared" si="13"/>
        <v>-10</v>
      </c>
      <c r="C67" s="5">
        <v>0.9</v>
      </c>
      <c r="G67"/>
      <c r="H67" s="4">
        <v>-10.5</v>
      </c>
      <c r="I67">
        <v>10</v>
      </c>
      <c r="J67" s="5">
        <v>0.9</v>
      </c>
      <c r="P67">
        <f t="shared" si="2"/>
        <v>188.39499999999998</v>
      </c>
    </row>
    <row r="68" spans="1:19" x14ac:dyDescent="0.2">
      <c r="A68" s="4">
        <v>10.9</v>
      </c>
      <c r="B68">
        <f t="shared" si="13"/>
        <v>-5</v>
      </c>
      <c r="C68" s="5">
        <v>0.9</v>
      </c>
      <c r="G68"/>
      <c r="H68" s="4">
        <v>-15.3</v>
      </c>
      <c r="I68">
        <v>15</v>
      </c>
      <c r="J68" s="5">
        <v>0.9</v>
      </c>
      <c r="P68">
        <f t="shared" ref="P68:P74" si="14">C69*211.38-1.847</f>
        <v>188.39499999999998</v>
      </c>
    </row>
    <row r="69" spans="1:19" x14ac:dyDescent="0.2">
      <c r="A69" s="4">
        <v>5</v>
      </c>
      <c r="B69">
        <f t="shared" si="13"/>
        <v>0</v>
      </c>
      <c r="C69" s="5">
        <v>0.9</v>
      </c>
      <c r="G69"/>
      <c r="H69" s="4">
        <v>-19.5</v>
      </c>
      <c r="I69">
        <v>20</v>
      </c>
      <c r="J69" s="5">
        <v>0.9</v>
      </c>
      <c r="P69">
        <f t="shared" si="14"/>
        <v>188.39499999999998</v>
      </c>
    </row>
    <row r="70" spans="1:19" x14ac:dyDescent="0.2">
      <c r="A70" s="4">
        <v>-3.6</v>
      </c>
      <c r="B70">
        <f t="shared" si="13"/>
        <v>5</v>
      </c>
      <c r="C70" s="5">
        <v>0.9</v>
      </c>
      <c r="G70"/>
      <c r="H70" s="4">
        <v>-24.4</v>
      </c>
      <c r="I70">
        <v>25</v>
      </c>
      <c r="J70" s="5">
        <v>0.9</v>
      </c>
      <c r="P70">
        <f t="shared" si="14"/>
        <v>188.39499999999998</v>
      </c>
    </row>
    <row r="71" spans="1:19" x14ac:dyDescent="0.2">
      <c r="A71" s="4">
        <v>-10.199999999999999</v>
      </c>
      <c r="B71">
        <f t="shared" si="13"/>
        <v>10</v>
      </c>
      <c r="C71" s="5">
        <v>0.9</v>
      </c>
      <c r="G71"/>
      <c r="H71" s="4">
        <v>-29.1</v>
      </c>
      <c r="I71">
        <v>30</v>
      </c>
      <c r="J71" s="5">
        <v>0.9</v>
      </c>
      <c r="P71">
        <f t="shared" si="14"/>
        <v>188.39499999999998</v>
      </c>
    </row>
    <row r="72" spans="1:19" x14ac:dyDescent="0.2">
      <c r="A72" s="4">
        <v>-16</v>
      </c>
      <c r="B72">
        <f t="shared" si="13"/>
        <v>15</v>
      </c>
      <c r="C72" s="5">
        <v>0.9</v>
      </c>
      <c r="P72">
        <f t="shared" si="14"/>
        <v>188.39499999999998</v>
      </c>
    </row>
    <row r="73" spans="1:19" x14ac:dyDescent="0.2">
      <c r="A73" s="4">
        <v>-21.9</v>
      </c>
      <c r="B73">
        <f t="shared" si="13"/>
        <v>20</v>
      </c>
      <c r="C73" s="5">
        <v>0.9</v>
      </c>
      <c r="P73">
        <f t="shared" si="14"/>
        <v>188.39499999999998</v>
      </c>
    </row>
    <row r="74" spans="1:19" x14ac:dyDescent="0.2">
      <c r="A74" s="4">
        <v>-27.8</v>
      </c>
      <c r="B74">
        <f t="shared" si="13"/>
        <v>25</v>
      </c>
      <c r="C74" s="5">
        <v>0.9</v>
      </c>
      <c r="P74" s="14">
        <f t="shared" si="14"/>
        <v>188.39499999999998</v>
      </c>
      <c r="Q74" s="14"/>
      <c r="R74" s="14"/>
      <c r="S74" s="15"/>
    </row>
    <row r="75" spans="1:19" x14ac:dyDescent="0.2">
      <c r="A75" s="4">
        <v>-34.4</v>
      </c>
      <c r="B75">
        <f t="shared" si="13"/>
        <v>30</v>
      </c>
      <c r="C75" s="5">
        <v>0.9</v>
      </c>
    </row>
  </sheetData>
  <mergeCells count="5">
    <mergeCell ref="T1:AA1"/>
    <mergeCell ref="P1:S1"/>
    <mergeCell ref="AC2:AC5"/>
    <mergeCell ref="AD2:AD5"/>
    <mergeCell ref="AB2:AB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D194-147D-644D-89C5-4E6EE0F1E304}">
  <dimension ref="A1:K35"/>
  <sheetViews>
    <sheetView zoomScale="125" workbookViewId="0">
      <selection activeCell="I13" sqref="I13"/>
    </sheetView>
  </sheetViews>
  <sheetFormatPr baseColWidth="10" defaultColWidth="10.83203125" defaultRowHeight="16" x14ac:dyDescent="0.2"/>
  <cols>
    <col min="4" max="4" width="14.83203125" style="13" customWidth="1"/>
    <col min="7" max="7" width="11.6640625" bestFit="1" customWidth="1"/>
    <col min="8" max="8" width="10.83203125" style="13"/>
    <col min="9" max="9" width="13.1640625" customWidth="1"/>
    <col min="10" max="10" width="13" style="13" customWidth="1"/>
    <col min="11" max="11" width="14.83203125" style="13" customWidth="1"/>
  </cols>
  <sheetData>
    <row r="1" spans="1:11" x14ac:dyDescent="0.2">
      <c r="A1" t="s">
        <v>9</v>
      </c>
      <c r="D1" s="12" t="s">
        <v>15</v>
      </c>
      <c r="E1" s="21" t="s">
        <v>34</v>
      </c>
      <c r="F1" s="21"/>
      <c r="G1" s="21"/>
      <c r="H1" s="22"/>
      <c r="I1" s="20" t="s">
        <v>40</v>
      </c>
      <c r="J1" s="22"/>
      <c r="K1" s="12" t="s">
        <v>43</v>
      </c>
    </row>
    <row r="2" spans="1:11" x14ac:dyDescent="0.2">
      <c r="A2" t="s">
        <v>11</v>
      </c>
      <c r="B2" t="s">
        <v>10</v>
      </c>
      <c r="C2" t="s">
        <v>12</v>
      </c>
      <c r="E2" t="s">
        <v>20</v>
      </c>
      <c r="F2" t="s">
        <v>21</v>
      </c>
      <c r="G2" t="s">
        <v>35</v>
      </c>
      <c r="H2" s="13" t="s">
        <v>37</v>
      </c>
      <c r="I2" t="s">
        <v>0</v>
      </c>
      <c r="J2" s="13" t="s">
        <v>39</v>
      </c>
      <c r="K2" s="27" t="s">
        <v>44</v>
      </c>
    </row>
    <row r="3" spans="1:11" x14ac:dyDescent="0.2">
      <c r="A3">
        <v>1</v>
      </c>
      <c r="B3">
        <v>50</v>
      </c>
      <c r="C3">
        <v>0</v>
      </c>
      <c r="E3">
        <v>0.02</v>
      </c>
      <c r="F3">
        <v>1.0000000000000001E-5</v>
      </c>
      <c r="G3">
        <f>(E$3*B3)/(1000*A3*F$3)</f>
        <v>100</v>
      </c>
      <c r="H3" s="19">
        <f>1000*A3/B3</f>
        <v>20</v>
      </c>
      <c r="I3">
        <f>C3*211.38-1.847</f>
        <v>-1.847</v>
      </c>
      <c r="J3" s="13">
        <f>(H3-E$6)/E$6</f>
        <v>-0.4425863991081383</v>
      </c>
      <c r="K3" s="27"/>
    </row>
    <row r="4" spans="1:11" x14ac:dyDescent="0.2">
      <c r="A4">
        <v>1.796</v>
      </c>
      <c r="B4">
        <v>50</v>
      </c>
      <c r="C4">
        <v>0.25</v>
      </c>
      <c r="G4">
        <f>(E$3*B4)/(1000*A4*F$3)</f>
        <v>55.679287305122493</v>
      </c>
      <c r="H4" s="13">
        <f t="shared" ref="H4:H9" si="0">1000*A4/B4</f>
        <v>35.92</v>
      </c>
      <c r="I4">
        <f t="shared" ref="I4:I9" si="1">C4*211.38-1.847</f>
        <v>50.997999999999998</v>
      </c>
      <c r="J4" s="13">
        <f t="shared" ref="J4:J9" si="2">(H4-E$6)/E$6</f>
        <v>1.1148272017836997E-3</v>
      </c>
    </row>
    <row r="5" spans="1:11" x14ac:dyDescent="0.2">
      <c r="A5">
        <v>1.7989999999999999</v>
      </c>
      <c r="B5">
        <v>50</v>
      </c>
      <c r="C5">
        <v>0.5</v>
      </c>
      <c r="E5" t="s">
        <v>38</v>
      </c>
      <c r="G5">
        <f t="shared" ref="G5:G9" si="3">(E$3*B5)/(1000*A5*F$3)</f>
        <v>55.586436909394102</v>
      </c>
      <c r="H5" s="13">
        <f t="shared" si="0"/>
        <v>35.979999999999997</v>
      </c>
      <c r="I5">
        <f t="shared" si="1"/>
        <v>103.843</v>
      </c>
      <c r="J5" s="13">
        <f t="shared" si="2"/>
        <v>2.7870680044591502E-3</v>
      </c>
    </row>
    <row r="6" spans="1:11" x14ac:dyDescent="0.2">
      <c r="A6">
        <v>1.8029999999999999</v>
      </c>
      <c r="B6">
        <v>50</v>
      </c>
      <c r="C6">
        <v>0.75</v>
      </c>
      <c r="E6" s="18">
        <v>35.880000000000003</v>
      </c>
      <c r="G6">
        <f t="shared" si="3"/>
        <v>55.463117027176928</v>
      </c>
      <c r="H6" s="13">
        <f t="shared" si="0"/>
        <v>36.06</v>
      </c>
      <c r="I6">
        <f t="shared" si="1"/>
        <v>156.68799999999999</v>
      </c>
      <c r="J6" s="13">
        <f t="shared" si="2"/>
        <v>5.0167224080267473E-3</v>
      </c>
    </row>
    <row r="7" spans="1:11" x14ac:dyDescent="0.2">
      <c r="A7">
        <v>1.8089999999999999</v>
      </c>
      <c r="B7">
        <v>50</v>
      </c>
      <c r="C7">
        <v>1</v>
      </c>
      <c r="G7">
        <f t="shared" si="3"/>
        <v>55.279159756771691</v>
      </c>
      <c r="H7" s="13">
        <f t="shared" si="0"/>
        <v>36.18</v>
      </c>
      <c r="I7">
        <f t="shared" si="1"/>
        <v>209.53299999999999</v>
      </c>
      <c r="J7" s="13">
        <f t="shared" si="2"/>
        <v>8.3612040133778463E-3</v>
      </c>
    </row>
    <row r="8" spans="1:11" x14ac:dyDescent="0.2">
      <c r="A8">
        <v>1.8160000000000001</v>
      </c>
      <c r="B8">
        <v>50</v>
      </c>
      <c r="C8">
        <v>1.25</v>
      </c>
      <c r="G8">
        <f t="shared" si="3"/>
        <v>55.066079295154175</v>
      </c>
      <c r="H8" s="13">
        <f t="shared" si="0"/>
        <v>36.32</v>
      </c>
      <c r="I8">
        <f t="shared" si="1"/>
        <v>262.37800000000004</v>
      </c>
      <c r="J8" s="13">
        <f t="shared" si="2"/>
        <v>1.2263099219620894E-2</v>
      </c>
    </row>
    <row r="9" spans="1:11" x14ac:dyDescent="0.2">
      <c r="A9">
        <v>1.823</v>
      </c>
      <c r="B9">
        <v>50</v>
      </c>
      <c r="C9">
        <v>1.5</v>
      </c>
      <c r="G9">
        <f t="shared" si="3"/>
        <v>54.854635216675803</v>
      </c>
      <c r="H9" s="13">
        <f t="shared" si="0"/>
        <v>36.46</v>
      </c>
      <c r="I9">
        <f t="shared" si="1"/>
        <v>315.22300000000001</v>
      </c>
      <c r="J9" s="13">
        <f t="shared" si="2"/>
        <v>1.6164994425863943E-2</v>
      </c>
    </row>
    <row r="10" spans="1:11" x14ac:dyDescent="0.2">
      <c r="G10" t="s">
        <v>36</v>
      </c>
    </row>
    <row r="11" spans="1:11" x14ac:dyDescent="0.2">
      <c r="G11">
        <f>AVERAGE(G3:G9)</f>
        <v>61.704102215756457</v>
      </c>
      <c r="I11" s="20" t="s">
        <v>41</v>
      </c>
      <c r="J11" s="22"/>
    </row>
    <row r="12" spans="1:11" ht="58.5" customHeight="1" x14ac:dyDescent="0.2">
      <c r="I12" s="25" t="s">
        <v>42</v>
      </c>
      <c r="J12" s="26"/>
    </row>
    <row r="28" spans="1:3" x14ac:dyDescent="0.2">
      <c r="A28" t="s">
        <v>5</v>
      </c>
    </row>
    <row r="29" spans="1:3" x14ac:dyDescent="0.2">
      <c r="A29">
        <v>-1.704</v>
      </c>
      <c r="B29">
        <v>50</v>
      </c>
      <c r="C29">
        <v>0</v>
      </c>
    </row>
    <row r="30" spans="1:3" x14ac:dyDescent="0.2">
      <c r="A30">
        <v>-1.706</v>
      </c>
      <c r="B30">
        <v>50</v>
      </c>
      <c r="C30">
        <v>0.25</v>
      </c>
    </row>
    <row r="31" spans="1:3" x14ac:dyDescent="0.2">
      <c r="A31">
        <v>-1.712</v>
      </c>
      <c r="B31">
        <v>50</v>
      </c>
      <c r="C31">
        <v>0.5</v>
      </c>
    </row>
    <row r="32" spans="1:3" x14ac:dyDescent="0.2">
      <c r="A32">
        <v>-1.7210000000000001</v>
      </c>
      <c r="B32">
        <v>50</v>
      </c>
      <c r="C32">
        <v>0.75</v>
      </c>
    </row>
    <row r="33" spans="1:3" x14ac:dyDescent="0.2">
      <c r="A33">
        <v>-1.732</v>
      </c>
      <c r="B33">
        <v>50</v>
      </c>
      <c r="C33">
        <v>1</v>
      </c>
    </row>
    <row r="34" spans="1:3" x14ac:dyDescent="0.2">
      <c r="A34">
        <v>-1.744</v>
      </c>
      <c r="B34">
        <v>50</v>
      </c>
      <c r="C34">
        <v>1.25</v>
      </c>
    </row>
    <row r="35" spans="1:3" x14ac:dyDescent="0.2">
      <c r="A35">
        <v>-1.7569999999999999</v>
      </c>
      <c r="B35">
        <v>50</v>
      </c>
      <c r="C35">
        <v>1.5</v>
      </c>
    </row>
  </sheetData>
  <mergeCells count="5">
    <mergeCell ref="I12:J12"/>
    <mergeCell ref="I11:J11"/>
    <mergeCell ref="I1:J1"/>
    <mergeCell ref="E1:H1"/>
    <mergeCell ref="K2:K3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27DF-43EE-9048-94C2-63C9BA972FED}">
  <dimension ref="A1:L50"/>
  <sheetViews>
    <sheetView tabSelected="1" zoomScale="143" workbookViewId="0">
      <selection activeCell="F13" sqref="F13"/>
    </sheetView>
  </sheetViews>
  <sheetFormatPr baseColWidth="10" defaultColWidth="10.83203125" defaultRowHeight="16" x14ac:dyDescent="0.2"/>
  <cols>
    <col min="1" max="1" width="10.83203125" style="4"/>
    <col min="4" max="4" width="10.83203125" style="5"/>
    <col min="5" max="5" width="10.83203125" style="4"/>
    <col min="8" max="8" width="10.83203125" style="5"/>
  </cols>
  <sheetData>
    <row r="1" spans="1:12" s="10" customFormat="1" x14ac:dyDescent="0.2">
      <c r="A1" s="9" t="s">
        <v>9</v>
      </c>
      <c r="D1" s="11"/>
      <c r="E1" s="9" t="s">
        <v>5</v>
      </c>
      <c r="H1" s="11"/>
      <c r="I1" s="10" t="s">
        <v>49</v>
      </c>
    </row>
    <row r="2" spans="1:12" s="10" customFormat="1" x14ac:dyDescent="0.2">
      <c r="A2" s="9" t="s">
        <v>7</v>
      </c>
      <c r="B2" s="10" t="s">
        <v>45</v>
      </c>
      <c r="C2" s="10" t="s">
        <v>13</v>
      </c>
      <c r="D2" s="11" t="s">
        <v>4</v>
      </c>
      <c r="E2" s="9" t="s">
        <v>7</v>
      </c>
      <c r="F2" s="10" t="s">
        <v>48</v>
      </c>
      <c r="G2" s="10" t="s">
        <v>6</v>
      </c>
      <c r="H2" s="11" t="s">
        <v>4</v>
      </c>
      <c r="I2" s="9" t="s">
        <v>7</v>
      </c>
      <c r="J2" s="10" t="s">
        <v>48</v>
      </c>
      <c r="K2" s="10" t="s">
        <v>6</v>
      </c>
      <c r="L2" s="11" t="s">
        <v>4</v>
      </c>
    </row>
    <row r="3" spans="1:12" x14ac:dyDescent="0.2">
      <c r="A3" s="4">
        <v>0.94</v>
      </c>
      <c r="B3">
        <v>104</v>
      </c>
      <c r="C3">
        <v>30</v>
      </c>
      <c r="D3" s="5">
        <v>0</v>
      </c>
      <c r="E3" s="4">
        <v>-1.1299999999999999</v>
      </c>
      <c r="F3">
        <v>104</v>
      </c>
      <c r="G3">
        <v>30</v>
      </c>
      <c r="H3" s="5">
        <v>0</v>
      </c>
      <c r="I3" s="4"/>
      <c r="K3">
        <v>30</v>
      </c>
      <c r="L3" s="5">
        <v>0</v>
      </c>
    </row>
    <row r="4" spans="1:12" x14ac:dyDescent="0.2">
      <c r="A4" s="4">
        <v>0.95</v>
      </c>
      <c r="B4">
        <v>103</v>
      </c>
      <c r="C4">
        <v>30</v>
      </c>
      <c r="D4" s="5">
        <v>0</v>
      </c>
      <c r="E4" s="4">
        <v>-1.1399999999999999</v>
      </c>
      <c r="F4">
        <v>103</v>
      </c>
      <c r="G4">
        <v>30</v>
      </c>
      <c r="H4" s="5">
        <v>0</v>
      </c>
      <c r="I4" s="4"/>
      <c r="K4">
        <v>30</v>
      </c>
      <c r="L4" s="5">
        <v>0</v>
      </c>
    </row>
    <row r="5" spans="1:12" x14ac:dyDescent="0.2">
      <c r="A5" s="4">
        <v>0.97</v>
      </c>
      <c r="B5">
        <v>102</v>
      </c>
      <c r="C5">
        <v>30</v>
      </c>
      <c r="D5" s="5">
        <v>0</v>
      </c>
      <c r="E5" s="4">
        <v>-1.1599999999999999</v>
      </c>
      <c r="F5">
        <v>102</v>
      </c>
      <c r="G5">
        <v>30</v>
      </c>
      <c r="H5" s="5">
        <v>0</v>
      </c>
      <c r="I5" s="4"/>
      <c r="K5">
        <v>30</v>
      </c>
      <c r="L5" s="5">
        <v>0</v>
      </c>
    </row>
    <row r="6" spans="1:12" x14ac:dyDescent="0.2">
      <c r="A6" s="4">
        <v>0.98499999999999999</v>
      </c>
      <c r="B6">
        <v>101</v>
      </c>
      <c r="C6">
        <v>30</v>
      </c>
      <c r="D6" s="5">
        <v>0</v>
      </c>
      <c r="E6" s="4">
        <v>-1.17</v>
      </c>
      <c r="F6">
        <v>101</v>
      </c>
      <c r="G6">
        <v>30</v>
      </c>
      <c r="H6" s="5">
        <v>0</v>
      </c>
      <c r="I6" s="4"/>
      <c r="K6">
        <v>30</v>
      </c>
      <c r="L6" s="5">
        <v>0</v>
      </c>
    </row>
    <row r="7" spans="1:12" x14ac:dyDescent="0.2">
      <c r="A7" s="4">
        <v>0.995</v>
      </c>
      <c r="B7">
        <v>100</v>
      </c>
      <c r="C7">
        <v>30</v>
      </c>
      <c r="D7" s="5">
        <v>0</v>
      </c>
      <c r="E7" s="4">
        <v>-1.19</v>
      </c>
      <c r="F7">
        <v>100</v>
      </c>
      <c r="G7">
        <v>30</v>
      </c>
      <c r="H7" s="5">
        <v>0</v>
      </c>
      <c r="I7" s="4"/>
      <c r="K7">
        <v>30</v>
      </c>
      <c r="L7" s="5">
        <v>0</v>
      </c>
    </row>
    <row r="8" spans="1:12" x14ac:dyDescent="0.2">
      <c r="A8" s="4">
        <v>1.004</v>
      </c>
      <c r="B8">
        <v>99</v>
      </c>
      <c r="C8">
        <v>30</v>
      </c>
      <c r="D8" s="5">
        <v>0</v>
      </c>
      <c r="E8" s="4">
        <v>-1.2</v>
      </c>
      <c r="F8">
        <v>99</v>
      </c>
      <c r="G8">
        <v>30</v>
      </c>
      <c r="H8" s="5">
        <v>0</v>
      </c>
      <c r="I8" s="4"/>
      <c r="K8">
        <v>30</v>
      </c>
      <c r="L8" s="5">
        <v>0</v>
      </c>
    </row>
    <row r="9" spans="1:12" x14ac:dyDescent="0.2">
      <c r="A9" s="4">
        <v>1.0269999999999999</v>
      </c>
      <c r="B9">
        <v>98</v>
      </c>
      <c r="C9">
        <v>30</v>
      </c>
      <c r="D9" s="5">
        <v>0</v>
      </c>
      <c r="E9" s="4">
        <v>-1.22</v>
      </c>
      <c r="F9">
        <v>98</v>
      </c>
      <c r="G9">
        <v>30</v>
      </c>
      <c r="H9" s="5">
        <v>0</v>
      </c>
      <c r="I9" s="4"/>
      <c r="K9">
        <v>30</v>
      </c>
      <c r="L9" s="5">
        <v>0</v>
      </c>
    </row>
    <row r="10" spans="1:12" x14ac:dyDescent="0.2">
      <c r="A10" s="4">
        <v>1.036</v>
      </c>
      <c r="B10">
        <f>B9-1</f>
        <v>97</v>
      </c>
      <c r="C10">
        <v>30</v>
      </c>
      <c r="D10" s="5">
        <v>0</v>
      </c>
      <c r="E10" s="4">
        <v>-1.23</v>
      </c>
      <c r="F10">
        <f t="shared" ref="F10:F50" si="0">F9-1</f>
        <v>97</v>
      </c>
      <c r="G10">
        <v>30</v>
      </c>
      <c r="H10" s="5">
        <v>0</v>
      </c>
      <c r="I10" s="4"/>
      <c r="K10">
        <v>30</v>
      </c>
      <c r="L10" s="5">
        <v>0</v>
      </c>
    </row>
    <row r="11" spans="1:12" x14ac:dyDescent="0.2">
      <c r="A11" s="4">
        <v>1.0529999999999999</v>
      </c>
      <c r="B11">
        <f t="shared" ref="B11:B50" si="1">B10-1</f>
        <v>96</v>
      </c>
      <c r="C11">
        <v>30</v>
      </c>
      <c r="D11" s="5">
        <v>0</v>
      </c>
      <c r="E11" s="4">
        <v>-1.24</v>
      </c>
      <c r="F11">
        <f t="shared" si="0"/>
        <v>96</v>
      </c>
      <c r="G11">
        <v>30</v>
      </c>
      <c r="H11" s="5">
        <v>0</v>
      </c>
      <c r="I11" s="4"/>
      <c r="K11">
        <v>30</v>
      </c>
      <c r="L11" s="5">
        <v>0</v>
      </c>
    </row>
    <row r="12" spans="1:12" x14ac:dyDescent="0.2">
      <c r="A12" s="4">
        <v>1.073</v>
      </c>
      <c r="B12">
        <f t="shared" si="1"/>
        <v>95</v>
      </c>
      <c r="C12">
        <v>30</v>
      </c>
      <c r="D12" s="5">
        <v>0</v>
      </c>
      <c r="E12" s="4">
        <v>-1.25</v>
      </c>
      <c r="F12">
        <f t="shared" si="0"/>
        <v>95</v>
      </c>
      <c r="G12">
        <v>30</v>
      </c>
      <c r="H12" s="5">
        <v>0</v>
      </c>
      <c r="I12" s="4"/>
      <c r="K12">
        <v>30</v>
      </c>
      <c r="L12" s="5">
        <v>0</v>
      </c>
    </row>
    <row r="13" spans="1:12" x14ac:dyDescent="0.2">
      <c r="A13" s="4">
        <v>1.081</v>
      </c>
      <c r="B13">
        <f t="shared" si="1"/>
        <v>94</v>
      </c>
      <c r="C13">
        <v>30</v>
      </c>
      <c r="D13" s="5">
        <v>0</v>
      </c>
      <c r="E13" s="4">
        <v>-1.26</v>
      </c>
      <c r="F13">
        <f t="shared" si="0"/>
        <v>94</v>
      </c>
      <c r="G13">
        <v>30</v>
      </c>
      <c r="H13" s="5">
        <v>0</v>
      </c>
      <c r="I13" s="4"/>
      <c r="K13">
        <v>30</v>
      </c>
      <c r="L13" s="5">
        <v>0</v>
      </c>
    </row>
    <row r="14" spans="1:12" x14ac:dyDescent="0.2">
      <c r="A14" s="4">
        <v>1.099</v>
      </c>
      <c r="B14">
        <f t="shared" si="1"/>
        <v>93</v>
      </c>
      <c r="C14">
        <v>30</v>
      </c>
      <c r="D14" s="5">
        <v>0</v>
      </c>
      <c r="E14" s="4">
        <v>-1.27</v>
      </c>
      <c r="F14">
        <f t="shared" si="0"/>
        <v>93</v>
      </c>
      <c r="G14">
        <v>30</v>
      </c>
      <c r="H14" s="5">
        <v>0</v>
      </c>
      <c r="I14" s="4"/>
      <c r="K14">
        <v>30</v>
      </c>
      <c r="L14" s="5">
        <v>0</v>
      </c>
    </row>
    <row r="15" spans="1:12" x14ac:dyDescent="0.2">
      <c r="A15" s="4">
        <v>1.1060000000000001</v>
      </c>
      <c r="B15">
        <f t="shared" si="1"/>
        <v>92</v>
      </c>
      <c r="C15">
        <v>30</v>
      </c>
      <c r="D15" s="5">
        <v>0</v>
      </c>
      <c r="E15" s="4">
        <v>-1.28</v>
      </c>
      <c r="F15">
        <f t="shared" si="0"/>
        <v>92</v>
      </c>
      <c r="G15">
        <v>30</v>
      </c>
      <c r="H15" s="5">
        <v>0</v>
      </c>
      <c r="I15" s="4"/>
      <c r="K15">
        <v>30</v>
      </c>
      <c r="L15" s="5">
        <v>0</v>
      </c>
    </row>
    <row r="16" spans="1:12" x14ac:dyDescent="0.2">
      <c r="A16" s="4">
        <v>1.1719999999999999</v>
      </c>
      <c r="B16">
        <f t="shared" si="1"/>
        <v>91</v>
      </c>
      <c r="C16">
        <v>30</v>
      </c>
      <c r="D16" s="5">
        <v>0</v>
      </c>
      <c r="E16" s="4">
        <v>-1.29</v>
      </c>
      <c r="F16">
        <f t="shared" si="0"/>
        <v>91</v>
      </c>
      <c r="G16">
        <v>30</v>
      </c>
      <c r="H16" s="5">
        <v>0</v>
      </c>
      <c r="I16" s="4"/>
      <c r="K16">
        <v>30</v>
      </c>
      <c r="L16" s="5">
        <v>0</v>
      </c>
    </row>
    <row r="17" spans="1:12" x14ac:dyDescent="0.2">
      <c r="A17" s="4">
        <v>1.1279999999999999</v>
      </c>
      <c r="B17">
        <f t="shared" si="1"/>
        <v>90</v>
      </c>
      <c r="C17">
        <v>30</v>
      </c>
      <c r="D17" s="5">
        <v>0</v>
      </c>
      <c r="E17" s="4">
        <v>-1.3</v>
      </c>
      <c r="F17">
        <f t="shared" si="0"/>
        <v>90</v>
      </c>
      <c r="G17">
        <v>30</v>
      </c>
      <c r="H17" s="5">
        <v>0</v>
      </c>
      <c r="I17" s="4"/>
      <c r="K17">
        <v>30</v>
      </c>
      <c r="L17" s="5">
        <v>0</v>
      </c>
    </row>
    <row r="18" spans="1:12" x14ac:dyDescent="0.2">
      <c r="A18" s="4">
        <v>1.1339999999999999</v>
      </c>
      <c r="B18">
        <f t="shared" si="1"/>
        <v>89</v>
      </c>
      <c r="C18">
        <v>30</v>
      </c>
      <c r="D18" s="5">
        <v>0</v>
      </c>
      <c r="E18" s="4">
        <v>-1.31</v>
      </c>
      <c r="F18">
        <f t="shared" si="0"/>
        <v>89</v>
      </c>
      <c r="G18">
        <v>30</v>
      </c>
      <c r="H18" s="5">
        <v>0</v>
      </c>
      <c r="I18" s="4"/>
      <c r="K18">
        <v>30</v>
      </c>
      <c r="L18" s="5">
        <v>0</v>
      </c>
    </row>
    <row r="19" spans="1:12" x14ac:dyDescent="0.2">
      <c r="A19" s="4">
        <v>1.145</v>
      </c>
      <c r="B19">
        <f t="shared" si="1"/>
        <v>88</v>
      </c>
      <c r="C19">
        <v>30</v>
      </c>
      <c r="D19" s="5">
        <v>0</v>
      </c>
      <c r="E19" s="4">
        <v>-1.31</v>
      </c>
      <c r="F19">
        <f t="shared" si="0"/>
        <v>88</v>
      </c>
      <c r="G19">
        <v>30</v>
      </c>
      <c r="H19" s="5">
        <v>0</v>
      </c>
      <c r="I19" s="4"/>
      <c r="K19">
        <v>30</v>
      </c>
      <c r="L19" s="5">
        <v>0</v>
      </c>
    </row>
    <row r="20" spans="1:12" x14ac:dyDescent="0.2">
      <c r="A20" s="4">
        <v>1.153</v>
      </c>
      <c r="B20">
        <f t="shared" si="1"/>
        <v>87</v>
      </c>
      <c r="C20">
        <v>30</v>
      </c>
      <c r="D20" s="5">
        <v>0</v>
      </c>
      <c r="E20" s="4">
        <v>-1.32</v>
      </c>
      <c r="F20">
        <f t="shared" si="0"/>
        <v>87</v>
      </c>
      <c r="G20">
        <v>30</v>
      </c>
      <c r="H20" s="5">
        <v>0</v>
      </c>
      <c r="I20" s="4"/>
      <c r="K20">
        <v>30</v>
      </c>
      <c r="L20" s="5">
        <v>0</v>
      </c>
    </row>
    <row r="21" spans="1:12" x14ac:dyDescent="0.2">
      <c r="A21" s="4">
        <v>1.165</v>
      </c>
      <c r="B21">
        <f t="shared" si="1"/>
        <v>86</v>
      </c>
      <c r="C21">
        <v>30</v>
      </c>
      <c r="D21" s="5">
        <v>0</v>
      </c>
      <c r="E21" s="4">
        <v>-1.33</v>
      </c>
      <c r="F21">
        <f t="shared" si="0"/>
        <v>86</v>
      </c>
      <c r="G21">
        <v>30</v>
      </c>
      <c r="H21" s="5">
        <v>0</v>
      </c>
      <c r="I21" s="4"/>
      <c r="K21">
        <v>30</v>
      </c>
      <c r="L21" s="5">
        <v>0</v>
      </c>
    </row>
    <row r="22" spans="1:12" x14ac:dyDescent="0.2">
      <c r="A22" s="4">
        <v>1.171</v>
      </c>
      <c r="B22">
        <f t="shared" si="1"/>
        <v>85</v>
      </c>
      <c r="C22">
        <v>30</v>
      </c>
      <c r="D22" s="5">
        <v>0</v>
      </c>
      <c r="E22" s="4">
        <v>-1.33</v>
      </c>
      <c r="F22">
        <f t="shared" si="0"/>
        <v>85</v>
      </c>
      <c r="G22">
        <v>30</v>
      </c>
      <c r="H22" s="5">
        <v>0</v>
      </c>
      <c r="I22" s="4"/>
      <c r="K22">
        <v>30</v>
      </c>
      <c r="L22" s="5">
        <v>0</v>
      </c>
    </row>
    <row r="23" spans="1:12" x14ac:dyDescent="0.2">
      <c r="A23" s="4">
        <v>1.18</v>
      </c>
      <c r="B23">
        <f t="shared" si="1"/>
        <v>84</v>
      </c>
      <c r="C23">
        <v>30</v>
      </c>
      <c r="D23" s="5">
        <v>0</v>
      </c>
      <c r="E23" s="4">
        <v>-1.33</v>
      </c>
      <c r="F23">
        <f t="shared" si="0"/>
        <v>84</v>
      </c>
      <c r="G23">
        <v>30</v>
      </c>
      <c r="H23" s="5">
        <v>0</v>
      </c>
      <c r="I23" s="4"/>
      <c r="K23">
        <v>30</v>
      </c>
      <c r="L23" s="5">
        <v>0</v>
      </c>
    </row>
    <row r="24" spans="1:12" x14ac:dyDescent="0.2">
      <c r="A24" s="4">
        <v>1.1830000000000001</v>
      </c>
      <c r="B24">
        <f t="shared" si="1"/>
        <v>83</v>
      </c>
      <c r="C24">
        <v>30</v>
      </c>
      <c r="D24" s="5">
        <v>0</v>
      </c>
      <c r="E24" s="4">
        <v>-1.33</v>
      </c>
      <c r="F24">
        <f t="shared" si="0"/>
        <v>83</v>
      </c>
      <c r="G24">
        <v>30</v>
      </c>
      <c r="H24" s="5">
        <v>0</v>
      </c>
      <c r="I24" s="4"/>
      <c r="K24">
        <v>30</v>
      </c>
      <c r="L24" s="5">
        <v>0</v>
      </c>
    </row>
    <row r="25" spans="1:12" x14ac:dyDescent="0.2">
      <c r="A25" s="4">
        <v>1.19</v>
      </c>
      <c r="B25">
        <f t="shared" si="1"/>
        <v>82</v>
      </c>
      <c r="C25">
        <v>30</v>
      </c>
      <c r="D25" s="5">
        <v>0</v>
      </c>
      <c r="E25" s="4">
        <v>-1.34</v>
      </c>
      <c r="F25">
        <f t="shared" si="0"/>
        <v>82</v>
      </c>
      <c r="G25">
        <v>30</v>
      </c>
      <c r="H25" s="5">
        <v>0</v>
      </c>
      <c r="I25" s="4"/>
      <c r="K25">
        <v>30</v>
      </c>
      <c r="L25" s="5">
        <v>0</v>
      </c>
    </row>
    <row r="26" spans="1:12" x14ac:dyDescent="0.2">
      <c r="A26" s="4">
        <v>1.1970000000000001</v>
      </c>
      <c r="B26">
        <f t="shared" si="1"/>
        <v>81</v>
      </c>
      <c r="C26">
        <v>30</v>
      </c>
      <c r="D26" s="5">
        <v>0</v>
      </c>
      <c r="E26" s="4">
        <v>-1.34</v>
      </c>
      <c r="F26">
        <f t="shared" si="0"/>
        <v>81</v>
      </c>
      <c r="G26">
        <v>30</v>
      </c>
      <c r="H26" s="5">
        <v>0</v>
      </c>
      <c r="I26" s="4"/>
      <c r="K26">
        <v>30</v>
      </c>
      <c r="L26" s="5">
        <v>0</v>
      </c>
    </row>
    <row r="27" spans="1:12" x14ac:dyDescent="0.2">
      <c r="A27" s="4">
        <v>1.2050000000000001</v>
      </c>
      <c r="B27">
        <f t="shared" si="1"/>
        <v>80</v>
      </c>
      <c r="C27">
        <v>30</v>
      </c>
      <c r="D27" s="5">
        <v>0</v>
      </c>
      <c r="F27">
        <f t="shared" si="0"/>
        <v>80</v>
      </c>
      <c r="G27">
        <v>30</v>
      </c>
      <c r="H27" s="5">
        <v>0</v>
      </c>
      <c r="I27" s="4"/>
      <c r="K27">
        <v>30</v>
      </c>
      <c r="L27" s="5">
        <v>0</v>
      </c>
    </row>
    <row r="28" spans="1:12" x14ac:dyDescent="0.2">
      <c r="A28" s="4">
        <v>1.2110000000000001</v>
      </c>
      <c r="B28">
        <f t="shared" si="1"/>
        <v>79</v>
      </c>
      <c r="C28">
        <v>30</v>
      </c>
      <c r="D28" s="5">
        <v>0</v>
      </c>
      <c r="F28">
        <f t="shared" si="0"/>
        <v>79</v>
      </c>
      <c r="G28">
        <v>30</v>
      </c>
      <c r="H28" s="5">
        <v>0</v>
      </c>
      <c r="I28" s="4"/>
      <c r="K28">
        <v>30</v>
      </c>
      <c r="L28" s="5">
        <v>0</v>
      </c>
    </row>
    <row r="29" spans="1:12" x14ac:dyDescent="0.2">
      <c r="A29" s="4">
        <v>1.2150000000000001</v>
      </c>
      <c r="B29">
        <f t="shared" si="1"/>
        <v>78</v>
      </c>
      <c r="C29">
        <v>30</v>
      </c>
      <c r="D29" s="5">
        <v>0</v>
      </c>
      <c r="F29">
        <f t="shared" si="0"/>
        <v>78</v>
      </c>
      <c r="G29">
        <v>30</v>
      </c>
      <c r="H29" s="5">
        <v>0</v>
      </c>
      <c r="I29" s="4"/>
      <c r="K29">
        <v>30</v>
      </c>
      <c r="L29" s="5">
        <v>0</v>
      </c>
    </row>
    <row r="30" spans="1:12" x14ac:dyDescent="0.2">
      <c r="A30" s="4">
        <v>1.2190000000000001</v>
      </c>
      <c r="B30">
        <f t="shared" si="1"/>
        <v>77</v>
      </c>
      <c r="C30">
        <v>30</v>
      </c>
      <c r="D30" s="5">
        <v>0</v>
      </c>
      <c r="F30">
        <f t="shared" si="0"/>
        <v>77</v>
      </c>
      <c r="G30">
        <v>30</v>
      </c>
      <c r="H30" s="5">
        <v>0</v>
      </c>
      <c r="I30" s="4"/>
      <c r="K30">
        <v>30</v>
      </c>
      <c r="L30" s="5">
        <v>0</v>
      </c>
    </row>
    <row r="31" spans="1:12" x14ac:dyDescent="0.2">
      <c r="A31" s="4">
        <v>1.224</v>
      </c>
      <c r="B31">
        <f t="shared" si="1"/>
        <v>76</v>
      </c>
      <c r="C31">
        <v>30</v>
      </c>
      <c r="D31" s="5">
        <v>0</v>
      </c>
      <c r="F31">
        <f t="shared" si="0"/>
        <v>76</v>
      </c>
      <c r="G31">
        <v>30</v>
      </c>
      <c r="H31" s="5">
        <v>0</v>
      </c>
      <c r="I31" s="4"/>
      <c r="K31">
        <v>30</v>
      </c>
      <c r="L31" s="5">
        <v>0</v>
      </c>
    </row>
    <row r="32" spans="1:12" x14ac:dyDescent="0.2">
      <c r="A32" s="4">
        <v>1.2270000000000001</v>
      </c>
      <c r="B32">
        <f t="shared" si="1"/>
        <v>75</v>
      </c>
      <c r="C32">
        <v>30</v>
      </c>
      <c r="D32" s="5">
        <v>0</v>
      </c>
      <c r="F32">
        <f t="shared" si="0"/>
        <v>75</v>
      </c>
      <c r="G32">
        <v>30</v>
      </c>
      <c r="H32" s="5">
        <v>0</v>
      </c>
      <c r="I32" s="4"/>
      <c r="K32">
        <v>30</v>
      </c>
      <c r="L32" s="5">
        <v>0</v>
      </c>
    </row>
    <row r="33" spans="1:12" x14ac:dyDescent="0.2">
      <c r="A33" s="4">
        <v>1.23</v>
      </c>
      <c r="B33">
        <f t="shared" si="1"/>
        <v>74</v>
      </c>
      <c r="C33">
        <v>30</v>
      </c>
      <c r="D33" s="5">
        <v>0</v>
      </c>
      <c r="F33">
        <f t="shared" si="0"/>
        <v>74</v>
      </c>
      <c r="G33">
        <v>30</v>
      </c>
      <c r="H33" s="5">
        <v>0</v>
      </c>
      <c r="I33" s="4"/>
      <c r="K33">
        <v>30</v>
      </c>
      <c r="L33" s="5">
        <v>0</v>
      </c>
    </row>
    <row r="34" spans="1:12" x14ac:dyDescent="0.2">
      <c r="A34" s="4">
        <v>1.232</v>
      </c>
      <c r="B34">
        <f t="shared" si="1"/>
        <v>73</v>
      </c>
      <c r="C34">
        <v>30</v>
      </c>
      <c r="D34" s="5">
        <v>0</v>
      </c>
      <c r="F34">
        <f t="shared" si="0"/>
        <v>73</v>
      </c>
      <c r="G34">
        <v>30</v>
      </c>
      <c r="H34" s="5">
        <v>0</v>
      </c>
      <c r="I34" s="4"/>
      <c r="K34">
        <v>30</v>
      </c>
      <c r="L34" s="5">
        <v>0</v>
      </c>
    </row>
    <row r="35" spans="1:12" x14ac:dyDescent="0.2">
      <c r="A35" s="4">
        <v>1.234</v>
      </c>
      <c r="B35">
        <f t="shared" si="1"/>
        <v>72</v>
      </c>
      <c r="C35">
        <v>30</v>
      </c>
      <c r="D35" s="5">
        <v>0</v>
      </c>
      <c r="F35">
        <f t="shared" si="0"/>
        <v>72</v>
      </c>
      <c r="G35">
        <v>30</v>
      </c>
      <c r="H35" s="5">
        <v>0</v>
      </c>
      <c r="I35" s="4"/>
      <c r="K35">
        <v>30</v>
      </c>
      <c r="L35" s="5">
        <v>0</v>
      </c>
    </row>
    <row r="36" spans="1:12" x14ac:dyDescent="0.2">
      <c r="A36" s="4">
        <v>1.236</v>
      </c>
      <c r="B36">
        <f t="shared" si="1"/>
        <v>71</v>
      </c>
      <c r="C36">
        <v>30</v>
      </c>
      <c r="D36" s="5">
        <v>0</v>
      </c>
      <c r="F36">
        <f t="shared" si="0"/>
        <v>71</v>
      </c>
      <c r="G36">
        <v>30</v>
      </c>
      <c r="H36" s="5">
        <v>0</v>
      </c>
      <c r="I36" s="4"/>
      <c r="K36">
        <v>30</v>
      </c>
      <c r="L36" s="5">
        <v>0</v>
      </c>
    </row>
    <row r="37" spans="1:12" x14ac:dyDescent="0.2">
      <c r="A37" s="4">
        <v>1.2370000000000001</v>
      </c>
      <c r="B37">
        <f t="shared" si="1"/>
        <v>70</v>
      </c>
      <c r="C37">
        <v>30</v>
      </c>
      <c r="D37" s="5">
        <v>0</v>
      </c>
      <c r="F37">
        <f t="shared" si="0"/>
        <v>70</v>
      </c>
      <c r="G37">
        <v>30</v>
      </c>
      <c r="H37" s="5">
        <v>0</v>
      </c>
      <c r="I37" s="4"/>
      <c r="K37">
        <v>30</v>
      </c>
      <c r="L37" s="5">
        <v>0</v>
      </c>
    </row>
    <row r="38" spans="1:12" x14ac:dyDescent="0.2">
      <c r="A38" s="4">
        <v>1.238</v>
      </c>
      <c r="B38">
        <f t="shared" si="1"/>
        <v>69</v>
      </c>
      <c r="C38">
        <v>30</v>
      </c>
      <c r="D38" s="5">
        <v>0</v>
      </c>
      <c r="F38">
        <f t="shared" si="0"/>
        <v>69</v>
      </c>
      <c r="G38">
        <v>30</v>
      </c>
      <c r="H38" s="5">
        <v>0</v>
      </c>
      <c r="I38" s="4"/>
      <c r="K38">
        <v>30</v>
      </c>
      <c r="L38" s="5">
        <v>0</v>
      </c>
    </row>
    <row r="39" spans="1:12" x14ac:dyDescent="0.2">
      <c r="A39" s="4">
        <v>1.238</v>
      </c>
      <c r="B39">
        <f t="shared" si="1"/>
        <v>68</v>
      </c>
      <c r="C39">
        <v>30</v>
      </c>
      <c r="D39" s="5">
        <v>0</v>
      </c>
      <c r="F39">
        <f t="shared" si="0"/>
        <v>68</v>
      </c>
      <c r="G39">
        <v>30</v>
      </c>
      <c r="H39" s="5">
        <v>0</v>
      </c>
      <c r="I39" s="4"/>
      <c r="K39">
        <v>30</v>
      </c>
      <c r="L39" s="5">
        <v>0</v>
      </c>
    </row>
    <row r="40" spans="1:12" x14ac:dyDescent="0.2">
      <c r="A40" s="4">
        <v>1.2370000000000001</v>
      </c>
      <c r="B40">
        <f t="shared" si="1"/>
        <v>67</v>
      </c>
      <c r="C40">
        <v>30</v>
      </c>
      <c r="D40" s="5">
        <v>0</v>
      </c>
      <c r="F40">
        <f t="shared" si="0"/>
        <v>67</v>
      </c>
      <c r="G40">
        <v>30</v>
      </c>
      <c r="H40" s="5">
        <v>0</v>
      </c>
      <c r="I40" s="4"/>
      <c r="K40">
        <v>30</v>
      </c>
      <c r="L40" s="5">
        <v>0</v>
      </c>
    </row>
    <row r="41" spans="1:12" x14ac:dyDescent="0.2">
      <c r="A41" s="4">
        <v>1.2370000000000001</v>
      </c>
      <c r="B41">
        <f t="shared" si="1"/>
        <v>66</v>
      </c>
      <c r="C41">
        <v>30</v>
      </c>
      <c r="D41" s="5">
        <v>0</v>
      </c>
      <c r="F41">
        <f t="shared" si="0"/>
        <v>66</v>
      </c>
      <c r="G41">
        <v>30</v>
      </c>
      <c r="H41" s="5">
        <v>0</v>
      </c>
      <c r="I41" s="4"/>
      <c r="K41">
        <v>30</v>
      </c>
      <c r="L41" s="5">
        <v>0</v>
      </c>
    </row>
    <row r="42" spans="1:12" x14ac:dyDescent="0.2">
      <c r="A42" s="4">
        <v>1.2370000000000001</v>
      </c>
      <c r="B42">
        <f t="shared" si="1"/>
        <v>65</v>
      </c>
      <c r="C42">
        <v>30</v>
      </c>
      <c r="D42" s="5">
        <v>0</v>
      </c>
      <c r="F42">
        <f t="shared" si="0"/>
        <v>65</v>
      </c>
      <c r="G42">
        <v>30</v>
      </c>
      <c r="H42" s="5">
        <v>0</v>
      </c>
      <c r="I42" s="4"/>
      <c r="K42">
        <v>30</v>
      </c>
      <c r="L42" s="5">
        <v>0</v>
      </c>
    </row>
    <row r="43" spans="1:12" x14ac:dyDescent="0.2">
      <c r="A43" s="4">
        <v>1.2350000000000001</v>
      </c>
      <c r="B43">
        <f t="shared" si="1"/>
        <v>64</v>
      </c>
      <c r="C43">
        <v>30</v>
      </c>
      <c r="D43" s="5">
        <v>0</v>
      </c>
      <c r="F43">
        <f t="shared" si="0"/>
        <v>64</v>
      </c>
      <c r="G43">
        <v>30</v>
      </c>
      <c r="H43" s="5">
        <v>0</v>
      </c>
      <c r="I43" s="4"/>
      <c r="K43">
        <v>30</v>
      </c>
      <c r="L43" s="5">
        <v>0</v>
      </c>
    </row>
    <row r="44" spans="1:12" x14ac:dyDescent="0.2">
      <c r="A44" s="4">
        <v>1.2330000000000001</v>
      </c>
      <c r="B44">
        <f t="shared" si="1"/>
        <v>63</v>
      </c>
      <c r="C44">
        <v>30</v>
      </c>
      <c r="D44" s="5">
        <v>0</v>
      </c>
      <c r="F44">
        <f t="shared" si="0"/>
        <v>63</v>
      </c>
      <c r="G44">
        <v>30</v>
      </c>
      <c r="H44" s="5">
        <v>0</v>
      </c>
      <c r="I44" s="4"/>
      <c r="K44">
        <v>30</v>
      </c>
      <c r="L44" s="5">
        <v>0</v>
      </c>
    </row>
    <row r="45" spans="1:12" x14ac:dyDescent="0.2">
      <c r="A45" s="4">
        <v>1.232</v>
      </c>
      <c r="B45">
        <f t="shared" si="1"/>
        <v>62</v>
      </c>
      <c r="C45">
        <v>30</v>
      </c>
      <c r="D45" s="5">
        <v>0</v>
      </c>
      <c r="F45">
        <f t="shared" si="0"/>
        <v>62</v>
      </c>
      <c r="G45">
        <v>30</v>
      </c>
      <c r="H45" s="5">
        <v>0</v>
      </c>
      <c r="I45" s="4"/>
      <c r="K45">
        <v>30</v>
      </c>
      <c r="L45" s="5">
        <v>0</v>
      </c>
    </row>
    <row r="46" spans="1:12" x14ac:dyDescent="0.2">
      <c r="A46" s="4">
        <v>1.23</v>
      </c>
      <c r="B46">
        <f t="shared" si="1"/>
        <v>61</v>
      </c>
      <c r="C46">
        <v>30</v>
      </c>
      <c r="D46" s="5">
        <v>0</v>
      </c>
      <c r="F46">
        <f t="shared" si="0"/>
        <v>61</v>
      </c>
      <c r="G46">
        <v>30</v>
      </c>
      <c r="H46" s="5">
        <v>0</v>
      </c>
      <c r="I46" s="4"/>
      <c r="K46">
        <v>30</v>
      </c>
      <c r="L46" s="5">
        <v>0</v>
      </c>
    </row>
    <row r="47" spans="1:12" x14ac:dyDescent="0.2">
      <c r="A47" s="4">
        <v>1.228</v>
      </c>
      <c r="B47">
        <f t="shared" si="1"/>
        <v>60</v>
      </c>
      <c r="C47">
        <v>30</v>
      </c>
      <c r="D47" s="5">
        <v>0</v>
      </c>
      <c r="F47">
        <f t="shared" si="0"/>
        <v>60</v>
      </c>
      <c r="G47">
        <v>30</v>
      </c>
      <c r="H47" s="5">
        <v>0</v>
      </c>
      <c r="I47" s="4"/>
      <c r="K47">
        <v>30</v>
      </c>
      <c r="L47" s="5">
        <v>0</v>
      </c>
    </row>
    <row r="48" spans="1:12" x14ac:dyDescent="0.2">
      <c r="A48" s="4">
        <v>1.2250000000000001</v>
      </c>
      <c r="B48">
        <f t="shared" si="1"/>
        <v>59</v>
      </c>
      <c r="C48">
        <v>30</v>
      </c>
      <c r="D48" s="5">
        <v>0</v>
      </c>
      <c r="F48">
        <f t="shared" si="0"/>
        <v>59</v>
      </c>
      <c r="G48">
        <v>30</v>
      </c>
      <c r="H48" s="5">
        <v>0</v>
      </c>
      <c r="I48" s="4"/>
      <c r="K48">
        <v>30</v>
      </c>
      <c r="L48" s="5">
        <v>0</v>
      </c>
    </row>
    <row r="49" spans="1:12" x14ac:dyDescent="0.2">
      <c r="A49" s="4">
        <v>1.224</v>
      </c>
      <c r="B49">
        <f t="shared" si="1"/>
        <v>58</v>
      </c>
      <c r="C49">
        <v>30</v>
      </c>
      <c r="D49" s="5">
        <v>0</v>
      </c>
      <c r="F49">
        <f t="shared" si="0"/>
        <v>58</v>
      </c>
      <c r="G49">
        <v>30</v>
      </c>
      <c r="H49" s="5">
        <v>0</v>
      </c>
      <c r="I49" s="4"/>
      <c r="K49">
        <v>30</v>
      </c>
      <c r="L49" s="5">
        <v>0</v>
      </c>
    </row>
    <row r="50" spans="1:12" x14ac:dyDescent="0.2">
      <c r="A50" s="4">
        <v>1.218</v>
      </c>
      <c r="B50">
        <f t="shared" si="1"/>
        <v>57</v>
      </c>
      <c r="C50">
        <v>30</v>
      </c>
      <c r="D50" s="5">
        <v>0</v>
      </c>
      <c r="F50">
        <f t="shared" si="0"/>
        <v>57</v>
      </c>
      <c r="G50">
        <v>30</v>
      </c>
      <c r="H50" s="5">
        <v>0</v>
      </c>
      <c r="I50" s="4"/>
      <c r="K50">
        <v>30</v>
      </c>
      <c r="L50" s="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Parte1</vt:lpstr>
      <vt:lpstr>Parte2</vt:lpstr>
      <vt:lpstr>Parte3</vt:lpstr>
      <vt:lpstr>Parte4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Torres Gomez</dc:creator>
  <cp:lastModifiedBy>Valeria Torres Gomez</cp:lastModifiedBy>
  <dcterms:created xsi:type="dcterms:W3CDTF">2024-02-16T21:58:47Z</dcterms:created>
  <dcterms:modified xsi:type="dcterms:W3CDTF">2024-02-24T05:04:27Z</dcterms:modified>
</cp:coreProperties>
</file>