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ocal_Git_Repos\ProjekatUSP\USP-projekat\"/>
    </mc:Choice>
  </mc:AlternateContent>
  <bookViews>
    <workbookView xWindow="-120" yWindow="-120" windowWidth="29040" windowHeight="15840"/>
  </bookViews>
  <sheets>
    <sheet name="Detaljno budzet" sheetId="1" r:id="rId1"/>
    <sheet name="Travel - budzet" sheetId="2" r:id="rId2"/>
    <sheet name="Subcontracting - budzet" sheetId="4" r:id="rId3"/>
    <sheet name="Equipment - budzet" sheetId="3" r:id="rId4"/>
  </sheets>
  <definedNames>
    <definedName name="_xlnm._FilterDatabase" localSheetId="3" hidden="1">'Equipment - budzet'!$B$4:$I$35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3" l="1"/>
  <c r="A77" i="1"/>
  <c r="A71" i="1"/>
  <c r="R64" i="1"/>
  <c r="P64" i="1"/>
  <c r="N64" i="1"/>
  <c r="M64" i="1"/>
  <c r="L64" i="1"/>
  <c r="K64" i="1"/>
  <c r="J64" i="1"/>
  <c r="H64" i="1"/>
  <c r="G64" i="1"/>
  <c r="F64" i="1"/>
  <c r="E64" i="1"/>
  <c r="D64" i="1"/>
  <c r="O63" i="1"/>
  <c r="Q63" i="1" s="1"/>
  <c r="S63" i="1" s="1"/>
  <c r="I63" i="1"/>
  <c r="O62" i="1"/>
  <c r="Q62" i="1" s="1"/>
  <c r="S62" i="1" s="1"/>
  <c r="I62" i="1"/>
  <c r="O61" i="1"/>
  <c r="Q61" i="1" s="1"/>
  <c r="S61" i="1" s="1"/>
  <c r="I61" i="1"/>
  <c r="O60" i="1"/>
  <c r="Q60" i="1" s="1"/>
  <c r="S60" i="1" s="1"/>
  <c r="I60" i="1"/>
  <c r="O59" i="1"/>
  <c r="Q59" i="1" s="1"/>
  <c r="S59" i="1" s="1"/>
  <c r="I59" i="1"/>
  <c r="Q58" i="1"/>
  <c r="S58" i="1" s="1"/>
  <c r="O58" i="1"/>
  <c r="I58" i="1"/>
  <c r="O57" i="1"/>
  <c r="Q57" i="1" s="1"/>
  <c r="S57" i="1" s="1"/>
  <c r="I57" i="1"/>
  <c r="O56" i="1"/>
  <c r="Q56" i="1" s="1"/>
  <c r="S56" i="1" s="1"/>
  <c r="I56" i="1"/>
  <c r="O55" i="1"/>
  <c r="Q55" i="1" s="1"/>
  <c r="I55" i="1"/>
  <c r="O54" i="1"/>
  <c r="Q54" i="1" s="1"/>
  <c r="S54" i="1" s="1"/>
  <c r="I54" i="1"/>
  <c r="I64" i="1" l="1"/>
  <c r="J66" i="1" s="1"/>
  <c r="O64" i="1"/>
  <c r="Q64" i="1"/>
  <c r="S55" i="1"/>
  <c r="S64" i="1"/>
  <c r="O14" i="1"/>
  <c r="Q14" i="1" s="1"/>
  <c r="K24" i="1"/>
  <c r="O19" i="1"/>
  <c r="Q19" i="1" s="1"/>
  <c r="I15" i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3" l="1"/>
  <c r="D2" i="2"/>
  <c r="D2" i="4"/>
  <c r="A37" i="1"/>
  <c r="A31" i="1"/>
  <c r="R24" i="1"/>
  <c r="P24" i="1"/>
  <c r="N24" i="1"/>
  <c r="M24" i="1"/>
  <c r="L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S19" i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4" i="1"/>
  <c r="O24" i="1" l="1"/>
  <c r="I24" i="1"/>
  <c r="J26" i="1" s="1"/>
  <c r="S14" i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<sst xmlns="http://schemas.openxmlformats.org/spreadsheetml/2006/main" count="265" uniqueCount="105">
  <si>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</si>
  <si>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</si>
  <si>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</si>
  <si>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</si>
  <si>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</si>
  <si>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</si>
  <si>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</si>
  <si>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</si>
  <si>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</si>
  <si>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</si>
  <si>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</si>
  <si>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</si>
  <si>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</si>
  <si>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</si>
  <si>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</si>
  <si>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</si>
  <si>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</si>
  <si>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</si>
  <si>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</si>
  <si>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</si>
  <si>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</si>
  <si>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</si>
  <si>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</si>
  <si>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</si>
  <si>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</si>
  <si>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</si>
  <si>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</si>
  <si>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</si>
  <si>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</si>
  <si>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</si>
  <si>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</si>
  <si>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</si>
  <si>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</si>
  <si>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</si>
  <si>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</si>
  <si>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</si>
  <si>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</si>
  <si>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</si>
  <si>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</si>
  <si>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</si>
  <si>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</si>
  <si>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</si>
  <si>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</si>
  <si>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</si>
  <si>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</si>
  <si>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</si>
  <si>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</si>
  <si>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</si>
  <si>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</si>
  <si>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</si>
  <si>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</si>
  <si>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</si>
  <si>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</si>
  <si>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</si>
  <si>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</si>
  <si>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</si>
  <si>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</si>
  <si>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</si>
  <si>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</si>
  <si>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</si>
  <si>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</si>
  <si>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</si>
  <si>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</si>
  <si>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</si>
  <si>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WP4</t>
  </si>
  <si>
    <t>TOM</t>
  </si>
  <si>
    <t>"TomTom N.V."</t>
  </si>
  <si>
    <t>Netherlands</t>
  </si>
  <si>
    <t>Amsterdam, NL</t>
  </si>
  <si>
    <t>Belgrade, SRB</t>
  </si>
  <si>
    <t>GOOGLE</t>
  </si>
  <si>
    <t>"Google Spain, S.L."</t>
  </si>
  <si>
    <t>Spain</t>
  </si>
  <si>
    <t>Madrid, ESP</t>
  </si>
  <si>
    <t>WP5</t>
  </si>
  <si>
    <t>MSG</t>
  </si>
  <si>
    <t>"Message Bird"</t>
  </si>
  <si>
    <t>WP6</t>
  </si>
  <si>
    <t>TEL</t>
  </si>
  <si>
    <t>Telekom Srbija</t>
  </si>
  <si>
    <t>Serbia</t>
  </si>
  <si>
    <t>Computer Server, 3.5GHz CPU, 32GB RAM, 2x500GB SSD</t>
  </si>
  <si>
    <t>Network Modem, 1GBPs, good range, compatible with DSL technologies</t>
  </si>
  <si>
    <t>Desktop-PC, 3GHz CPU, Octa-core, 16GB RAM, 512GB SSD</t>
  </si>
  <si>
    <t>License acquiring, administrative and legal duties, necessary for "Google Play" and "Google Maps"</t>
  </si>
  <si>
    <t>License acquiring, administrative and legal duties, necessary for using "TomTom Maps"</t>
  </si>
  <si>
    <t>ETF</t>
  </si>
  <si>
    <t>School of Electrical Engineering</t>
  </si>
  <si>
    <t>FON</t>
  </si>
  <si>
    <t>Faculty of Organizational Sciences</t>
  </si>
  <si>
    <t>WP1- Upravljanje projektom</t>
  </si>
  <si>
    <t>WP2- Planiranje projekta</t>
  </si>
  <si>
    <t>WP3- Dizajniranje arhitekture sistema</t>
  </si>
  <si>
    <t>WP4- Postavljanje neophodne infrastrukture</t>
  </si>
  <si>
    <t>WP5- Razvoj veb sistema sa serverskim I klijentkim delom</t>
  </si>
  <si>
    <t>WP6-  Povezivanje sa "Google Maps" i "TomTom" bazama podataka</t>
  </si>
  <si>
    <t>WP7- Adaptiranje aplikacija za mobilne uredjaje (Android)</t>
  </si>
  <si>
    <t>WP8- Integracija i testiranje sistema</t>
  </si>
  <si>
    <t>WP9- Evaluacija I disiminacija</t>
  </si>
  <si>
    <t>70800</t>
  </si>
  <si>
    <t>2S-2G</t>
  </si>
  <si>
    <t>non-profit</t>
  </si>
  <si>
    <t>TomTom NL</t>
  </si>
  <si>
    <t>profit</t>
  </si>
  <si>
    <t>22720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</si>
</sst>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center" wrapText="1"/>
    </xf>
    <xf numFmtId="164" fontId="8" fillId="0" borderId="15" xfId="0" applyNumberFormat="1" applyFont="1" applyFill="1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108857</xdr:colOff>
      <xdr:row>42</xdr:row>
      <xdr:rowOff>13606</xdr:rowOff>
    </xdr:from>
    <xdr:ext cx="841473" cy="885911"/>
    <xdr:pic>
      <xdr:nvPicPr>
        <xdr:cNvPr id="5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19765"/>
          <a:ext cx="841473" cy="885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tabSelected="1" topLeftCell="A56" zoomScale="85" zoomScaleNormal="115" workbookViewId="0">
      <selection activeCell="D74" sqref="D74:P74"/>
    </sheetView>
  </sheetViews>
  <sheetFormatPr defaultColWidth="11.453125" defaultRowHeight="14.5" x14ac:dyDescent="0.35"/>
  <cols>
    <col min="1" max="1" width="11.453125" customWidth="1"/>
    <col min="2" max="2" width="24.81640625" customWidth="1"/>
    <col min="3" max="3" width="14.81640625" customWidth="1"/>
    <col min="4" max="4" width="6" customWidth="1"/>
    <col min="5" max="5" width="5.54296875" customWidth="1"/>
    <col min="6" max="6" width="5.26953125" customWidth="1"/>
    <col min="7" max="7" width="5.1796875" customWidth="1"/>
    <col min="8" max="8" width="5.26953125" customWidth="1"/>
    <col min="9" max="9" width="7" customWidth="1"/>
    <col min="10" max="13" width="14.1796875" customWidth="1"/>
    <col min="14" max="14" width="15.1796875" customWidth="1"/>
    <col min="15" max="19" width="14.1796875" customWidth="1"/>
  </cols>
  <sheetData>
    <row r="1" spans="1:19" ht="25" x14ac:dyDescent="0.35">
      <c r="A1" s="1" t="s">
        <v>0</v>
      </c>
    </row>
    <row r="3" spans="1:19" x14ac:dyDescent="0.35">
      <c r="E3" s="55"/>
      <c r="F3" s="55"/>
      <c r="G3" s="55"/>
      <c r="H3" s="55"/>
      <c r="I3" s="55"/>
    </row>
    <row r="4" spans="1:19" x14ac:dyDescent="0.35">
      <c r="D4" s="2"/>
      <c r="E4" s="56" t="s">
        <v>1</v>
      </c>
      <c r="F4" s="57"/>
      <c r="G4" s="57"/>
      <c r="H4" s="57"/>
      <c r="I4" s="57"/>
      <c r="J4" s="3" t="s">
        <v>100</v>
      </c>
      <c r="L4" s="57" t="s">
        <v>2</v>
      </c>
      <c r="M4" s="57"/>
      <c r="N4" s="57"/>
      <c r="O4" s="4">
        <v>0.25</v>
      </c>
    </row>
    <row r="5" spans="1:19" x14ac:dyDescent="0.35">
      <c r="D5" s="2"/>
      <c r="E5" s="56" t="s">
        <v>3</v>
      </c>
      <c r="F5" s="57"/>
      <c r="G5" s="57"/>
      <c r="H5" s="57"/>
      <c r="I5" s="57"/>
      <c r="J5" s="3" t="s">
        <v>87</v>
      </c>
      <c r="L5" s="57" t="s">
        <v>4</v>
      </c>
      <c r="M5" s="57"/>
      <c r="N5" s="57"/>
      <c r="O5" s="4">
        <v>1</v>
      </c>
    </row>
    <row r="6" spans="1:19" x14ac:dyDescent="0.35">
      <c r="D6" s="2"/>
      <c r="E6" s="56" t="s">
        <v>5</v>
      </c>
      <c r="F6" s="57"/>
      <c r="G6" s="57"/>
      <c r="H6" s="57"/>
      <c r="I6" s="57"/>
      <c r="J6" s="3" t="s">
        <v>86</v>
      </c>
      <c r="L6" s="57" t="s">
        <v>6</v>
      </c>
      <c r="M6" s="57"/>
      <c r="N6" s="57"/>
      <c r="O6" s="5">
        <v>0.7</v>
      </c>
      <c r="P6" s="6" t="s">
        <v>7</v>
      </c>
      <c r="Q6" s="6"/>
    </row>
    <row r="7" spans="1:19" x14ac:dyDescent="0.35">
      <c r="E7" s="57" t="s">
        <v>8</v>
      </c>
      <c r="F7" s="57"/>
      <c r="G7" s="57"/>
      <c r="H7" s="57"/>
      <c r="I7" s="57"/>
      <c r="J7" s="3" t="s">
        <v>101</v>
      </c>
      <c r="L7" s="57" t="s">
        <v>9</v>
      </c>
      <c r="M7" s="57"/>
      <c r="N7" s="57"/>
      <c r="O7" s="4">
        <v>1</v>
      </c>
    </row>
    <row r="8" spans="1:19" x14ac:dyDescent="0.35">
      <c r="J8" s="2"/>
      <c r="O8" s="7"/>
    </row>
    <row r="9" spans="1:19" ht="15" thickBot="1" x14ac:dyDescent="0.4"/>
    <row r="10" spans="1:19" ht="16" thickBot="1" x14ac:dyDescent="0.4">
      <c r="A10" s="58" t="s">
        <v>10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8"/>
    </row>
    <row r="12" spans="1:19" ht="15.5" x14ac:dyDescent="0.35">
      <c r="D12" s="60" t="s">
        <v>11</v>
      </c>
      <c r="E12" s="60"/>
      <c r="F12" s="60"/>
      <c r="G12" s="60"/>
      <c r="H12" s="60"/>
      <c r="I12" s="60"/>
      <c r="J12" s="61" t="s">
        <v>12</v>
      </c>
      <c r="K12" s="61"/>
      <c r="L12" s="61"/>
      <c r="M12" s="61"/>
      <c r="N12" s="61"/>
      <c r="O12" s="61"/>
      <c r="P12" s="61"/>
      <c r="Q12" s="61"/>
      <c r="R12" s="61"/>
      <c r="S12" s="9"/>
    </row>
    <row r="13" spans="1:19" s="14" customFormat="1" ht="90" customHeight="1" x14ac:dyDescent="0.25">
      <c r="A13" s="54" t="s">
        <v>52</v>
      </c>
      <c r="B13" s="54"/>
      <c r="C13" s="54"/>
      <c r="D13" s="47" t="s">
        <v>61</v>
      </c>
      <c r="E13" s="10" t="s">
        <v>62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5">
      <c r="A14" s="63" t="s">
        <v>90</v>
      </c>
      <c r="B14" s="63"/>
      <c r="C14" s="63"/>
      <c r="D14" s="15">
        <v>7</v>
      </c>
      <c r="E14" s="15">
        <v>12</v>
      </c>
      <c r="F14" s="15"/>
      <c r="G14" s="15">
        <v>3</v>
      </c>
      <c r="H14" s="15">
        <v>2</v>
      </c>
      <c r="I14" s="16">
        <f>+SUM(D14:H14)</f>
        <v>24</v>
      </c>
      <c r="J14" s="17">
        <v>39600</v>
      </c>
      <c r="K14" s="53">
        <v>135800</v>
      </c>
      <c r="L14" s="17"/>
      <c r="M14" s="17"/>
      <c r="N14" s="17"/>
      <c r="O14" s="18">
        <f>+$O$4*(J14+K14-N14)</f>
        <v>43850</v>
      </c>
      <c r="P14" s="17"/>
      <c r="Q14" s="17">
        <f>+J14+K14+L14+M14+O14+P14</f>
        <v>219250</v>
      </c>
      <c r="R14" s="18"/>
      <c r="S14" s="18">
        <f>+Q14-R14</f>
        <v>219250</v>
      </c>
    </row>
    <row r="15" spans="1:19" x14ac:dyDescent="0.35">
      <c r="A15" s="63" t="s">
        <v>91</v>
      </c>
      <c r="B15" s="63"/>
      <c r="C15" s="63"/>
      <c r="D15" s="15"/>
      <c r="E15" s="15"/>
      <c r="F15" s="15"/>
      <c r="G15" s="15"/>
      <c r="H15" s="15"/>
      <c r="I15" s="16">
        <f t="shared" ref="I15:I23" si="0">+SUM(D15:H15)</f>
        <v>0</v>
      </c>
      <c r="J15" s="17"/>
      <c r="K15" s="17"/>
      <c r="L15" s="17"/>
      <c r="M15" s="17"/>
      <c r="N15" s="17"/>
      <c r="O15" s="18">
        <f t="shared" ref="O15:O23" si="1">+$O$4*(J15+K15-N15)</f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35">
      <c r="A16" s="63" t="s">
        <v>92</v>
      </c>
      <c r="B16" s="63"/>
      <c r="C16" s="63"/>
      <c r="D16" s="15">
        <v>2</v>
      </c>
      <c r="E16" s="15">
        <v>8</v>
      </c>
      <c r="F16" s="15">
        <v>1</v>
      </c>
      <c r="G16" s="15">
        <v>1</v>
      </c>
      <c r="H16" s="15"/>
      <c r="I16" s="16">
        <f t="shared" si="0"/>
        <v>12</v>
      </c>
      <c r="J16" s="17">
        <v>19800</v>
      </c>
      <c r="K16" s="17"/>
      <c r="L16" s="17"/>
      <c r="M16" s="17"/>
      <c r="N16" s="17"/>
      <c r="O16" s="18">
        <f t="shared" si="1"/>
        <v>4950</v>
      </c>
      <c r="P16" s="17"/>
      <c r="Q16" s="17">
        <f t="shared" si="2"/>
        <v>24750</v>
      </c>
      <c r="R16" s="18"/>
      <c r="S16" s="18">
        <f t="shared" si="3"/>
        <v>24750</v>
      </c>
    </row>
    <row r="17" spans="1:20" x14ac:dyDescent="0.35">
      <c r="A17" s="63" t="s">
        <v>93</v>
      </c>
      <c r="B17" s="63"/>
      <c r="C17" s="63"/>
      <c r="D17" s="15"/>
      <c r="E17" s="15">
        <v>1</v>
      </c>
      <c r="F17" s="15"/>
      <c r="G17" s="15"/>
      <c r="H17" s="15"/>
      <c r="I17" s="16">
        <f t="shared" si="0"/>
        <v>1</v>
      </c>
      <c r="J17" s="17">
        <v>1650</v>
      </c>
      <c r="K17" s="17"/>
      <c r="L17" s="17"/>
      <c r="M17" s="17"/>
      <c r="N17" s="17"/>
      <c r="O17" s="18">
        <f t="shared" si="1"/>
        <v>412.5</v>
      </c>
      <c r="P17" s="17"/>
      <c r="Q17" s="17">
        <f t="shared" si="2"/>
        <v>2062.5</v>
      </c>
      <c r="R17" s="18"/>
      <c r="S17" s="18">
        <f t="shared" si="3"/>
        <v>2062.5</v>
      </c>
    </row>
    <row r="18" spans="1:20" x14ac:dyDescent="0.35">
      <c r="A18" s="63" t="s">
        <v>94</v>
      </c>
      <c r="B18" s="63"/>
      <c r="C18" s="63"/>
      <c r="D18" s="15">
        <v>2</v>
      </c>
      <c r="E18" s="15">
        <v>18</v>
      </c>
      <c r="F18" s="15">
        <v>2</v>
      </c>
      <c r="G18" s="15">
        <v>2</v>
      </c>
      <c r="H18" s="15">
        <v>2</v>
      </c>
      <c r="I18" s="16">
        <f t="shared" si="0"/>
        <v>26</v>
      </c>
      <c r="J18" s="17">
        <v>42900</v>
      </c>
      <c r="K18" s="17"/>
      <c r="L18" s="17"/>
      <c r="M18" s="17"/>
      <c r="N18" s="17"/>
      <c r="O18" s="18">
        <f t="shared" si="1"/>
        <v>10725</v>
      </c>
      <c r="P18" s="17"/>
      <c r="Q18" s="17">
        <f t="shared" si="2"/>
        <v>53625</v>
      </c>
      <c r="R18" s="18"/>
      <c r="S18" s="18">
        <f t="shared" si="3"/>
        <v>53625</v>
      </c>
    </row>
    <row r="19" spans="1:20" x14ac:dyDescent="0.35">
      <c r="A19" s="63" t="s">
        <v>95</v>
      </c>
      <c r="B19" s="63"/>
      <c r="C19" s="63"/>
      <c r="D19" s="15"/>
      <c r="E19" s="15">
        <v>3</v>
      </c>
      <c r="F19" s="15">
        <v>1</v>
      </c>
      <c r="G19" s="15"/>
      <c r="H19" s="15">
        <v>1</v>
      </c>
      <c r="I19" s="16">
        <f t="shared" si="0"/>
        <v>5</v>
      </c>
      <c r="J19" s="17">
        <v>8250</v>
      </c>
      <c r="K19" s="17"/>
      <c r="L19" s="17"/>
      <c r="M19" s="17"/>
      <c r="N19" s="17"/>
      <c r="O19" s="18">
        <f>+$O$4*(J19+K19-N19)</f>
        <v>2062.5</v>
      </c>
      <c r="P19" s="17"/>
      <c r="Q19" s="17">
        <f>+J19+K19+L19+M19+O19+P19</f>
        <v>10312.5</v>
      </c>
      <c r="R19" s="18"/>
      <c r="S19" s="18">
        <f t="shared" si="3"/>
        <v>10312.5</v>
      </c>
    </row>
    <row r="20" spans="1:20" x14ac:dyDescent="0.35">
      <c r="A20" s="63" t="s">
        <v>96</v>
      </c>
      <c r="B20" s="63"/>
      <c r="C20" s="63"/>
      <c r="D20" s="15"/>
      <c r="E20" s="15">
        <v>12</v>
      </c>
      <c r="F20" s="15">
        <v>3</v>
      </c>
      <c r="G20" s="15"/>
      <c r="H20" s="15">
        <v>3</v>
      </c>
      <c r="I20" s="16">
        <f t="shared" si="0"/>
        <v>18</v>
      </c>
      <c r="J20" s="17">
        <v>29700</v>
      </c>
      <c r="K20" s="17"/>
      <c r="L20" s="17"/>
      <c r="M20" s="17"/>
      <c r="N20" s="17"/>
      <c r="O20" s="18">
        <f t="shared" si="1"/>
        <v>7425</v>
      </c>
      <c r="P20" s="17"/>
      <c r="Q20" s="17">
        <f t="shared" si="2"/>
        <v>37125</v>
      </c>
      <c r="R20" s="18"/>
      <c r="S20" s="18">
        <f t="shared" si="3"/>
        <v>37125</v>
      </c>
    </row>
    <row r="21" spans="1:20" x14ac:dyDescent="0.35">
      <c r="A21" s="63" t="s">
        <v>97</v>
      </c>
      <c r="B21" s="63"/>
      <c r="C21" s="63"/>
      <c r="D21" s="15">
        <v>3</v>
      </c>
      <c r="E21" s="15">
        <v>12</v>
      </c>
      <c r="F21" s="15"/>
      <c r="G21" s="15"/>
      <c r="H21" s="15"/>
      <c r="I21" s="16">
        <f t="shared" si="0"/>
        <v>15</v>
      </c>
      <c r="J21" s="17">
        <v>24750</v>
      </c>
      <c r="K21" s="17"/>
      <c r="L21" s="17"/>
      <c r="M21" s="17"/>
      <c r="N21" s="17"/>
      <c r="O21" s="18">
        <f t="shared" si="1"/>
        <v>6187.5</v>
      </c>
      <c r="P21" s="17"/>
      <c r="Q21" s="17">
        <f t="shared" si="2"/>
        <v>30937.5</v>
      </c>
      <c r="R21" s="18"/>
      <c r="S21" s="18">
        <f t="shared" si="3"/>
        <v>30937.5</v>
      </c>
    </row>
    <row r="22" spans="1:20" x14ac:dyDescent="0.35">
      <c r="A22" s="63" t="s">
        <v>98</v>
      </c>
      <c r="B22" s="63"/>
      <c r="C22" s="63"/>
      <c r="D22" s="15">
        <v>1</v>
      </c>
      <c r="E22" s="15">
        <v>2</v>
      </c>
      <c r="F22" s="15">
        <v>1</v>
      </c>
      <c r="G22" s="15"/>
      <c r="H22" s="15">
        <v>2</v>
      </c>
      <c r="I22" s="16">
        <f t="shared" si="0"/>
        <v>6</v>
      </c>
      <c r="J22" s="17">
        <v>9900</v>
      </c>
      <c r="K22" s="17"/>
      <c r="L22" s="17"/>
      <c r="M22" s="17"/>
      <c r="N22" s="17"/>
      <c r="O22" s="18">
        <f t="shared" si="1"/>
        <v>2475</v>
      </c>
      <c r="P22" s="17"/>
      <c r="Q22" s="17">
        <f t="shared" si="2"/>
        <v>12375</v>
      </c>
      <c r="R22" s="18"/>
      <c r="S22" s="18">
        <f t="shared" si="3"/>
        <v>12375</v>
      </c>
    </row>
    <row r="23" spans="1:20" x14ac:dyDescent="0.35">
      <c r="A23" s="63" t="s">
        <v>42</v>
      </c>
      <c r="B23" s="63"/>
      <c r="C23" s="63"/>
      <c r="D23" s="15"/>
      <c r="E23" s="15"/>
      <c r="F23" s="15"/>
      <c r="G23" s="15"/>
      <c r="H23" s="15"/>
      <c r="I23" s="16">
        <f t="shared" si="0"/>
        <v>0</v>
      </c>
      <c r="J23" s="17"/>
      <c r="K23" s="17"/>
      <c r="L23" s="17"/>
      <c r="M23" s="17"/>
      <c r="N23" s="17"/>
      <c r="O23" s="18">
        <f t="shared" si="1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5">
      <c r="A24" s="64" t="s">
        <v>18</v>
      </c>
      <c r="B24" s="64"/>
      <c r="C24" s="64"/>
      <c r="D24" s="15">
        <f>SUM(D14:D23)</f>
        <v>15</v>
      </c>
      <c r="E24" s="15">
        <f t="shared" ref="E24:I24" si="4">SUM(E14:E23)</f>
        <v>68</v>
      </c>
      <c r="F24" s="15">
        <f t="shared" si="4"/>
        <v>8</v>
      </c>
      <c r="G24" s="15">
        <f t="shared" si="4"/>
        <v>6</v>
      </c>
      <c r="H24" s="15">
        <f t="shared" si="4"/>
        <v>10</v>
      </c>
      <c r="I24" s="19">
        <f t="shared" si="4"/>
        <v>107</v>
      </c>
      <c r="J24" s="20">
        <f>SUM(J14:J23)</f>
        <v>176550</v>
      </c>
      <c r="K24" s="20">
        <f>SUM(K14:K23)</f>
        <v>135800</v>
      </c>
      <c r="L24" s="20">
        <f t="shared" ref="L24:S24" si="5">SUM(L14:L23)</f>
        <v>0</v>
      </c>
      <c r="M24" s="20">
        <f t="shared" si="5"/>
        <v>0</v>
      </c>
      <c r="N24" s="20">
        <f t="shared" si="5"/>
        <v>0</v>
      </c>
      <c r="O24" s="20">
        <f t="shared" si="5"/>
        <v>78087.5</v>
      </c>
      <c r="P24" s="20">
        <f t="shared" si="5"/>
        <v>0</v>
      </c>
      <c r="Q24" s="20">
        <f t="shared" si="5"/>
        <v>390437.5</v>
      </c>
      <c r="R24" s="21">
        <f t="shared" si="5"/>
        <v>0</v>
      </c>
      <c r="S24" s="22">
        <f t="shared" si="5"/>
        <v>390437.5</v>
      </c>
      <c r="T24" s="23"/>
    </row>
    <row r="25" spans="1:20" x14ac:dyDescent="0.3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1650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5">
      <c r="A27" s="30"/>
      <c r="S27" s="31"/>
    </row>
    <row r="28" spans="1:20" x14ac:dyDescent="0.35">
      <c r="A28" s="62" t="s">
        <v>30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</row>
    <row r="29" spans="1:20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5">
      <c r="A31" s="65" t="str">
        <f>CONCATENATE("participant"," ",J6)</f>
        <v>participant ETF</v>
      </c>
      <c r="B31" s="66"/>
      <c r="C31" s="33" t="s">
        <v>32</v>
      </c>
      <c r="D31" s="63" t="s">
        <v>33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20" ht="36" customHeight="1" x14ac:dyDescent="0.35">
      <c r="A32" s="68" t="s">
        <v>34</v>
      </c>
      <c r="B32" s="68"/>
      <c r="C32" s="52" t="s">
        <v>99</v>
      </c>
      <c r="D32" s="69" t="s">
        <v>58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S32" s="31"/>
    </row>
    <row r="33" spans="1:19" ht="29.25" customHeight="1" x14ac:dyDescent="0.35">
      <c r="A33" s="68" t="s">
        <v>35</v>
      </c>
      <c r="B33" s="68"/>
      <c r="C33" s="34">
        <v>65000</v>
      </c>
      <c r="D33" s="70" t="s">
        <v>59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S33" s="31"/>
    </row>
    <row r="34" spans="1:19" ht="31.5" customHeight="1" x14ac:dyDescent="0.35">
      <c r="A34" s="68" t="s">
        <v>36</v>
      </c>
      <c r="B34" s="68"/>
      <c r="C34" s="3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S34" s="31"/>
    </row>
    <row r="35" spans="1:19" s="35" customFormat="1" x14ac:dyDescent="0.3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5">
      <c r="A37" s="65" t="str">
        <f>CONCATENATE("participant"," ",C9)</f>
        <v xml:space="preserve">participant </v>
      </c>
      <c r="B37" s="66"/>
      <c r="C37" s="33" t="s">
        <v>32</v>
      </c>
      <c r="D37" s="75" t="s">
        <v>33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9" ht="27.75" customHeight="1" x14ac:dyDescent="0.35">
      <c r="A38" s="68" t="s">
        <v>37</v>
      </c>
      <c r="B38" s="68"/>
      <c r="C38" s="34"/>
      <c r="D38" s="74" t="s">
        <v>60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S38" s="31"/>
    </row>
    <row r="39" spans="1:19" ht="25.5" customHeight="1" x14ac:dyDescent="0.35">
      <c r="A39" s="68" t="s">
        <v>38</v>
      </c>
      <c r="B39" s="68"/>
      <c r="C39" s="34"/>
      <c r="D39" s="71" t="s">
        <v>39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  <c r="S39" s="31"/>
    </row>
    <row r="40" spans="1:19" ht="26.25" customHeight="1" x14ac:dyDescent="0.35">
      <c r="A40" s="68" t="s">
        <v>40</v>
      </c>
      <c r="B40" s="68"/>
      <c r="C40" s="34"/>
      <c r="D40" s="74" t="s">
        <v>41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S40" s="31"/>
    </row>
    <row r="41" spans="1:19" ht="25" x14ac:dyDescent="0.35">
      <c r="A41" s="1" t="s">
        <v>0</v>
      </c>
    </row>
    <row r="43" spans="1:19" x14ac:dyDescent="0.35">
      <c r="E43" s="55"/>
      <c r="F43" s="55"/>
      <c r="G43" s="55"/>
      <c r="H43" s="55"/>
      <c r="I43" s="55"/>
    </row>
    <row r="44" spans="1:19" x14ac:dyDescent="0.35">
      <c r="D44" s="2"/>
      <c r="E44" s="56" t="s">
        <v>1</v>
      </c>
      <c r="F44" s="57"/>
      <c r="G44" s="57"/>
      <c r="H44" s="57"/>
      <c r="I44" s="57"/>
      <c r="J44" s="51" t="s">
        <v>100</v>
      </c>
      <c r="L44" s="57" t="s">
        <v>2</v>
      </c>
      <c r="M44" s="57"/>
      <c r="N44" s="57"/>
      <c r="O44" s="4">
        <v>0.25</v>
      </c>
    </row>
    <row r="45" spans="1:19" x14ac:dyDescent="0.35">
      <c r="D45" s="2"/>
      <c r="E45" s="56" t="s">
        <v>3</v>
      </c>
      <c r="F45" s="57"/>
      <c r="G45" s="57"/>
      <c r="H45" s="57"/>
      <c r="I45" s="57"/>
      <c r="J45" s="51" t="s">
        <v>102</v>
      </c>
      <c r="L45" s="57" t="s">
        <v>4</v>
      </c>
      <c r="M45" s="57"/>
      <c r="N45" s="57"/>
      <c r="O45" s="4">
        <v>1</v>
      </c>
    </row>
    <row r="46" spans="1:19" x14ac:dyDescent="0.35">
      <c r="D46" s="2"/>
      <c r="E46" s="56" t="s">
        <v>5</v>
      </c>
      <c r="F46" s="57"/>
      <c r="G46" s="57"/>
      <c r="H46" s="57"/>
      <c r="I46" s="57"/>
      <c r="J46" s="51" t="s">
        <v>65</v>
      </c>
      <c r="L46" s="57" t="s">
        <v>6</v>
      </c>
      <c r="M46" s="57"/>
      <c r="N46" s="57"/>
      <c r="O46" s="5">
        <v>0.7</v>
      </c>
      <c r="P46" s="6" t="s">
        <v>7</v>
      </c>
      <c r="Q46" s="6"/>
    </row>
    <row r="47" spans="1:19" x14ac:dyDescent="0.35">
      <c r="E47" s="57" t="s">
        <v>8</v>
      </c>
      <c r="F47" s="57"/>
      <c r="G47" s="57"/>
      <c r="H47" s="57"/>
      <c r="I47" s="57"/>
      <c r="J47" s="51" t="s">
        <v>103</v>
      </c>
      <c r="L47" s="57" t="s">
        <v>9</v>
      </c>
      <c r="M47" s="57"/>
      <c r="N47" s="57"/>
      <c r="O47" s="4">
        <v>1</v>
      </c>
    </row>
    <row r="48" spans="1:19" x14ac:dyDescent="0.35">
      <c r="J48" s="2"/>
      <c r="O48" s="7"/>
    </row>
    <row r="49" spans="1:19" ht="15" thickBot="1" x14ac:dyDescent="0.4"/>
    <row r="50" spans="1:19" ht="16" thickBot="1" x14ac:dyDescent="0.4">
      <c r="A50" s="58" t="s">
        <v>10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8"/>
    </row>
    <row r="52" spans="1:19" ht="15.5" x14ac:dyDescent="0.35">
      <c r="D52" s="60" t="s">
        <v>11</v>
      </c>
      <c r="E52" s="60"/>
      <c r="F52" s="60"/>
      <c r="G52" s="60"/>
      <c r="H52" s="60"/>
      <c r="I52" s="60"/>
      <c r="J52" s="61" t="s">
        <v>12</v>
      </c>
      <c r="K52" s="61"/>
      <c r="L52" s="61"/>
      <c r="M52" s="61"/>
      <c r="N52" s="61"/>
      <c r="O52" s="61"/>
      <c r="P52" s="61"/>
      <c r="Q52" s="61"/>
      <c r="R52" s="61"/>
      <c r="S52" s="9"/>
    </row>
    <row r="53" spans="1:19" ht="78" x14ac:dyDescent="0.35">
      <c r="A53" s="54" t="s">
        <v>52</v>
      </c>
      <c r="B53" s="54"/>
      <c r="C53" s="54"/>
      <c r="D53" s="47" t="s">
        <v>61</v>
      </c>
      <c r="E53" s="10" t="s">
        <v>62</v>
      </c>
      <c r="F53" s="10" t="s">
        <v>15</v>
      </c>
      <c r="G53" s="10" t="s">
        <v>16</v>
      </c>
      <c r="H53" s="10" t="s">
        <v>17</v>
      </c>
      <c r="I53" s="11" t="s">
        <v>18</v>
      </c>
      <c r="J53" s="48" t="s">
        <v>19</v>
      </c>
      <c r="K53" s="48" t="s">
        <v>20</v>
      </c>
      <c r="L53" s="48" t="s">
        <v>21</v>
      </c>
      <c r="M53" s="48" t="s">
        <v>22</v>
      </c>
      <c r="N53" s="48" t="s">
        <v>23</v>
      </c>
      <c r="O53" s="48" t="s">
        <v>24</v>
      </c>
      <c r="P53" s="48" t="s">
        <v>25</v>
      </c>
      <c r="Q53" s="48" t="s">
        <v>26</v>
      </c>
      <c r="R53" s="13" t="s">
        <v>27</v>
      </c>
      <c r="S53" s="48" t="s">
        <v>28</v>
      </c>
    </row>
    <row r="54" spans="1:19" x14ac:dyDescent="0.35">
      <c r="A54" s="63" t="s">
        <v>90</v>
      </c>
      <c r="B54" s="63"/>
      <c r="C54" s="63"/>
      <c r="D54" s="15"/>
      <c r="E54" s="15"/>
      <c r="F54" s="15"/>
      <c r="G54" s="15"/>
      <c r="H54" s="15"/>
      <c r="I54" s="16">
        <f>+SUM(D54:H54)</f>
        <v>0</v>
      </c>
      <c r="J54" s="17"/>
      <c r="K54" s="53"/>
      <c r="L54" s="17"/>
      <c r="M54" s="17"/>
      <c r="N54" s="17"/>
      <c r="O54" s="18">
        <f>+$O$4*(J54+K54-N54)</f>
        <v>0</v>
      </c>
      <c r="P54" s="17"/>
      <c r="Q54" s="17">
        <f>+J54+K54+L54+M54+O54+P54</f>
        <v>0</v>
      </c>
      <c r="R54" s="18"/>
      <c r="S54" s="18">
        <f>+Q54-R54</f>
        <v>0</v>
      </c>
    </row>
    <row r="55" spans="1:19" x14ac:dyDescent="0.35">
      <c r="A55" s="63" t="s">
        <v>91</v>
      </c>
      <c r="B55" s="63"/>
      <c r="C55" s="63"/>
      <c r="D55" s="15"/>
      <c r="E55" s="15"/>
      <c r="F55" s="15"/>
      <c r="G55" s="15"/>
      <c r="H55" s="15"/>
      <c r="I55" s="16">
        <f t="shared" ref="I55:I63" si="6">+SUM(D55:H55)</f>
        <v>0</v>
      </c>
      <c r="J55" s="17"/>
      <c r="K55" s="17"/>
      <c r="L55" s="17"/>
      <c r="M55" s="17"/>
      <c r="N55" s="17"/>
      <c r="O55" s="18">
        <f t="shared" ref="O55:O63" si="7">+$O$4*(J55+K55-N55)</f>
        <v>0</v>
      </c>
      <c r="P55" s="17"/>
      <c r="Q55" s="17">
        <f t="shared" ref="Q55:Q63" si="8">+J55+K55+L55+M55+O55+P55</f>
        <v>0</v>
      </c>
      <c r="R55" s="18"/>
      <c r="S55" s="18">
        <f t="shared" ref="S55:S63" si="9">+Q55-R55</f>
        <v>0</v>
      </c>
    </row>
    <row r="56" spans="1:19" x14ac:dyDescent="0.35">
      <c r="A56" s="63" t="s">
        <v>92</v>
      </c>
      <c r="B56" s="63"/>
      <c r="C56" s="63"/>
      <c r="D56" s="15"/>
      <c r="E56" s="15"/>
      <c r="F56" s="15"/>
      <c r="G56" s="15"/>
      <c r="H56" s="15"/>
      <c r="I56" s="16">
        <f t="shared" si="6"/>
        <v>0</v>
      </c>
      <c r="J56" s="17"/>
      <c r="K56" s="17"/>
      <c r="L56" s="17"/>
      <c r="M56" s="17"/>
      <c r="N56" s="17"/>
      <c r="O56" s="18">
        <f t="shared" si="7"/>
        <v>0</v>
      </c>
      <c r="P56" s="17"/>
      <c r="Q56" s="17">
        <f t="shared" si="8"/>
        <v>0</v>
      </c>
      <c r="R56" s="18"/>
      <c r="S56" s="18">
        <f t="shared" si="9"/>
        <v>0</v>
      </c>
    </row>
    <row r="57" spans="1:19" x14ac:dyDescent="0.35">
      <c r="A57" s="63" t="s">
        <v>93</v>
      </c>
      <c r="B57" s="63"/>
      <c r="C57" s="63"/>
      <c r="D57" s="15"/>
      <c r="E57" s="15">
        <v>1</v>
      </c>
      <c r="F57" s="15"/>
      <c r="G57" s="15"/>
      <c r="H57" s="15"/>
      <c r="I57" s="16">
        <f t="shared" si="6"/>
        <v>1</v>
      </c>
      <c r="J57" s="17">
        <v>3800</v>
      </c>
      <c r="K57" s="17">
        <v>8010</v>
      </c>
      <c r="L57" s="17"/>
      <c r="M57" s="17"/>
      <c r="N57" s="17"/>
      <c r="O57" s="18">
        <f t="shared" si="7"/>
        <v>2952.5</v>
      </c>
      <c r="P57" s="17"/>
      <c r="Q57" s="17">
        <f t="shared" si="8"/>
        <v>14762.5</v>
      </c>
      <c r="R57" s="18"/>
      <c r="S57" s="18">
        <f t="shared" si="9"/>
        <v>14762.5</v>
      </c>
    </row>
    <row r="58" spans="1:19" x14ac:dyDescent="0.35">
      <c r="A58" s="63" t="s">
        <v>94</v>
      </c>
      <c r="B58" s="63"/>
      <c r="C58" s="63"/>
      <c r="D58" s="15"/>
      <c r="E58" s="15"/>
      <c r="F58" s="15"/>
      <c r="G58" s="15"/>
      <c r="H58" s="15"/>
      <c r="I58" s="16">
        <f t="shared" si="6"/>
        <v>0</v>
      </c>
      <c r="J58" s="17"/>
      <c r="K58" s="17"/>
      <c r="L58" s="17"/>
      <c r="M58" s="17"/>
      <c r="N58" s="17"/>
      <c r="O58" s="18">
        <f t="shared" si="7"/>
        <v>0</v>
      </c>
      <c r="P58" s="17"/>
      <c r="Q58" s="17">
        <f t="shared" si="8"/>
        <v>0</v>
      </c>
      <c r="R58" s="18"/>
      <c r="S58" s="18">
        <f t="shared" si="9"/>
        <v>0</v>
      </c>
    </row>
    <row r="59" spans="1:19" x14ac:dyDescent="0.35">
      <c r="A59" s="63" t="s">
        <v>95</v>
      </c>
      <c r="B59" s="63"/>
      <c r="C59" s="63"/>
      <c r="D59" s="15"/>
      <c r="E59" s="15">
        <v>3</v>
      </c>
      <c r="F59" s="15">
        <v>1</v>
      </c>
      <c r="G59" s="15"/>
      <c r="H59" s="15">
        <v>1</v>
      </c>
      <c r="I59" s="16">
        <f t="shared" si="6"/>
        <v>5</v>
      </c>
      <c r="J59" s="17">
        <v>19000</v>
      </c>
      <c r="K59" s="17">
        <v>30010</v>
      </c>
      <c r="L59" s="17">
        <v>2000</v>
      </c>
      <c r="M59" s="17"/>
      <c r="N59" s="17"/>
      <c r="O59" s="18">
        <f>+$O$4*(J59+K59-N59)</f>
        <v>12252.5</v>
      </c>
      <c r="P59" s="17"/>
      <c r="Q59" s="17">
        <f>+J59+K59+L59+M59+O59+P59</f>
        <v>63262.5</v>
      </c>
      <c r="R59" s="18"/>
      <c r="S59" s="18">
        <f t="shared" si="9"/>
        <v>63262.5</v>
      </c>
    </row>
    <row r="60" spans="1:19" x14ac:dyDescent="0.35">
      <c r="A60" s="63" t="s">
        <v>96</v>
      </c>
      <c r="B60" s="63"/>
      <c r="C60" s="63"/>
      <c r="D60" s="15"/>
      <c r="E60" s="15"/>
      <c r="F60" s="15"/>
      <c r="G60" s="15"/>
      <c r="H60" s="15"/>
      <c r="I60" s="16">
        <f t="shared" si="6"/>
        <v>0</v>
      </c>
      <c r="J60" s="17"/>
      <c r="K60" s="17"/>
      <c r="L60" s="17"/>
      <c r="M60" s="17"/>
      <c r="N60" s="17"/>
      <c r="O60" s="18">
        <f t="shared" ref="O60:O68" si="10">+$O$4*(J60+K60-N60)</f>
        <v>0</v>
      </c>
      <c r="P60" s="17"/>
      <c r="Q60" s="17">
        <f t="shared" ref="Q60:Q68" si="11">+J60+K60+L60+M60+O60+P60</f>
        <v>0</v>
      </c>
      <c r="R60" s="18"/>
      <c r="S60" s="18">
        <f t="shared" si="9"/>
        <v>0</v>
      </c>
    </row>
    <row r="61" spans="1:19" x14ac:dyDescent="0.35">
      <c r="A61" s="63" t="s">
        <v>97</v>
      </c>
      <c r="B61" s="63"/>
      <c r="C61" s="63"/>
      <c r="D61" s="15"/>
      <c r="E61" s="15"/>
      <c r="F61" s="15"/>
      <c r="G61" s="15"/>
      <c r="H61" s="15"/>
      <c r="I61" s="16">
        <f t="shared" si="6"/>
        <v>0</v>
      </c>
      <c r="J61" s="17"/>
      <c r="K61" s="17"/>
      <c r="L61" s="17"/>
      <c r="M61" s="17"/>
      <c r="N61" s="17"/>
      <c r="O61" s="18">
        <f t="shared" si="10"/>
        <v>0</v>
      </c>
      <c r="P61" s="17"/>
      <c r="Q61" s="17">
        <f t="shared" si="11"/>
        <v>0</v>
      </c>
      <c r="R61" s="18"/>
      <c r="S61" s="18">
        <f t="shared" si="9"/>
        <v>0</v>
      </c>
    </row>
    <row r="62" spans="1:19" x14ac:dyDescent="0.35">
      <c r="A62" s="63" t="s">
        <v>98</v>
      </c>
      <c r="B62" s="63"/>
      <c r="C62" s="63"/>
      <c r="D62" s="15"/>
      <c r="E62" s="15"/>
      <c r="F62" s="15"/>
      <c r="G62" s="15"/>
      <c r="H62" s="15"/>
      <c r="I62" s="16">
        <f t="shared" si="6"/>
        <v>0</v>
      </c>
      <c r="J62" s="17"/>
      <c r="K62" s="17"/>
      <c r="L62" s="17"/>
      <c r="M62" s="17"/>
      <c r="N62" s="17"/>
      <c r="O62" s="18">
        <f t="shared" si="10"/>
        <v>0</v>
      </c>
      <c r="P62" s="17"/>
      <c r="Q62" s="17">
        <f t="shared" si="11"/>
        <v>0</v>
      </c>
      <c r="R62" s="18"/>
      <c r="S62" s="18">
        <f t="shared" si="9"/>
        <v>0</v>
      </c>
    </row>
    <row r="63" spans="1:19" x14ac:dyDescent="0.35">
      <c r="A63" s="63" t="s">
        <v>42</v>
      </c>
      <c r="B63" s="63"/>
      <c r="C63" s="63"/>
      <c r="D63" s="15"/>
      <c r="E63" s="15"/>
      <c r="F63" s="15"/>
      <c r="G63" s="15"/>
      <c r="H63" s="15"/>
      <c r="I63" s="16">
        <f t="shared" si="6"/>
        <v>0</v>
      </c>
      <c r="J63" s="17"/>
      <c r="K63" s="17"/>
      <c r="L63" s="17"/>
      <c r="M63" s="17"/>
      <c r="N63" s="17"/>
      <c r="O63" s="18">
        <f t="shared" si="10"/>
        <v>0</v>
      </c>
      <c r="P63" s="17"/>
      <c r="Q63" s="17">
        <f t="shared" si="11"/>
        <v>0</v>
      </c>
      <c r="R63" s="18"/>
      <c r="S63" s="18">
        <f t="shared" si="9"/>
        <v>0</v>
      </c>
    </row>
    <row r="64" spans="1:19" x14ac:dyDescent="0.35">
      <c r="A64" s="64" t="s">
        <v>18</v>
      </c>
      <c r="B64" s="64"/>
      <c r="C64" s="64"/>
      <c r="D64" s="15">
        <f>SUM(D54:D63)</f>
        <v>0</v>
      </c>
      <c r="E64" s="15">
        <f t="shared" ref="E64:I64" si="12">SUM(E54:E63)</f>
        <v>4</v>
      </c>
      <c r="F64" s="15">
        <f t="shared" si="12"/>
        <v>1</v>
      </c>
      <c r="G64" s="15">
        <f t="shared" si="12"/>
        <v>0</v>
      </c>
      <c r="H64" s="15">
        <f t="shared" si="12"/>
        <v>1</v>
      </c>
      <c r="I64" s="19">
        <f t="shared" si="12"/>
        <v>6</v>
      </c>
      <c r="J64" s="20">
        <f>SUM(J54:J63)</f>
        <v>22800</v>
      </c>
      <c r="K64" s="20">
        <f>SUM(K54:K63)</f>
        <v>38020</v>
      </c>
      <c r="L64" s="20">
        <f t="shared" ref="L64:S64" si="13">SUM(L54:L63)</f>
        <v>2000</v>
      </c>
      <c r="M64" s="20">
        <f t="shared" si="13"/>
        <v>0</v>
      </c>
      <c r="N64" s="20">
        <f t="shared" si="13"/>
        <v>0</v>
      </c>
      <c r="O64" s="20">
        <f t="shared" si="13"/>
        <v>15205</v>
      </c>
      <c r="P64" s="20">
        <f t="shared" si="13"/>
        <v>0</v>
      </c>
      <c r="Q64" s="20">
        <f t="shared" si="13"/>
        <v>78025</v>
      </c>
      <c r="R64" s="21">
        <f t="shared" si="13"/>
        <v>0</v>
      </c>
      <c r="S64" s="22">
        <f t="shared" si="13"/>
        <v>78025</v>
      </c>
    </row>
    <row r="65" spans="1:19" x14ac:dyDescent="0.35">
      <c r="A65" s="24"/>
      <c r="B65" s="24"/>
      <c r="C65" s="24"/>
      <c r="D65" s="25"/>
      <c r="E65" s="25"/>
      <c r="F65" s="25"/>
      <c r="G65" s="25"/>
      <c r="H65" s="25"/>
      <c r="I65" s="25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x14ac:dyDescent="0.35">
      <c r="A66" s="24"/>
      <c r="B66" s="24"/>
      <c r="C66" s="24"/>
      <c r="D66" s="26" t="s">
        <v>29</v>
      </c>
      <c r="E66" s="27"/>
      <c r="F66" s="28"/>
      <c r="G66" s="28"/>
      <c r="H66" s="28"/>
      <c r="I66" s="29"/>
      <c r="J66" s="20">
        <f>IF(I64=0,0,(J64/I64))</f>
        <v>3800</v>
      </c>
      <c r="K66" s="23"/>
      <c r="L66" s="23"/>
      <c r="M66" s="23"/>
      <c r="N66" s="23"/>
      <c r="O66" s="23"/>
      <c r="P66" s="23"/>
      <c r="Q66" s="23"/>
      <c r="R66" s="23"/>
      <c r="S66" s="23"/>
    </row>
    <row r="67" spans="1:19" x14ac:dyDescent="0.35">
      <c r="A67" s="30"/>
      <c r="S67" s="31"/>
    </row>
    <row r="68" spans="1:19" x14ac:dyDescent="0.35">
      <c r="A68" s="62" t="s">
        <v>30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</row>
    <row r="69" spans="1:19" x14ac:dyDescent="0.3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9" x14ac:dyDescent="0.35">
      <c r="A70" s="50" t="s">
        <v>31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9" x14ac:dyDescent="0.35">
      <c r="A71" s="65" t="str">
        <f>CONCATENATE("participant"," ",J46)</f>
        <v>participant TOM</v>
      </c>
      <c r="B71" s="66"/>
      <c r="C71" s="49" t="s">
        <v>32</v>
      </c>
      <c r="D71" s="63" t="s">
        <v>33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9" x14ac:dyDescent="0.35">
      <c r="A72" s="68" t="s">
        <v>34</v>
      </c>
      <c r="B72" s="68"/>
      <c r="C72" s="52" t="s">
        <v>104</v>
      </c>
      <c r="D72" s="69" t="s">
        <v>58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S72" s="31"/>
    </row>
    <row r="73" spans="1:19" x14ac:dyDescent="0.35">
      <c r="A73" s="68" t="s">
        <v>35</v>
      </c>
      <c r="B73" s="68"/>
      <c r="C73" s="34">
        <v>7800</v>
      </c>
      <c r="D73" s="70" t="s">
        <v>59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S73" s="31"/>
    </row>
    <row r="74" spans="1:19" x14ac:dyDescent="0.35">
      <c r="A74" s="68" t="s">
        <v>36</v>
      </c>
      <c r="B74" s="68"/>
      <c r="C74" s="34">
        <v>7500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S74" s="31"/>
    </row>
    <row r="75" spans="1:19" x14ac:dyDescent="0.35">
      <c r="A75" s="35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5"/>
      <c r="R75" s="35"/>
      <c r="S75" s="35"/>
    </row>
    <row r="76" spans="1:19" x14ac:dyDescent="0.35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</row>
    <row r="77" spans="1:19" x14ac:dyDescent="0.35">
      <c r="A77" s="65" t="str">
        <f>CONCATENATE("participant"," ",C49)</f>
        <v xml:space="preserve">participant </v>
      </c>
      <c r="B77" s="66"/>
      <c r="C77" s="49" t="s">
        <v>32</v>
      </c>
      <c r="D77" s="75" t="s">
        <v>33</v>
      </c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</row>
    <row r="78" spans="1:19" x14ac:dyDescent="0.35">
      <c r="A78" s="68" t="s">
        <v>37</v>
      </c>
      <c r="B78" s="68"/>
      <c r="C78" s="34">
        <v>2000</v>
      </c>
      <c r="D78" s="74" t="s">
        <v>60</v>
      </c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S78" s="31"/>
    </row>
    <row r="79" spans="1:19" x14ac:dyDescent="0.35">
      <c r="A79" s="68" t="s">
        <v>38</v>
      </c>
      <c r="B79" s="68"/>
      <c r="C79" s="34"/>
      <c r="D79" s="71" t="s">
        <v>39</v>
      </c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3"/>
      <c r="S79" s="31"/>
    </row>
    <row r="80" spans="1:19" x14ac:dyDescent="0.35">
      <c r="A80" s="68" t="s">
        <v>40</v>
      </c>
      <c r="B80" s="68"/>
      <c r="C80" s="34"/>
      <c r="D80" s="74" t="s">
        <v>41</v>
      </c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S80" s="31"/>
    </row>
  </sheetData>
  <protectedRanges>
    <protectedRange sqref="C32:P40 D14:H23 P14:P23 R14:S23 O6 J14:J23 L14:N23 K15:K23 C72:P80 D54:H63 P54:P63 R54:S63 O46 J54:J63 L54:N63 K55:K63" name="Range1"/>
  </protectedRanges>
  <mergeCells count="82">
    <mergeCell ref="A78:B78"/>
    <mergeCell ref="D78:P78"/>
    <mergeCell ref="A79:B79"/>
    <mergeCell ref="D79:P79"/>
    <mergeCell ref="A80:B80"/>
    <mergeCell ref="D80:P80"/>
    <mergeCell ref="A73:B73"/>
    <mergeCell ref="D73:P73"/>
    <mergeCell ref="A74:B74"/>
    <mergeCell ref="D74:P74"/>
    <mergeCell ref="A77:B77"/>
    <mergeCell ref="D77:P77"/>
    <mergeCell ref="A68:P68"/>
    <mergeCell ref="A71:B71"/>
    <mergeCell ref="D71:P71"/>
    <mergeCell ref="A72:B72"/>
    <mergeCell ref="D72:P72"/>
    <mergeCell ref="A60:C60"/>
    <mergeCell ref="A61:C61"/>
    <mergeCell ref="A62:C62"/>
    <mergeCell ref="A63:C63"/>
    <mergeCell ref="A64:C64"/>
    <mergeCell ref="A55:C55"/>
    <mergeCell ref="A56:C56"/>
    <mergeCell ref="A57:C57"/>
    <mergeCell ref="A58:C58"/>
    <mergeCell ref="A59:C59"/>
    <mergeCell ref="A50:R50"/>
    <mergeCell ref="D52:I52"/>
    <mergeCell ref="J52:R52"/>
    <mergeCell ref="A53:C53"/>
    <mergeCell ref="A54:C54"/>
    <mergeCell ref="E45:I45"/>
    <mergeCell ref="L45:N45"/>
    <mergeCell ref="E46:I46"/>
    <mergeCell ref="L46:N46"/>
    <mergeCell ref="E47:I47"/>
    <mergeCell ref="L47:N47"/>
    <mergeCell ref="E43:I43"/>
    <mergeCell ref="E44:I44"/>
    <mergeCell ref="L44:N44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2" priority="2">
      <formula>AND($O$4="",$G$7="")</formula>
    </cfRule>
  </conditionalFormatting>
  <conditionalFormatting sqref="O44">
    <cfRule type="expression" dxfId="0" priority="1">
      <formula>AND($O$4="",$G$7="")</formula>
    </cfRule>
  </conditionalFormatting>
  <dataValidations count="1">
    <dataValidation type="list" allowBlank="1" showInputMessage="1" showErrorMessage="1" sqref="O6 O4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A4" zoomScale="130" zoomScaleNormal="130" workbookViewId="0">
      <selection activeCell="B9" sqref="B9"/>
    </sheetView>
  </sheetViews>
  <sheetFormatPr defaultRowHeight="14.5" x14ac:dyDescent="0.35"/>
  <cols>
    <col min="2" max="2" width="9.26953125" customWidth="1"/>
    <col min="4" max="4" width="27.26953125" customWidth="1"/>
    <col min="5" max="5" width="12.54296875" customWidth="1"/>
    <col min="6" max="6" width="30.1796875" customWidth="1"/>
    <col min="7" max="7" width="17.7265625" bestFit="1" customWidth="1"/>
  </cols>
  <sheetData>
    <row r="1" spans="2:16" ht="15" thickBot="1" x14ac:dyDescent="0.4"/>
    <row r="2" spans="2:16" ht="19" thickBot="1" x14ac:dyDescent="0.5">
      <c r="B2" s="77" t="s">
        <v>43</v>
      </c>
      <c r="C2" s="78"/>
      <c r="D2" s="42">
        <f>SUM(P5:P35)</f>
        <v>133360</v>
      </c>
    </row>
    <row r="4" spans="2:16" ht="161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43" t="s">
        <v>53</v>
      </c>
      <c r="G4" s="43" t="s">
        <v>54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55</v>
      </c>
      <c r="N4" s="10" t="s">
        <v>56</v>
      </c>
      <c r="O4" s="10" t="s">
        <v>57</v>
      </c>
      <c r="P4" s="45" t="s">
        <v>50</v>
      </c>
    </row>
    <row r="5" spans="2:16" x14ac:dyDescent="0.35">
      <c r="B5" s="38" t="s">
        <v>64</v>
      </c>
      <c r="C5" s="38" t="s">
        <v>65</v>
      </c>
      <c r="D5" s="38" t="s">
        <v>66</v>
      </c>
      <c r="E5" s="38" t="s">
        <v>67</v>
      </c>
      <c r="F5" s="38" t="s">
        <v>68</v>
      </c>
      <c r="G5" s="38" t="s">
        <v>69</v>
      </c>
      <c r="H5" s="38">
        <v>4</v>
      </c>
      <c r="I5" s="38"/>
      <c r="J5" s="38"/>
      <c r="K5" s="38"/>
      <c r="L5" s="38"/>
      <c r="M5" s="38">
        <v>4</v>
      </c>
      <c r="N5" s="38">
        <v>3200</v>
      </c>
      <c r="O5" s="38">
        <v>960</v>
      </c>
      <c r="P5" s="38">
        <f>N5+O5</f>
        <v>4160</v>
      </c>
    </row>
    <row r="6" spans="2:16" x14ac:dyDescent="0.35">
      <c r="B6" s="38" t="s">
        <v>64</v>
      </c>
      <c r="C6" s="38" t="s">
        <v>70</v>
      </c>
      <c r="D6" s="38" t="s">
        <v>71</v>
      </c>
      <c r="E6" s="38" t="s">
        <v>72</v>
      </c>
      <c r="F6" s="38" t="s">
        <v>73</v>
      </c>
      <c r="G6" s="38" t="s">
        <v>69</v>
      </c>
      <c r="H6" s="38">
        <v>4</v>
      </c>
      <c r="I6" s="38"/>
      <c r="J6" s="38"/>
      <c r="K6" s="38"/>
      <c r="L6" s="38"/>
      <c r="M6" s="38">
        <v>4</v>
      </c>
      <c r="N6" s="38">
        <v>4000</v>
      </c>
      <c r="O6" s="38">
        <v>960</v>
      </c>
      <c r="P6" s="38">
        <f t="shared" ref="P6:P35" si="0">N6+O6</f>
        <v>4960</v>
      </c>
    </row>
    <row r="7" spans="2:16" x14ac:dyDescent="0.35">
      <c r="B7" s="38" t="s">
        <v>74</v>
      </c>
      <c r="C7" s="38" t="s">
        <v>75</v>
      </c>
      <c r="D7" s="38" t="s">
        <v>76</v>
      </c>
      <c r="E7" s="38" t="s">
        <v>67</v>
      </c>
      <c r="F7" s="38" t="s">
        <v>68</v>
      </c>
      <c r="G7" s="38" t="s">
        <v>69</v>
      </c>
      <c r="H7" s="38">
        <v>8</v>
      </c>
      <c r="I7" s="38"/>
      <c r="J7" s="38"/>
      <c r="K7" s="38"/>
      <c r="L7" s="38"/>
      <c r="M7" s="38">
        <v>14</v>
      </c>
      <c r="N7" s="38">
        <v>6400</v>
      </c>
      <c r="O7" s="38">
        <v>8320</v>
      </c>
      <c r="P7" s="38">
        <f t="shared" si="0"/>
        <v>14720</v>
      </c>
    </row>
    <row r="8" spans="2:16" x14ac:dyDescent="0.35">
      <c r="B8" s="38" t="s">
        <v>77</v>
      </c>
      <c r="C8" s="38" t="s">
        <v>65</v>
      </c>
      <c r="D8" s="46" t="s">
        <v>66</v>
      </c>
      <c r="E8" s="46" t="s">
        <v>67</v>
      </c>
      <c r="F8" s="46" t="s">
        <v>68</v>
      </c>
      <c r="G8" s="46" t="s">
        <v>69</v>
      </c>
      <c r="H8" s="38">
        <v>8</v>
      </c>
      <c r="I8" s="38"/>
      <c r="J8" s="38"/>
      <c r="K8" s="38"/>
      <c r="L8" s="38"/>
      <c r="M8" s="38">
        <v>20</v>
      </c>
      <c r="N8" s="38">
        <v>6400</v>
      </c>
      <c r="O8" s="38">
        <v>12160</v>
      </c>
      <c r="P8" s="38">
        <f t="shared" si="0"/>
        <v>18560</v>
      </c>
    </row>
    <row r="9" spans="2:16" x14ac:dyDescent="0.35">
      <c r="B9" s="38" t="s">
        <v>77</v>
      </c>
      <c r="C9" s="38" t="s">
        <v>70</v>
      </c>
      <c r="D9" s="46" t="s">
        <v>71</v>
      </c>
      <c r="E9" s="46" t="s">
        <v>72</v>
      </c>
      <c r="F9" s="46" t="s">
        <v>73</v>
      </c>
      <c r="G9" s="46" t="s">
        <v>69</v>
      </c>
      <c r="H9" s="38">
        <v>8</v>
      </c>
      <c r="I9" s="38"/>
      <c r="J9" s="38"/>
      <c r="K9" s="38"/>
      <c r="L9" s="38"/>
      <c r="M9" s="38">
        <v>20</v>
      </c>
      <c r="N9" s="38">
        <v>8000</v>
      </c>
      <c r="O9" s="38">
        <v>12160</v>
      </c>
      <c r="P9" s="38">
        <f t="shared" si="0"/>
        <v>20160</v>
      </c>
    </row>
    <row r="10" spans="2:16" x14ac:dyDescent="0.35">
      <c r="B10" s="38" t="s">
        <v>63</v>
      </c>
      <c r="C10" s="38" t="s">
        <v>86</v>
      </c>
      <c r="D10" s="38" t="s">
        <v>87</v>
      </c>
      <c r="E10" s="38" t="s">
        <v>80</v>
      </c>
      <c r="F10" s="38" t="s">
        <v>69</v>
      </c>
      <c r="G10" s="38" t="s">
        <v>68</v>
      </c>
      <c r="H10" s="38">
        <v>5</v>
      </c>
      <c r="I10" s="38">
        <v>2</v>
      </c>
      <c r="J10" s="38">
        <v>2</v>
      </c>
      <c r="K10" s="38">
        <v>2</v>
      </c>
      <c r="L10" s="38">
        <v>1</v>
      </c>
      <c r="M10" s="38">
        <v>7</v>
      </c>
      <c r="N10" s="38">
        <v>9600</v>
      </c>
      <c r="O10" s="38">
        <v>14400</v>
      </c>
      <c r="P10" s="38">
        <f t="shared" si="0"/>
        <v>24000</v>
      </c>
    </row>
    <row r="11" spans="2:16" x14ac:dyDescent="0.35">
      <c r="B11" s="38" t="s">
        <v>63</v>
      </c>
      <c r="C11" s="38" t="s">
        <v>86</v>
      </c>
      <c r="D11" s="46" t="s">
        <v>87</v>
      </c>
      <c r="E11" s="46" t="s">
        <v>80</v>
      </c>
      <c r="F11" s="38" t="s">
        <v>69</v>
      </c>
      <c r="G11" s="46" t="s">
        <v>73</v>
      </c>
      <c r="H11" s="46">
        <v>5</v>
      </c>
      <c r="I11" s="46">
        <v>2</v>
      </c>
      <c r="J11" s="46">
        <v>2</v>
      </c>
      <c r="K11" s="46">
        <v>2</v>
      </c>
      <c r="L11" s="46">
        <v>1</v>
      </c>
      <c r="M11" s="46">
        <v>7</v>
      </c>
      <c r="N11" s="46">
        <v>12000</v>
      </c>
      <c r="O11" s="46">
        <v>10800</v>
      </c>
      <c r="P11" s="38">
        <f t="shared" si="0"/>
        <v>22800</v>
      </c>
    </row>
    <row r="12" spans="2:16" x14ac:dyDescent="0.35">
      <c r="B12" s="46" t="s">
        <v>63</v>
      </c>
      <c r="C12" s="46" t="s">
        <v>86</v>
      </c>
      <c r="D12" s="46" t="s">
        <v>87</v>
      </c>
      <c r="E12" s="46" t="s">
        <v>80</v>
      </c>
      <c r="F12" s="46" t="s">
        <v>69</v>
      </c>
      <c r="G12" s="46" t="s">
        <v>68</v>
      </c>
      <c r="H12" s="46">
        <v>5</v>
      </c>
      <c r="I12" s="46">
        <v>2</v>
      </c>
      <c r="J12" s="46">
        <v>2</v>
      </c>
      <c r="K12" s="46">
        <v>2</v>
      </c>
      <c r="L12" s="46">
        <v>1</v>
      </c>
      <c r="M12" s="46">
        <v>7</v>
      </c>
      <c r="N12" s="46">
        <v>9600</v>
      </c>
      <c r="O12" s="46">
        <v>14400</v>
      </c>
      <c r="P12" s="38">
        <f t="shared" si="0"/>
        <v>24000</v>
      </c>
    </row>
    <row r="13" spans="2:16" x14ac:dyDescent="0.3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3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3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3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3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3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3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3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3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3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3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3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3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3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3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3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3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3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3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3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3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3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3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D1" workbookViewId="0">
      <selection activeCell="G6" sqref="G6"/>
    </sheetView>
  </sheetViews>
  <sheetFormatPr defaultRowHeight="14.5" x14ac:dyDescent="0.35"/>
  <cols>
    <col min="2" max="2" width="18.54296875" customWidth="1"/>
    <col min="4" max="4" width="22" customWidth="1"/>
    <col min="5" max="5" width="12.26953125" customWidth="1"/>
    <col min="6" max="6" width="87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7" t="s">
        <v>43</v>
      </c>
      <c r="C2" s="78"/>
      <c r="D2" s="42">
        <f>SUM(I5:I35)</f>
        <v>5000</v>
      </c>
    </row>
    <row r="4" spans="2:9" ht="43.5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x14ac:dyDescent="0.35">
      <c r="B5" s="38" t="s">
        <v>77</v>
      </c>
      <c r="C5" s="38" t="s">
        <v>70</v>
      </c>
      <c r="D5" s="46" t="s">
        <v>71</v>
      </c>
      <c r="E5" s="38" t="s">
        <v>72</v>
      </c>
      <c r="F5" s="38" t="s">
        <v>84</v>
      </c>
      <c r="G5" s="38">
        <v>3000</v>
      </c>
      <c r="H5" s="38">
        <v>1</v>
      </c>
      <c r="I5" s="38">
        <f>G5*H5</f>
        <v>3000</v>
      </c>
    </row>
    <row r="6" spans="2:9" x14ac:dyDescent="0.35">
      <c r="B6" s="38" t="s">
        <v>77</v>
      </c>
      <c r="C6" s="38" t="s">
        <v>65</v>
      </c>
      <c r="D6" s="46" t="s">
        <v>66</v>
      </c>
      <c r="E6" s="38" t="s">
        <v>67</v>
      </c>
      <c r="F6" s="46" t="s">
        <v>85</v>
      </c>
      <c r="G6" s="38">
        <v>2000</v>
      </c>
      <c r="H6" s="38">
        <v>1</v>
      </c>
      <c r="I6" s="38">
        <f t="shared" ref="I6:I35" si="0">G6*H6</f>
        <v>2000</v>
      </c>
    </row>
    <row r="7" spans="2:9" x14ac:dyDescent="0.3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3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3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3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3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G1" zoomScale="130" zoomScaleNormal="130" workbookViewId="0">
      <selection activeCell="G11" sqref="G11"/>
    </sheetView>
  </sheetViews>
  <sheetFormatPr defaultRowHeight="14.5" x14ac:dyDescent="0.35"/>
  <cols>
    <col min="2" max="2" width="18.54296875" customWidth="1"/>
    <col min="3" max="3" width="11.1796875" customWidth="1"/>
    <col min="4" max="4" width="30" customWidth="1"/>
    <col min="5" max="5" width="12.1796875" customWidth="1"/>
    <col min="6" max="6" width="66.1796875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7" t="s">
        <v>43</v>
      </c>
      <c r="C2" s="78"/>
      <c r="D2" s="42">
        <f>SUM(I5:I35)</f>
        <v>111804</v>
      </c>
    </row>
    <row r="4" spans="2:9" ht="29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x14ac:dyDescent="0.35">
      <c r="B5" s="38" t="s">
        <v>64</v>
      </c>
      <c r="C5" s="38" t="s">
        <v>78</v>
      </c>
      <c r="D5" s="38" t="s">
        <v>79</v>
      </c>
      <c r="E5" s="38" t="s">
        <v>80</v>
      </c>
      <c r="F5" s="38" t="s">
        <v>81</v>
      </c>
      <c r="G5" s="38">
        <v>2000</v>
      </c>
      <c r="H5" s="38">
        <v>6</v>
      </c>
      <c r="I5" s="38">
        <f>G5*H5</f>
        <v>12000</v>
      </c>
    </row>
    <row r="6" spans="2:9" x14ac:dyDescent="0.35">
      <c r="B6" s="46" t="s">
        <v>64</v>
      </c>
      <c r="C6" s="46" t="s">
        <v>78</v>
      </c>
      <c r="D6" s="46" t="s">
        <v>79</v>
      </c>
      <c r="E6" s="46" t="s">
        <v>80</v>
      </c>
      <c r="F6" s="38" t="s">
        <v>82</v>
      </c>
      <c r="G6" s="38">
        <v>100</v>
      </c>
      <c r="H6" s="38">
        <v>10</v>
      </c>
      <c r="I6" s="38">
        <f t="shared" ref="I6:I35" si="0">G6*H6</f>
        <v>1000</v>
      </c>
    </row>
    <row r="7" spans="2:9" x14ac:dyDescent="0.35">
      <c r="B7" s="38" t="s">
        <v>64</v>
      </c>
      <c r="C7" s="38" t="s">
        <v>65</v>
      </c>
      <c r="D7" s="38" t="s">
        <v>66</v>
      </c>
      <c r="E7" s="38" t="s">
        <v>67</v>
      </c>
      <c r="F7" s="38" t="s">
        <v>83</v>
      </c>
      <c r="G7" s="38">
        <v>1300</v>
      </c>
      <c r="H7" s="38">
        <v>2</v>
      </c>
      <c r="I7" s="38">
        <f t="shared" si="0"/>
        <v>2600</v>
      </c>
    </row>
    <row r="8" spans="2:9" x14ac:dyDescent="0.35">
      <c r="B8" s="38" t="s">
        <v>64</v>
      </c>
      <c r="C8" s="38" t="s">
        <v>70</v>
      </c>
      <c r="D8" s="38" t="s">
        <v>71</v>
      </c>
      <c r="E8" s="38" t="s">
        <v>72</v>
      </c>
      <c r="F8" s="46" t="s">
        <v>83</v>
      </c>
      <c r="G8" s="46">
        <v>1300</v>
      </c>
      <c r="H8" s="38">
        <v>2</v>
      </c>
      <c r="I8" s="38">
        <f t="shared" si="0"/>
        <v>2600</v>
      </c>
    </row>
    <row r="9" spans="2:9" x14ac:dyDescent="0.35">
      <c r="B9" s="38" t="s">
        <v>77</v>
      </c>
      <c r="C9" s="38" t="s">
        <v>65</v>
      </c>
      <c r="D9" s="46" t="s">
        <v>66</v>
      </c>
      <c r="E9" s="46" t="s">
        <v>67</v>
      </c>
      <c r="F9" s="46" t="s">
        <v>83</v>
      </c>
      <c r="G9" s="46">
        <v>1300</v>
      </c>
      <c r="H9" s="38">
        <v>4</v>
      </c>
      <c r="I9" s="38">
        <f t="shared" si="0"/>
        <v>5200</v>
      </c>
    </row>
    <row r="10" spans="2:9" x14ac:dyDescent="0.35">
      <c r="B10" s="38" t="s">
        <v>77</v>
      </c>
      <c r="C10" s="38" t="s">
        <v>70</v>
      </c>
      <c r="D10" s="46" t="s">
        <v>71</v>
      </c>
      <c r="E10" s="46" t="s">
        <v>72</v>
      </c>
      <c r="F10" s="46" t="s">
        <v>83</v>
      </c>
      <c r="G10" s="46">
        <v>1300</v>
      </c>
      <c r="H10" s="38">
        <v>4</v>
      </c>
      <c r="I10" s="38">
        <f t="shared" si="0"/>
        <v>5200</v>
      </c>
    </row>
    <row r="11" spans="2:9" x14ac:dyDescent="0.35">
      <c r="B11" s="38" t="s">
        <v>74</v>
      </c>
      <c r="C11" s="38" t="s">
        <v>75</v>
      </c>
      <c r="D11" s="38" t="s">
        <v>76</v>
      </c>
      <c r="E11" s="46" t="s">
        <v>67</v>
      </c>
      <c r="F11" s="46" t="s">
        <v>83</v>
      </c>
      <c r="G11" s="46">
        <v>1301</v>
      </c>
      <c r="H11" s="38">
        <v>4</v>
      </c>
      <c r="I11" s="38">
        <f>G11*H11</f>
        <v>5204</v>
      </c>
    </row>
    <row r="12" spans="2:9" x14ac:dyDescent="0.35">
      <c r="B12" s="38" t="s">
        <v>63</v>
      </c>
      <c r="C12" s="38" t="s">
        <v>86</v>
      </c>
      <c r="D12" s="46" t="s">
        <v>87</v>
      </c>
      <c r="E12" s="38" t="s">
        <v>80</v>
      </c>
      <c r="F12" s="46" t="s">
        <v>83</v>
      </c>
      <c r="G12" s="38">
        <v>1300</v>
      </c>
      <c r="H12" s="38">
        <v>50</v>
      </c>
      <c r="I12" s="38">
        <f t="shared" si="0"/>
        <v>65000</v>
      </c>
    </row>
    <row r="13" spans="2:9" x14ac:dyDescent="0.35">
      <c r="B13" s="46" t="s">
        <v>63</v>
      </c>
      <c r="C13" s="38" t="s">
        <v>88</v>
      </c>
      <c r="D13" s="38" t="s">
        <v>89</v>
      </c>
      <c r="E13" s="38" t="s">
        <v>80</v>
      </c>
      <c r="F13" s="46" t="s">
        <v>83</v>
      </c>
      <c r="G13" s="38">
        <v>1300</v>
      </c>
      <c r="H13" s="38">
        <v>10</v>
      </c>
      <c r="I13" s="38">
        <f t="shared" si="0"/>
        <v>13000</v>
      </c>
    </row>
    <row r="14" spans="2:9" x14ac:dyDescent="0.3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Subcontracting - budzet</vt:lpstr>
      <vt:lpstr>Equipment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MATIJA</cp:lastModifiedBy>
  <cp:lastPrinted>2014-02-27T12:39:20Z</cp:lastPrinted>
  <dcterms:created xsi:type="dcterms:W3CDTF">2014-02-27T12:37:14Z</dcterms:created>
  <dcterms:modified xsi:type="dcterms:W3CDTF">2021-05-04T17:23:54Z</dcterms:modified>
</cp:coreProperties>
</file>