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BD1B1636-7732-4F2C-A28F-18C3EB87316D}" xr6:coauthVersionLast="45" xr6:coauthVersionMax="45" xr10:uidLastSave="{00000000-0000-0000-0000-000000000000}"/>
  <bookViews>
    <workbookView xWindow="-120" yWindow="-120" windowWidth="29040" windowHeight="16440" tabRatio="652" activeTab="1" xr2:uid="{00000000-000D-0000-FFFF-FFFF00000000}"/>
  </bookViews>
  <sheets>
    <sheet name="Лист7" sheetId="9" r:id="rId1"/>
    <sheet name=" РГР вариант 62" sheetId="10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9" l="1"/>
  <c r="B5" i="9"/>
  <c r="C5" i="9"/>
  <c r="D5" i="9"/>
  <c r="E5" i="9"/>
  <c r="A5" i="9"/>
  <c r="F6" i="9"/>
  <c r="D7" i="9" s="1"/>
  <c r="H11" i="9" l="1"/>
  <c r="C7" i="9"/>
  <c r="A7" i="9"/>
  <c r="B7" i="9"/>
  <c r="E7" i="9"/>
  <c r="H10" i="9"/>
  <c r="F7" i="9" l="1"/>
  <c r="H12" i="9"/>
  <c r="H13" i="9" s="1"/>
  <c r="A8" i="9" l="1"/>
  <c r="A10" i="9" s="1"/>
  <c r="E8" i="9"/>
  <c r="E10" i="9" s="1"/>
  <c r="B8" i="9"/>
  <c r="B10" i="9" s="1"/>
  <c r="C8" i="9"/>
  <c r="C10" i="9" s="1"/>
  <c r="D8" i="9"/>
  <c r="D10" i="9" s="1"/>
  <c r="H14" i="9" l="1"/>
  <c r="C4" i="10"/>
  <c r="D4" i="10"/>
  <c r="E4" i="10"/>
  <c r="F4" i="10"/>
  <c r="B4" i="10"/>
  <c r="C3" i="10"/>
  <c r="D3" i="10"/>
  <c r="E3" i="10"/>
  <c r="F3" i="10"/>
  <c r="B3" i="10"/>
  <c r="I7" i="10" l="1"/>
  <c r="I8" i="10" s="1"/>
  <c r="I2" i="10"/>
  <c r="I3" i="10" s="1"/>
  <c r="I6" i="10"/>
  <c r="I1" i="10"/>
  <c r="C5" i="10" l="1"/>
  <c r="B5" i="10"/>
  <c r="D5" i="10"/>
  <c r="E5" i="10"/>
  <c r="F5" i="10"/>
  <c r="F6" i="10"/>
  <c r="B6" i="10"/>
  <c r="D6" i="10"/>
  <c r="E6" i="10"/>
  <c r="C6" i="10"/>
  <c r="I9" i="10" l="1"/>
  <c r="I4" i="10"/>
</calcChain>
</file>

<file path=xl/sharedStrings.xml><?xml version="1.0" encoding="utf-8"?>
<sst xmlns="http://schemas.openxmlformats.org/spreadsheetml/2006/main" count="37" uniqueCount="34">
  <si>
    <t>X</t>
  </si>
  <si>
    <t>Y</t>
  </si>
  <si>
    <t>a</t>
  </si>
  <si>
    <t>b</t>
  </si>
  <si>
    <t>d</t>
  </si>
  <si>
    <t>d2</t>
  </si>
  <si>
    <t>M*[x]=</t>
  </si>
  <si>
    <t>M*[X^2]=</t>
  </si>
  <si>
    <t>D*[X]=</t>
  </si>
  <si>
    <t>б*[x]=</t>
  </si>
  <si>
    <t>LN(x)</t>
  </si>
  <si>
    <t>LN(y)</t>
  </si>
  <si>
    <t>d1</t>
  </si>
  <si>
    <t>b*</t>
  </si>
  <si>
    <t>y1</t>
  </si>
  <si>
    <t>y2</t>
  </si>
  <si>
    <t>d1&lt;d2 =&gt; экспоненциальная зависимость точнее соответствует ЭД</t>
  </si>
  <si>
    <t>r=</t>
  </si>
  <si>
    <t>p*i</t>
  </si>
  <si>
    <t>интервал</t>
  </si>
  <si>
    <t>кол-во</t>
  </si>
  <si>
    <t>pi</t>
  </si>
  <si>
    <t>∆*</t>
  </si>
  <si>
    <t>[4-6)</t>
  </si>
  <si>
    <t>[6-8)</t>
  </si>
  <si>
    <t>[8-10)</t>
  </si>
  <si>
    <t>[10-12)</t>
  </si>
  <si>
    <t>[12-14)</t>
  </si>
  <si>
    <t>левая</t>
  </si>
  <si>
    <t>правая</t>
  </si>
  <si>
    <t>среднее зн</t>
  </si>
  <si>
    <t>квадрат среднего</t>
  </si>
  <si>
    <t>∆* &lt; d</t>
  </si>
  <si>
    <t>– гипотеза  не отвергается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</si>
</sst>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6" xfId="0" applyFont="1" applyBorder="1" applyAlignment="1">
      <alignment horizontal="left"/>
    </xf>
    <xf numFmtId="0" fontId="1" fillId="0" borderId="3" xfId="0" applyFont="1" applyBorder="1"/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Fill="1" applyBorder="1"/>
    <xf numFmtId="0" fontId="1" fillId="0" borderId="1" xfId="0" applyFont="1" applyBorder="1"/>
    <xf numFmtId="0" fontId="1" fillId="0" borderId="6" xfId="0" applyFont="1" applyFill="1" applyBorder="1"/>
    <xf numFmtId="0" fontId="1" fillId="0" borderId="9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61592300962376E-2"/>
          <c:y val="7.0012172391494543E-2"/>
          <c:w val="0.8965301837270340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РГР вариант 62'!$B$1:$F$1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 РГР вариант 62'!$B$2:$F$2</c:f>
              <c:numCache>
                <c:formatCode>0.00</c:formatCode>
                <c:ptCount val="5"/>
                <c:pt idx="0">
                  <c:v>23</c:v>
                </c:pt>
                <c:pt idx="1">
                  <c:v>24.3</c:v>
                </c:pt>
                <c:pt idx="2">
                  <c:v>28</c:v>
                </c:pt>
                <c:pt idx="3">
                  <c:v>35</c:v>
                </c:pt>
                <c:pt idx="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B-4B5A-8541-FB2118D9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27632"/>
        <c:axId val="2132725136"/>
      </c:scatterChart>
      <c:scatterChart>
        <c:scatterStyle val="smoothMarker"/>
        <c:varyColors val="0"/>
        <c:ser>
          <c:idx val="1"/>
          <c:order val="1"/>
          <c:tx>
            <c:v>y1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РГР вариант 62'!$B$1:$F$1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 РГР вариант 62'!$B$6:$F$6</c:f>
              <c:numCache>
                <c:formatCode>General</c:formatCode>
                <c:ptCount val="5"/>
                <c:pt idx="0">
                  <c:v>20.250181406121566</c:v>
                </c:pt>
                <c:pt idx="1">
                  <c:v>26.702576572577144</c:v>
                </c:pt>
                <c:pt idx="2">
                  <c:v>32.492466631539983</c:v>
                </c:pt>
                <c:pt idx="3">
                  <c:v>37.834833532229275</c:v>
                </c:pt>
                <c:pt idx="4">
                  <c:v>42.845669421920405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B-4B5A-8541-FB2118D993C0}"/>
            </c:ext>
          </c:extLst>
        </c:ser>
        <c:ser>
          <c:idx val="2"/>
          <c:order val="2"/>
          <c:tx>
            <c:v>y2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РГР вариант 62'!$B$1:$F$1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 РГР вариант 62'!$B$5:$F$5</c:f>
              <c:numCache>
                <c:formatCode>General</c:formatCode>
                <c:ptCount val="5"/>
                <c:pt idx="0">
                  <c:v>20.773522685632074</c:v>
                </c:pt>
                <c:pt idx="1">
                  <c:v>25.363631053419724</c:v>
                </c:pt>
                <c:pt idx="2">
                  <c:v>30.967967732258657</c:v>
                </c:pt>
                <c:pt idx="3">
                  <c:v>37.810636160350214</c:v>
                </c:pt>
                <c:pt idx="4">
                  <c:v>46.165257572299595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B-4B5A-8541-FB2118D9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27632"/>
        <c:axId val="2132725136"/>
      </c:scatterChart>
      <c:valAx>
        <c:axId val="21327276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725136"/>
        <c:crosses val="autoZero"/>
        <c:crossBetween val="midCat"/>
      </c:valAx>
      <c:valAx>
        <c:axId val="2132725136"/>
        <c:scaling>
          <c:orientation val="minMax"/>
          <c:max val="50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72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9</xdr:row>
      <xdr:rowOff>68580</xdr:rowOff>
    </xdr:from>
    <xdr:to>
      <xdr:col>7</xdr:col>
      <xdr:colOff>510540</xdr:colOff>
      <xdr:row>23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5"/>
  <sheetViews>
    <sheetView workbookViewId="0">
      <selection activeCell="J15" sqref="J15:N15"/>
    </sheetView>
  </sheetViews>
  <sheetFormatPr defaultColWidth="8.85546875" defaultRowHeight="18.75" x14ac:dyDescent="0.3"/>
  <cols>
    <col min="1" max="6" width="8.85546875" style="3"/>
    <col min="7" max="7" width="21.7109375" style="3" customWidth="1"/>
    <col min="8" max="16384" width="8.85546875" style="3"/>
  </cols>
  <sheetData>
    <row r="1" spans="1:14" x14ac:dyDescent="0.3">
      <c r="A1" s="4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2"/>
      <c r="G1" s="9" t="s">
        <v>19</v>
      </c>
      <c r="K1" s="3">
        <v>10</v>
      </c>
    </row>
    <row r="2" spans="1:14" x14ac:dyDescent="0.3">
      <c r="A2" s="13">
        <v>4</v>
      </c>
      <c r="B2" s="14">
        <v>6</v>
      </c>
      <c r="C2" s="14">
        <v>8</v>
      </c>
      <c r="D2" s="14">
        <v>10</v>
      </c>
      <c r="E2" s="14">
        <v>12</v>
      </c>
      <c r="F2" s="14"/>
      <c r="G2" s="11" t="s">
        <v>28</v>
      </c>
    </row>
    <row r="3" spans="1:14" x14ac:dyDescent="0.3">
      <c r="A3" s="13">
        <v>6</v>
      </c>
      <c r="B3" s="14">
        <v>8</v>
      </c>
      <c r="C3" s="14">
        <v>10</v>
      </c>
      <c r="D3" s="14">
        <v>12</v>
      </c>
      <c r="E3" s="14">
        <v>14</v>
      </c>
      <c r="F3" s="14"/>
      <c r="G3" s="6" t="s">
        <v>29</v>
      </c>
    </row>
    <row r="4" spans="1:14" x14ac:dyDescent="0.3">
      <c r="A4" s="13">
        <v>5</v>
      </c>
      <c r="B4" s="14">
        <v>7</v>
      </c>
      <c r="C4" s="14">
        <v>9</v>
      </c>
      <c r="D4" s="14">
        <v>11</v>
      </c>
      <c r="E4" s="14">
        <v>13</v>
      </c>
      <c r="F4" s="14"/>
      <c r="G4" s="6" t="s">
        <v>30</v>
      </c>
    </row>
    <row r="5" spans="1:14" x14ac:dyDescent="0.3">
      <c r="A5" s="13">
        <f>A4^2</f>
        <v>25</v>
      </c>
      <c r="B5" s="14">
        <f t="shared" ref="B5:E5" si="0">B4^2</f>
        <v>49</v>
      </c>
      <c r="C5" s="14">
        <f t="shared" si="0"/>
        <v>81</v>
      </c>
      <c r="D5" s="14">
        <f t="shared" si="0"/>
        <v>121</v>
      </c>
      <c r="E5" s="14">
        <f t="shared" si="0"/>
        <v>169</v>
      </c>
      <c r="F5" s="14"/>
      <c r="G5" s="6" t="s">
        <v>31</v>
      </c>
    </row>
    <row r="6" spans="1:14" x14ac:dyDescent="0.3">
      <c r="A6" s="13">
        <v>16</v>
      </c>
      <c r="B6" s="14">
        <v>30</v>
      </c>
      <c r="C6" s="14">
        <v>48</v>
      </c>
      <c r="D6" s="14">
        <v>28</v>
      </c>
      <c r="E6" s="14">
        <v>18</v>
      </c>
      <c r="F6" s="14">
        <f>SUM(A6:E6)</f>
        <v>140</v>
      </c>
      <c r="G6" s="6" t="s">
        <v>20</v>
      </c>
    </row>
    <row r="7" spans="1:14" x14ac:dyDescent="0.3">
      <c r="A7" s="5">
        <f>A6/$F$6</f>
        <v>0.11428571428571428</v>
      </c>
      <c r="B7" s="21">
        <f t="shared" ref="B7:E7" si="1">B6/$F$6</f>
        <v>0.21428571428571427</v>
      </c>
      <c r="C7" s="21">
        <f t="shared" si="1"/>
        <v>0.34285714285714286</v>
      </c>
      <c r="D7" s="21">
        <f t="shared" si="1"/>
        <v>0.2</v>
      </c>
      <c r="E7" s="21">
        <f t="shared" si="1"/>
        <v>0.12857142857142856</v>
      </c>
      <c r="F7" s="21">
        <f>SUM(A7:E7)</f>
        <v>1</v>
      </c>
      <c r="G7" s="22" t="s">
        <v>18</v>
      </c>
    </row>
    <row r="8" spans="1:14" ht="19.5" thickBot="1" x14ac:dyDescent="0.35">
      <c r="A8" s="7">
        <f>NORMSDIST((A3-$H$10)/$H$13)-NORMSDIST((A2-$H$10)/$H$13)</f>
        <v>8.2799837322900305E-2</v>
      </c>
      <c r="B8" s="10">
        <f t="shared" ref="B8:E8" si="2">NORMSDIST((B3-$H$10)/$H$13)-NORMSDIST((B2-$H$10)/$H$13)</f>
        <v>0.23194769546008243</v>
      </c>
      <c r="C8" s="10">
        <f t="shared" si="2"/>
        <v>0.32898090383117207</v>
      </c>
      <c r="D8" s="10">
        <f t="shared" si="2"/>
        <v>0.23649632984935853</v>
      </c>
      <c r="E8" s="10">
        <f t="shared" si="2"/>
        <v>8.608408580492366E-2</v>
      </c>
      <c r="F8" s="10"/>
      <c r="G8" s="23" t="s">
        <v>21</v>
      </c>
    </row>
    <row r="9" spans="1:14" ht="19.5" thickBot="1" x14ac:dyDescent="0.35">
      <c r="G9" s="20" t="s">
        <v>17</v>
      </c>
      <c r="H9" s="18">
        <v>5</v>
      </c>
    </row>
    <row r="10" spans="1:14" ht="19.5" thickBot="1" x14ac:dyDescent="0.35">
      <c r="A10" s="24">
        <f>((A8-A7)^2)/A8</f>
        <v>1.1972975795246824E-2</v>
      </c>
      <c r="B10" s="25">
        <f t="shared" ref="B10:E10" si="3">((B8-B7)^2)/B8</f>
        <v>1.3448962206111677E-3</v>
      </c>
      <c r="C10" s="25">
        <f t="shared" si="3"/>
        <v>5.8529235971911783E-4</v>
      </c>
      <c r="D10" s="25">
        <f t="shared" si="3"/>
        <v>5.6321469907021924E-3</v>
      </c>
      <c r="E10" s="18">
        <f t="shared" si="3"/>
        <v>2.096989563726339E-2</v>
      </c>
      <c r="G10" s="17" t="s">
        <v>6</v>
      </c>
      <c r="H10" s="19">
        <f>SUMPRODUCT(A6:E6,A4:E4)*(1/F6)</f>
        <v>9.0285714285714285</v>
      </c>
    </row>
    <row r="11" spans="1:14" x14ac:dyDescent="0.3">
      <c r="G11" s="13" t="s">
        <v>7</v>
      </c>
      <c r="H11" s="6">
        <f>SUMPRODUCT(A6:E6,A5:E5)*(1/F6)</f>
        <v>87.05714285714285</v>
      </c>
    </row>
    <row r="12" spans="1:14" x14ac:dyDescent="0.3">
      <c r="G12" s="13" t="s">
        <v>8</v>
      </c>
      <c r="H12" s="6">
        <f>H11-(H10^2)</f>
        <v>5.5420408163265193</v>
      </c>
    </row>
    <row r="13" spans="1:14" x14ac:dyDescent="0.3">
      <c r="G13" s="13" t="s">
        <v>9</v>
      </c>
      <c r="H13" s="6">
        <f>SQRT(H12)</f>
        <v>2.3541539491559424</v>
      </c>
    </row>
    <row r="14" spans="1:14" x14ac:dyDescent="0.3">
      <c r="G14" s="15" t="s">
        <v>22</v>
      </c>
      <c r="H14" s="6">
        <f>F6*SUM(A10:E10)</f>
        <v>5.6707289804959773</v>
      </c>
      <c r="J14" s="26" t="s">
        <v>32</v>
      </c>
      <c r="K14" s="26"/>
      <c r="L14" s="26"/>
      <c r="M14" s="26"/>
      <c r="N14" s="26"/>
    </row>
    <row r="15" spans="1:14" ht="19.5" thickBot="1" x14ac:dyDescent="0.35">
      <c r="G15" s="16" t="s">
        <v>4</v>
      </c>
      <c r="H15" s="8">
        <f>CHIINV(0.05,H9-3)</f>
        <v>5.9914645471079817</v>
      </c>
      <c r="J15" s="26" t="s">
        <v>33</v>
      </c>
      <c r="K15" s="26"/>
      <c r="L15" s="26"/>
      <c r="M15" s="26"/>
      <c r="N15" s="26"/>
    </row>
  </sheetData>
  <mergeCells count="2">
    <mergeCell ref="J15:N15"/>
    <mergeCell ref="J14:N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"/>
  <sheetViews>
    <sheetView tabSelected="1" workbookViewId="0">
      <selection activeCell="M2" sqref="M2"/>
    </sheetView>
  </sheetViews>
  <sheetFormatPr defaultRowHeight="15" x14ac:dyDescent="0.25"/>
  <sheetData>
    <row r="1" spans="1:9" x14ac:dyDescent="0.25">
      <c r="A1" s="28" t="s">
        <v>0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H1" s="28" t="s">
        <v>2</v>
      </c>
      <c r="I1" s="1">
        <f>SLOPE(B4:F4,B1:F1)</f>
        <v>0.19963707164474664</v>
      </c>
    </row>
    <row r="2" spans="1:9" x14ac:dyDescent="0.25">
      <c r="A2" s="28" t="s">
        <v>1</v>
      </c>
      <c r="B2" s="2">
        <v>23</v>
      </c>
      <c r="C2" s="2">
        <v>24.3</v>
      </c>
      <c r="D2" s="2">
        <v>28</v>
      </c>
      <c r="E2" s="2">
        <v>35</v>
      </c>
      <c r="F2" s="2">
        <v>52</v>
      </c>
      <c r="H2" s="28" t="s">
        <v>13</v>
      </c>
      <c r="I2" s="1">
        <f>INTERCEPT(B4:F4,B1:F1)</f>
        <v>2.6344050847253531</v>
      </c>
    </row>
    <row r="3" spans="1:9" x14ac:dyDescent="0.25">
      <c r="A3" s="28" t="s">
        <v>10</v>
      </c>
      <c r="B3" s="1">
        <f>LN(B1)</f>
        <v>0.69314718055994529</v>
      </c>
      <c r="C3" s="1">
        <f t="shared" ref="C3:F3" si="0">LN(C1)</f>
        <v>1.0986122886681098</v>
      </c>
      <c r="D3" s="1">
        <f t="shared" si="0"/>
        <v>1.3862943611198906</v>
      </c>
      <c r="E3" s="1">
        <f t="shared" si="0"/>
        <v>1.6094379124341003</v>
      </c>
      <c r="F3" s="1">
        <f t="shared" si="0"/>
        <v>1.791759469228055</v>
      </c>
      <c r="H3" s="28" t="s">
        <v>3</v>
      </c>
      <c r="I3" s="1">
        <f>EXP(I2)</f>
        <v>13.935019840547863</v>
      </c>
    </row>
    <row r="4" spans="1:9" x14ac:dyDescent="0.25">
      <c r="A4" s="28" t="s">
        <v>11</v>
      </c>
      <c r="B4" s="1">
        <f>LN(B2)</f>
        <v>3.1354942159291497</v>
      </c>
      <c r="C4" s="1">
        <f t="shared" ref="C4:F4" si="1">LN(C2)</f>
        <v>3.1904763503465028</v>
      </c>
      <c r="D4" s="1">
        <f t="shared" si="1"/>
        <v>3.3322045101752038</v>
      </c>
      <c r="E4" s="1">
        <f t="shared" si="1"/>
        <v>3.5553480614894135</v>
      </c>
      <c r="F4" s="1">
        <f t="shared" si="1"/>
        <v>3.9512437185814275</v>
      </c>
      <c r="H4" s="28" t="s">
        <v>12</v>
      </c>
      <c r="I4" s="1">
        <f>SQRT(((B2-B5)^2+(C2-C5)^2+(D2-D5)^2+(E2-E5)^2+(F2-F5)^2)/5)</f>
        <v>3.3716832452766901</v>
      </c>
    </row>
    <row r="5" spans="1:9" x14ac:dyDescent="0.25">
      <c r="A5" s="28" t="s">
        <v>14</v>
      </c>
      <c r="B5" s="1">
        <f>$I$3*EXP($I$1*B1)</f>
        <v>20.773522685632074</v>
      </c>
      <c r="C5" s="1">
        <f>$I$3*EXP($I$1*C1)</f>
        <v>25.363631053419724</v>
      </c>
      <c r="D5" s="1">
        <f t="shared" ref="D5:F5" si="2">$I$3*EXP($I$1*D1)</f>
        <v>30.967967732258657</v>
      </c>
      <c r="E5" s="1">
        <f t="shared" si="2"/>
        <v>37.810636160350214</v>
      </c>
      <c r="F5" s="1">
        <f t="shared" si="2"/>
        <v>46.165257572299595</v>
      </c>
    </row>
    <row r="6" spans="1:9" x14ac:dyDescent="0.25">
      <c r="A6" s="28" t="s">
        <v>15</v>
      </c>
      <c r="B6" s="1">
        <f>$I$8*(B1^$I$6)</f>
        <v>20.250181406121566</v>
      </c>
      <c r="C6" s="1">
        <f t="shared" ref="C6:F6" si="3">$I$8*(C1^$I$6)</f>
        <v>26.702576572577144</v>
      </c>
      <c r="D6" s="1">
        <f t="shared" si="3"/>
        <v>32.492466631539983</v>
      </c>
      <c r="E6" s="1">
        <f t="shared" si="3"/>
        <v>37.834833532229275</v>
      </c>
      <c r="F6" s="1">
        <f t="shared" si="3"/>
        <v>42.845669421920405</v>
      </c>
      <c r="H6" s="28" t="s">
        <v>2</v>
      </c>
      <c r="I6" s="1">
        <f>SLOPE(B4:F4,B3:F3)</f>
        <v>0.68217043643292363</v>
      </c>
    </row>
    <row r="7" spans="1:9" x14ac:dyDescent="0.25">
      <c r="H7" s="28" t="s">
        <v>13</v>
      </c>
      <c r="I7" s="1">
        <f>INTERCEPT(B4:F4,B3:F3)</f>
        <v>2.5353192371645852</v>
      </c>
    </row>
    <row r="8" spans="1:9" x14ac:dyDescent="0.25">
      <c r="H8" s="28" t="s">
        <v>3</v>
      </c>
      <c r="I8" s="1">
        <f>EXP(I7)</f>
        <v>12.620459124601595</v>
      </c>
    </row>
    <row r="9" spans="1:9" x14ac:dyDescent="0.25">
      <c r="H9" s="28" t="s">
        <v>5</v>
      </c>
      <c r="I9" s="1">
        <f>SQRT(((B2-B6)^2+(C2-C6)^2+(D2-D6)^2+(E2-E6)^2+(F2-F6)^2)/5)</f>
        <v>5.0070786374901459</v>
      </c>
    </row>
    <row r="25" spans="1:8" x14ac:dyDescent="0.25">
      <c r="A25" s="27" t="s">
        <v>16</v>
      </c>
      <c r="B25" s="27"/>
      <c r="C25" s="27"/>
      <c r="D25" s="27"/>
      <c r="E25" s="27"/>
      <c r="F25" s="27"/>
      <c r="G25" s="27"/>
      <c r="H25" s="27"/>
    </row>
  </sheetData>
  <mergeCells count="1">
    <mergeCell ref="A25:H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Лист7</vt:lpstr>
      <vt:lpstr> РГР вариант 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2020-11-14T18:33:01Z</dcterms:modified>
</cp:coreProperties>
</file>