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ёба\Надежность ЭВМ\Лабы\"/>
    </mc:Choice>
  </mc:AlternateContent>
  <bookViews>
    <workbookView xWindow="0" yWindow="0" windowWidth="27450" windowHeight="1186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3" l="1"/>
  <c r="H30" i="3"/>
  <c r="G30" i="3"/>
  <c r="F30" i="3"/>
  <c r="E30" i="3"/>
  <c r="D30" i="3"/>
  <c r="C30" i="3"/>
  <c r="B30" i="3"/>
  <c r="D31" i="3" s="1"/>
  <c r="C33" i="3" s="1"/>
  <c r="F27" i="3"/>
  <c r="B5" i="3"/>
  <c r="E68" i="2"/>
  <c r="E69" i="2"/>
  <c r="E70" i="2"/>
  <c r="E67" i="2"/>
  <c r="D68" i="2"/>
  <c r="D69" i="2"/>
  <c r="D70" i="2"/>
  <c r="D67" i="2"/>
  <c r="B66" i="2"/>
  <c r="F52" i="2"/>
  <c r="E52" i="2"/>
  <c r="F51" i="2"/>
  <c r="E51" i="2"/>
  <c r="F50" i="2"/>
  <c r="E50" i="2"/>
  <c r="F49" i="2"/>
  <c r="E49" i="2"/>
  <c r="C52" i="2"/>
  <c r="B52" i="2"/>
  <c r="C51" i="2"/>
  <c r="B51" i="2"/>
  <c r="C50" i="2"/>
  <c r="B50" i="2"/>
  <c r="C49" i="2"/>
  <c r="B49" i="2"/>
  <c r="I31" i="3" l="1"/>
  <c r="H33" i="3" s="1"/>
  <c r="H31" i="3"/>
  <c r="G33" i="3" s="1"/>
  <c r="E31" i="3"/>
  <c r="D33" i="3" s="1"/>
  <c r="G31" i="3"/>
  <c r="F33" i="3" s="1"/>
  <c r="B31" i="3"/>
  <c r="C31" i="3"/>
  <c r="B33" i="3" s="1"/>
  <c r="F31" i="3"/>
  <c r="E33" i="3" s="1"/>
  <c r="D7" i="3"/>
  <c r="E7" i="3"/>
  <c r="I7" i="3"/>
  <c r="G7" i="3"/>
  <c r="B7" i="3"/>
  <c r="B8" i="3" s="1"/>
  <c r="C7" i="3"/>
  <c r="F8" i="3" s="1"/>
  <c r="E14" i="3" s="1"/>
  <c r="F7" i="3"/>
  <c r="H8" i="3" s="1"/>
  <c r="G14" i="3" s="1"/>
  <c r="H7" i="3"/>
  <c r="F14" i="2"/>
  <c r="E14" i="2"/>
  <c r="E15" i="2" s="1"/>
  <c r="D14" i="2"/>
  <c r="D15" i="2" s="1"/>
  <c r="C14" i="2"/>
  <c r="C15" i="2" s="1"/>
  <c r="B14" i="2"/>
  <c r="B15" i="2" s="1"/>
  <c r="E13" i="2"/>
  <c r="D13" i="2"/>
  <c r="C13" i="2"/>
  <c r="F12" i="2"/>
  <c r="E12" i="2"/>
  <c r="D12" i="2"/>
  <c r="C12" i="2"/>
  <c r="B12" i="2"/>
  <c r="B13" i="2" s="1"/>
  <c r="B49" i="1"/>
  <c r="B50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19" i="1"/>
  <c r="D19" i="1"/>
  <c r="B19" i="1"/>
  <c r="L7" i="1"/>
  <c r="K7" i="1"/>
  <c r="J7" i="1"/>
  <c r="I7" i="1"/>
  <c r="H8" i="1"/>
  <c r="H9" i="1"/>
  <c r="H10" i="1"/>
  <c r="H11" i="1"/>
  <c r="H12" i="1"/>
  <c r="H13" i="1"/>
  <c r="H7" i="1"/>
  <c r="G7" i="1"/>
  <c r="F8" i="1"/>
  <c r="F9" i="1"/>
  <c r="F10" i="1"/>
  <c r="F11" i="1"/>
  <c r="F12" i="1"/>
  <c r="F13" i="1"/>
  <c r="F7" i="1"/>
  <c r="E8" i="1"/>
  <c r="E9" i="1"/>
  <c r="E10" i="1"/>
  <c r="E11" i="1"/>
  <c r="E12" i="1"/>
  <c r="E13" i="1"/>
  <c r="E7" i="1"/>
  <c r="D8" i="1"/>
  <c r="D9" i="1"/>
  <c r="D10" i="1"/>
  <c r="D11" i="1"/>
  <c r="D12" i="1"/>
  <c r="D13" i="1"/>
  <c r="D7" i="1"/>
  <c r="G8" i="3" l="1"/>
  <c r="F14" i="3" s="1"/>
  <c r="E8" i="3"/>
  <c r="D14" i="3" s="1"/>
  <c r="D8" i="3"/>
  <c r="C14" i="3" s="1"/>
  <c r="C8" i="3"/>
  <c r="B14" i="3" s="1"/>
  <c r="I8" i="3"/>
  <c r="H14" i="3" s="1"/>
  <c r="D29" i="3" l="1"/>
  <c r="C29" i="3"/>
  <c r="C6" i="3"/>
  <c r="I3" i="2"/>
  <c r="H3" i="2"/>
  <c r="G3" i="2"/>
  <c r="F3" i="2"/>
  <c r="B43" i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C18" i="1"/>
  <c r="B18" i="1" s="1"/>
  <c r="D18" i="1" l="1"/>
  <c r="E29" i="3"/>
  <c r="D6" i="3"/>
  <c r="D2" i="2"/>
  <c r="F29" i="3" l="1"/>
  <c r="E6" i="3"/>
  <c r="G29" i="3" l="1"/>
  <c r="F6" i="3"/>
  <c r="H29" i="3" l="1"/>
  <c r="G6" i="3"/>
  <c r="I29" i="3" l="1"/>
  <c r="H6" i="3"/>
  <c r="I6" i="3" l="1"/>
</calcChain>
</file>

<file path=xl/comments1.xml><?xml version="1.0" encoding="utf-8"?>
<comments xmlns="http://schemas.openxmlformats.org/spreadsheetml/2006/main">
  <authors>
    <author>Викулова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  <charset val="204"/>
          </rPr>
          <t>=В2/B3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<sst xmlns="http://schemas.openxmlformats.org/spreadsheetml/2006/main" count="99" uniqueCount="82">
  <si>
    <r>
      <t>r</t>
    </r>
    <r>
      <rPr>
        <vertAlign val="subscript"/>
        <sz val="14"/>
        <color theme="1"/>
        <rFont val="Times New Roman"/>
        <family val="1"/>
        <charset val="204"/>
      </rPr>
      <t>i</t>
    </r>
  </si>
  <si>
    <t xml:space="preserve">построить графики функции готовносготовности  </t>
  </si>
  <si>
    <t xml:space="preserve">при интенсивностях восстановления </t>
  </si>
  <si>
    <t>определить длительность переходных процессов</t>
  </si>
  <si>
    <t>t</t>
  </si>
  <si>
    <t>построить графики нижней и верхней оценок риска системы, определить риск</t>
  </si>
  <si>
    <t>Двусторонние оценки функции риска</t>
  </si>
  <si>
    <t>#Вар.</t>
  </si>
  <si>
    <t>tпл(ч)</t>
  </si>
  <si>
    <t>Тс(лет)</t>
  </si>
  <si>
    <t>r(у.е)</t>
  </si>
  <si>
    <t>определить среднее время безотказной работы при нагруженном и ненагруженном режимах работы резерва</t>
  </si>
  <si>
    <t>Т1</t>
  </si>
  <si>
    <t>Нагруж.</t>
  </si>
  <si>
    <t>Ненагруж.</t>
  </si>
  <si>
    <r>
      <t xml:space="preserve">    (ч</t>
    </r>
    <r>
      <rPr>
        <vertAlign val="superscript"/>
        <sz val="11"/>
        <color theme="1"/>
        <rFont val="Times New Roman"/>
        <family val="1"/>
        <charset val="204"/>
      </rPr>
      <t>-1</t>
    </r>
    <r>
      <rPr>
        <sz val="11"/>
        <color theme="1"/>
        <rFont val="Times New Roman"/>
        <family val="1"/>
        <charset val="204"/>
      </rPr>
      <t>)</t>
    </r>
  </si>
  <si>
    <t>T</t>
  </si>
  <si>
    <t>Кг</t>
  </si>
  <si>
    <t>R(tпл)</t>
  </si>
  <si>
    <t>n</t>
  </si>
  <si>
    <t>m=0,1l</t>
  </si>
  <si>
    <t>m=10l</t>
  </si>
  <si>
    <t xml:space="preserve">построить график выигрыша в среднем времени безотказной работы за счет восстановления </t>
  </si>
  <si>
    <t xml:space="preserve">при нагруженном и ненагруженном дублировании </t>
  </si>
  <si>
    <t>l/m=0,01</t>
  </si>
  <si>
    <t>l/m=0,1</t>
  </si>
  <si>
    <t>l/m=1</t>
  </si>
  <si>
    <t>l/m=10</t>
  </si>
  <si>
    <t>выполнить моделирование системы для случая</t>
  </si>
  <si>
    <t>m=2l</t>
  </si>
  <si>
    <t>получить оценку среднего времени безотказной работы</t>
  </si>
  <si>
    <t xml:space="preserve">определить коэффициенты готовности системы при двух режимах работы </t>
  </si>
  <si>
    <t xml:space="preserve">резерва, с одним и двумя каналами восстановления, построить графики </t>
  </si>
  <si>
    <t>провести сравнительный анализ полученных значений</t>
  </si>
  <si>
    <t>g=l/m</t>
  </si>
  <si>
    <t>определить среднюю наработку на отказ для двух режимов работы резерва</t>
  </si>
  <si>
    <t>T0</t>
  </si>
  <si>
    <t>m=100l</t>
  </si>
  <si>
    <t>Вариант</t>
  </si>
  <si>
    <t>μc</t>
  </si>
  <si>
    <t>tпл ( ч)</t>
  </si>
  <si>
    <t>Rд(tпл) (y.e)</t>
  </si>
  <si>
    <t>Tв</t>
  </si>
  <si>
    <t>G(t) (0,1)</t>
  </si>
  <si>
    <t>G(t) (1)</t>
  </si>
  <si>
    <t>G(t) (10)</t>
  </si>
  <si>
    <t>за время равное планируемому времени непрерывной работы tпл, сравнить</t>
  </si>
  <si>
    <t>значение риска с допустимым значением Rд(t)</t>
  </si>
  <si>
    <t>λi*ri</t>
  </si>
  <si>
    <t>Rн</t>
  </si>
  <si>
    <t>Rв</t>
  </si>
  <si>
    <t>Rд(tпл)</t>
  </si>
  <si>
    <t>λ</t>
  </si>
  <si>
    <t>l/m</t>
  </si>
  <si>
    <t>m</t>
  </si>
  <si>
    <t>m=l</t>
  </si>
  <si>
    <t>без восст</t>
  </si>
  <si>
    <t>z нагр</t>
  </si>
  <si>
    <t>z ненагр</t>
  </si>
  <si>
    <t xml:space="preserve"> см. K_lab3.xls</t>
  </si>
  <si>
    <t>нагр</t>
  </si>
  <si>
    <t>ненагр</t>
  </si>
  <si>
    <t>Кг (1 канал)</t>
  </si>
  <si>
    <t>Кг (2 канала)</t>
  </si>
  <si>
    <t>T нагр</t>
  </si>
  <si>
    <t>T ненагр</t>
  </si>
  <si>
    <t>γ</t>
  </si>
  <si>
    <t>i</t>
  </si>
  <si>
    <r>
      <t>γ</t>
    </r>
    <r>
      <rPr>
        <vertAlign val="super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/i!</t>
    </r>
  </si>
  <si>
    <t>2. определить n для получения Кг=0,9</t>
  </si>
  <si>
    <t>Вспомогательные вычисления</t>
  </si>
  <si>
    <t>СУММ</t>
  </si>
  <si>
    <t xml:space="preserve">1. построить график зависимости  коэффициента готовности системы от числа каналов обслуживания  </t>
  </si>
  <si>
    <t>13(3)</t>
  </si>
  <si>
    <r>
      <t>Ti=1/</t>
    </r>
    <r>
      <rPr>
        <sz val="14"/>
        <color theme="1"/>
        <rFont val="Calibri"/>
        <family val="2"/>
        <charset val="204"/>
      </rPr>
      <t>λi</t>
    </r>
  </si>
  <si>
    <r>
      <t>Tвi=1/</t>
    </r>
    <r>
      <rPr>
        <sz val="14"/>
        <color theme="1"/>
        <rFont val="Calibri"/>
        <family val="2"/>
        <charset val="204"/>
      </rPr>
      <t>μi</t>
    </r>
  </si>
  <si>
    <t>λc</t>
  </si>
  <si>
    <r>
      <rPr>
        <sz val="14"/>
        <color theme="1"/>
        <rFont val="Calibri"/>
        <family val="2"/>
        <charset val="204"/>
      </rPr>
      <t>λi</t>
    </r>
    <r>
      <rPr>
        <sz val="14"/>
        <color theme="1"/>
        <rFont val="Calibri"/>
        <family val="2"/>
        <charset val="204"/>
        <scheme val="minor"/>
      </rPr>
      <t>/</t>
    </r>
    <r>
      <rPr>
        <sz val="14"/>
        <color theme="1"/>
        <rFont val="Calibri"/>
        <family val="2"/>
        <charset val="204"/>
      </rPr>
      <t>μi</t>
    </r>
  </si>
  <si>
    <t>При большей интенсивности восстановления время переходного процесса меньше.</t>
  </si>
  <si>
    <t>Система  пригодна</t>
  </si>
  <si>
    <t>Самым большим коэффициентом готовности обладает система с большим числом каналов резервирования, при этом эти каналы ненагружены</t>
  </si>
  <si>
    <t>γ=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</si>
</sst>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8" formatCode="0.0"/>
    <numFmt numFmtId="169" formatCode="0.000"/>
  </numFmts>
  <fonts count="15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 style="thick">
        <color theme="5" tint="-0.24994659260841701"/>
      </left>
      <right style="thin">
        <color indexed="64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n">
        <color indexed="64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21">
    <xf numFmtId="0" fontId="0" fillId="0" borderId="0" xfId="0"/>
    <xf numFmtId="0" fontId="0" fillId="0" borderId="0" xfId="0" applyFont="1"/>
    <xf numFmtId="0" fontId="5" fillId="0" borderId="0" xfId="0" applyFont="1"/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Alignment="1">
      <alignment horizontal="center"/>
    </xf>
    <xf numFmtId="0" fontId="8" fillId="0" borderId="8" xfId="0" applyFont="1" applyBorder="1"/>
    <xf numFmtId="2" fontId="0" fillId="0" borderId="8" xfId="0" applyNumberFormat="1" applyBorder="1"/>
    <xf numFmtId="0" fontId="0" fillId="0" borderId="8" xfId="0" applyBorder="1"/>
    <xf numFmtId="0" fontId="1" fillId="0" borderId="10" xfId="0" applyFont="1" applyBorder="1"/>
    <xf numFmtId="0" fontId="5" fillId="0" borderId="0" xfId="0" applyFont="1" applyFill="1"/>
    <xf numFmtId="0" fontId="5" fillId="0" borderId="8" xfId="0" applyFont="1" applyFill="1" applyBorder="1"/>
    <xf numFmtId="0" fontId="5" fillId="0" borderId="21" xfId="0" applyFont="1" applyFill="1" applyBorder="1"/>
    <xf numFmtId="0" fontId="0" fillId="0" borderId="22" xfId="0" applyFill="1" applyBorder="1"/>
    <xf numFmtId="0" fontId="5" fillId="0" borderId="22" xfId="0" applyFont="1" applyFill="1" applyBorder="1"/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5" fillId="0" borderId="8" xfId="0" applyFont="1" applyBorder="1"/>
    <xf numFmtId="0" fontId="0" fillId="0" borderId="8" xfId="0" applyFill="1" applyBorder="1"/>
    <xf numFmtId="0" fontId="0" fillId="0" borderId="23" xfId="0" applyNumberFormat="1" applyBorder="1"/>
    <xf numFmtId="0" fontId="0" fillId="0" borderId="23" xfId="0" applyBorder="1"/>
    <xf numFmtId="0" fontId="0" fillId="3" borderId="8" xfId="0" applyNumberFormat="1" applyFill="1" applyBorder="1"/>
    <xf numFmtId="0" fontId="5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6" xfId="0" applyBorder="1"/>
    <xf numFmtId="2" fontId="0" fillId="0" borderId="9" xfId="0" applyNumberFormat="1" applyBorder="1"/>
    <xf numFmtId="0" fontId="0" fillId="0" borderId="8" xfId="0" applyFont="1" applyBorder="1"/>
    <xf numFmtId="0" fontId="0" fillId="0" borderId="27" xfId="0" applyBorder="1"/>
    <xf numFmtId="0" fontId="0" fillId="0" borderId="28" xfId="0" applyBorder="1"/>
    <xf numFmtId="0" fontId="3" fillId="0" borderId="28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8" fillId="4" borderId="0" xfId="0" applyFont="1" applyFill="1"/>
    <xf numFmtId="0" fontId="0" fillId="4" borderId="0" xfId="0" applyFill="1"/>
    <xf numFmtId="0" fontId="0" fillId="5" borderId="0" xfId="0" applyFill="1"/>
    <xf numFmtId="0" fontId="8" fillId="5" borderId="0" xfId="0" applyFont="1" applyFill="1"/>
    <xf numFmtId="0" fontId="0" fillId="0" borderId="0" xfId="0" applyFont="1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2" fillId="0" borderId="0" xfId="0" applyFont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0" xfId="0" applyFont="1" applyBorder="1"/>
    <xf numFmtId="0" fontId="13" fillId="0" borderId="7" xfId="0" applyFont="1" applyBorder="1"/>
    <xf numFmtId="0" fontId="12" fillId="0" borderId="2" xfId="0" applyFont="1" applyBorder="1"/>
    <xf numFmtId="0" fontId="12" fillId="0" borderId="2" xfId="0" applyFont="1" applyFill="1" applyBorder="1"/>
    <xf numFmtId="0" fontId="13" fillId="0" borderId="2" xfId="0" applyFont="1" applyBorder="1"/>
    <xf numFmtId="0" fontId="12" fillId="0" borderId="19" xfId="0" applyFont="1" applyFill="1" applyBorder="1"/>
    <xf numFmtId="2" fontId="12" fillId="0" borderId="2" xfId="0" applyNumberFormat="1" applyFont="1" applyBorder="1"/>
    <xf numFmtId="0" fontId="12" fillId="0" borderId="0" xfId="0" applyFont="1" applyFill="1"/>
    <xf numFmtId="0" fontId="12" fillId="0" borderId="20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3" xfId="0" applyFont="1" applyBorder="1"/>
    <xf numFmtId="0" fontId="12" fillId="0" borderId="6" xfId="0" applyFont="1" applyBorder="1"/>
    <xf numFmtId="0" fontId="12" fillId="0" borderId="0" xfId="0" applyFont="1" applyBorder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2" borderId="8" xfId="0" applyFont="1" applyFill="1" applyBorder="1"/>
    <xf numFmtId="2" fontId="12" fillId="0" borderId="8" xfId="0" applyNumberFormat="1" applyFont="1" applyBorder="1"/>
    <xf numFmtId="0" fontId="12" fillId="0" borderId="8" xfId="0" applyFont="1" applyBorder="1"/>
    <xf numFmtId="0" fontId="13" fillId="2" borderId="9" xfId="0" applyFont="1" applyFill="1" applyBorder="1"/>
    <xf numFmtId="0" fontId="12" fillId="0" borderId="0" xfId="0" applyFont="1" applyAlignment="1"/>
    <xf numFmtId="2" fontId="12" fillId="0" borderId="0" xfId="0" applyNumberFormat="1" applyFont="1"/>
    <xf numFmtId="0" fontId="12" fillId="0" borderId="0" xfId="0" applyFont="1" applyFill="1" applyBorder="1"/>
    <xf numFmtId="0" fontId="12" fillId="0" borderId="0" xfId="0" applyFont="1" applyAlignment="1">
      <alignment horizontal="left"/>
    </xf>
    <xf numFmtId="0" fontId="12" fillId="0" borderId="0" xfId="0" applyFont="1" applyBorder="1" applyAlignment="1"/>
    <xf numFmtId="0" fontId="12" fillId="0" borderId="31" xfId="0" applyFont="1" applyBorder="1" applyAlignment="1"/>
    <xf numFmtId="0" fontId="12" fillId="0" borderId="32" xfId="0" applyFont="1" applyBorder="1" applyAlignment="1"/>
    <xf numFmtId="0" fontId="12" fillId="0" borderId="32" xfId="0" applyFont="1" applyBorder="1"/>
    <xf numFmtId="0" fontId="12" fillId="0" borderId="33" xfId="0" applyFont="1" applyBorder="1"/>
    <xf numFmtId="0" fontId="12" fillId="0" borderId="1" xfId="0" applyFont="1" applyBorder="1" applyAlignment="1"/>
    <xf numFmtId="0" fontId="12" fillId="0" borderId="34" xfId="0" applyFont="1" applyBorder="1"/>
    <xf numFmtId="0" fontId="12" fillId="0" borderId="35" xfId="0" applyFont="1" applyBorder="1" applyAlignment="1"/>
    <xf numFmtId="0" fontId="12" fillId="0" borderId="36" xfId="0" applyFont="1" applyBorder="1" applyAlignment="1"/>
    <xf numFmtId="0" fontId="12" fillId="0" borderId="36" xfId="0" applyFont="1" applyBorder="1"/>
    <xf numFmtId="0" fontId="12" fillId="0" borderId="30" xfId="0" applyFont="1" applyBorder="1"/>
    <xf numFmtId="0" fontId="14" fillId="0" borderId="0" xfId="0" applyFont="1"/>
    <xf numFmtId="1" fontId="0" fillId="0" borderId="8" xfId="0" applyNumberFormat="1" applyBorder="1"/>
    <xf numFmtId="1" fontId="12" fillId="0" borderId="8" xfId="0" applyNumberFormat="1" applyFont="1" applyBorder="1"/>
    <xf numFmtId="1" fontId="12" fillId="0" borderId="0" xfId="0" applyNumberFormat="1" applyFont="1"/>
    <xf numFmtId="168" fontId="3" fillId="0" borderId="10" xfId="0" applyNumberFormat="1" applyFont="1" applyBorder="1" applyAlignment="1">
      <alignment horizontal="center" vertical="center"/>
    </xf>
    <xf numFmtId="168" fontId="0" fillId="0" borderId="8" xfId="0" applyNumberFormat="1" applyBorder="1"/>
    <xf numFmtId="2" fontId="0" fillId="3" borderId="8" xfId="0" applyNumberFormat="1" applyFill="1" applyBorder="1"/>
    <xf numFmtId="169" fontId="0" fillId="0" borderId="8" xfId="0" applyNumberFormat="1" applyFill="1" applyBorder="1" applyAlignment="1">
      <alignment horizontal="center"/>
    </xf>
    <xf numFmtId="169" fontId="0" fillId="0" borderId="8" xfId="0" applyNumberFormat="1" applyBorder="1"/>
    <xf numFmtId="0" fontId="0" fillId="0" borderId="0" xfId="0" applyFill="1" applyBorder="1" applyAlignment="1">
      <alignment horizontal="center" vertical="center" wrapText="1"/>
    </xf>
    <xf numFmtId="169" fontId="0" fillId="0" borderId="8" xfId="0" applyNumberFormat="1" applyBorder="1" applyAlignment="1">
      <alignment horizontal="center" vertical="center"/>
    </xf>
    <xf numFmtId="169" fontId="3" fillId="0" borderId="8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3" fillId="5" borderId="8" xfId="0" applyNumberFormat="1" applyFont="1" applyFill="1" applyBorder="1" applyAlignment="1">
      <alignment horizontal="center" vertical="center"/>
    </xf>
    <xf numFmtId="169" fontId="3" fillId="6" borderId="8" xfId="0" applyNumberFormat="1" applyFont="1" applyFill="1" applyBorder="1" applyAlignment="1">
      <alignment horizontal="center" vertical="center"/>
    </xf>
  </cellXfs>
  <cellStyles count="7">
    <cellStyle name="Обычный" xfId="0" builtinId="0"/>
    <cellStyle name="Обычный 2" xfId="2"/>
    <cellStyle name="Обычный 3" xfId="3"/>
    <cellStyle name="Обычный 4" xfId="4"/>
    <cellStyle name="Обычный 6" xfId="5"/>
    <cellStyle name="Обычный 7" xfId="6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G(t) (0,1)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Лист1!$C$22:$R$22</c:f>
              <c:numCache>
                <c:formatCode>0.00</c:formatCode>
                <c:ptCount val="16"/>
                <c:pt idx="0">
                  <c:v>1</c:v>
                </c:pt>
                <c:pt idx="1">
                  <c:v>0.1434632264144198</c:v>
                </c:pt>
                <c:pt idx="2">
                  <c:v>8.4377805551008614E-2</c:v>
                </c:pt>
                <c:pt idx="3">
                  <c:v>8.0301988766176058E-2</c:v>
                </c:pt>
                <c:pt idx="4">
                  <c:v>8.0020831718959184E-2</c:v>
                </c:pt>
                <c:pt idx="5">
                  <c:v>8.0001437008800996E-2</c:v>
                </c:pt>
                <c:pt idx="6">
                  <c:v>8.0000099127407506E-2</c:v>
                </c:pt>
                <c:pt idx="7">
                  <c:v>8.0000006837983834E-2</c:v>
                </c:pt>
                <c:pt idx="8">
                  <c:v>8.0000000471696225E-2</c:v>
                </c:pt>
                <c:pt idx="9">
                  <c:v>8.0000000032538446E-2</c:v>
                </c:pt>
                <c:pt idx="10">
                  <c:v>8.0000000002244567E-2</c:v>
                </c:pt>
                <c:pt idx="11">
                  <c:v>8.0000000000154836E-2</c:v>
                </c:pt>
                <c:pt idx="12">
                  <c:v>8.0000000000010688E-2</c:v>
                </c:pt>
                <c:pt idx="13">
                  <c:v>8.0000000000000737E-2</c:v>
                </c:pt>
                <c:pt idx="14">
                  <c:v>8.0000000000000071E-2</c:v>
                </c:pt>
                <c:pt idx="15">
                  <c:v>8.0000000000000016E-2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F-46B4-9B65-72EFC43804BD}"/>
            </c:ext>
          </c:extLst>
        </c:ser>
        <c:ser>
          <c:idx val="1"/>
          <c:order val="1"/>
          <c:tx>
            <c:strRef>
              <c:f>Лист1!$B$23</c:f>
              <c:strCache>
                <c:ptCount val="1"/>
                <c:pt idx="0">
                  <c:v>G(t) (1)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Лист1!$C$23:$R$23</c:f>
              <c:numCache>
                <c:formatCode>0.00</c:formatCode>
                <c:ptCount val="16"/>
                <c:pt idx="0">
                  <c:v>1</c:v>
                </c:pt>
                <c:pt idx="1">
                  <c:v>0.47049751968079234</c:v>
                </c:pt>
                <c:pt idx="2">
                  <c:v>0.46517041747290178</c:v>
                </c:pt>
                <c:pt idx="3">
                  <c:v>0.46511682373351804</c:v>
                </c:pt>
                <c:pt idx="4">
                  <c:v>0.46511628454940085</c:v>
                </c:pt>
                <c:pt idx="5">
                  <c:v>0.46511627912489573</c:v>
                </c:pt>
                <c:pt idx="6">
                  <c:v>0.46511627907032205</c:v>
                </c:pt>
                <c:pt idx="7">
                  <c:v>0.46511627906977299</c:v>
                </c:pt>
                <c:pt idx="8">
                  <c:v>0.46511627906976755</c:v>
                </c:pt>
                <c:pt idx="9">
                  <c:v>0.46511627906976744</c:v>
                </c:pt>
                <c:pt idx="10">
                  <c:v>0.46511627906976744</c:v>
                </c:pt>
                <c:pt idx="11">
                  <c:v>0.46511627906976744</c:v>
                </c:pt>
                <c:pt idx="12">
                  <c:v>0.46511627906976744</c:v>
                </c:pt>
                <c:pt idx="13">
                  <c:v>0.46511627906976744</c:v>
                </c:pt>
                <c:pt idx="14">
                  <c:v>0.46511627906976744</c:v>
                </c:pt>
                <c:pt idx="15">
                  <c:v>0.46511627906976744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F-46B4-9B65-72EFC43804BD}"/>
            </c:ext>
          </c:extLst>
        </c:ser>
        <c:ser>
          <c:idx val="2"/>
          <c:order val="2"/>
          <c:tx>
            <c:strRef>
              <c:f>Лист1!$B$24</c:f>
              <c:strCache>
                <c:ptCount val="1"/>
                <c:pt idx="0">
                  <c:v>G(t) (10)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Лист1!$C$24:$R$24</c:f>
              <c:numCache>
                <c:formatCode>0.00</c:formatCode>
                <c:ptCount val="16"/>
                <c:pt idx="0">
                  <c:v>0.99999999999999989</c:v>
                </c:pt>
                <c:pt idx="1">
                  <c:v>0.89686098655160307</c:v>
                </c:pt>
                <c:pt idx="2">
                  <c:v>0.89686098654708513</c:v>
                </c:pt>
                <c:pt idx="3">
                  <c:v>0.89686098654708513</c:v>
                </c:pt>
                <c:pt idx="4">
                  <c:v>0.89686098654708513</c:v>
                </c:pt>
                <c:pt idx="5">
                  <c:v>0.89686098654708513</c:v>
                </c:pt>
                <c:pt idx="6">
                  <c:v>0.89686098654708513</c:v>
                </c:pt>
                <c:pt idx="7">
                  <c:v>0.89686098654708513</c:v>
                </c:pt>
                <c:pt idx="8">
                  <c:v>0.89686098654708513</c:v>
                </c:pt>
                <c:pt idx="9">
                  <c:v>0.89686098654708513</c:v>
                </c:pt>
                <c:pt idx="10">
                  <c:v>0.89686098654708513</c:v>
                </c:pt>
                <c:pt idx="11">
                  <c:v>0.89686098654708513</c:v>
                </c:pt>
                <c:pt idx="12">
                  <c:v>0.89686098654708513</c:v>
                </c:pt>
                <c:pt idx="13">
                  <c:v>0.89686098654708513</c:v>
                </c:pt>
                <c:pt idx="14">
                  <c:v>0.89686098654708513</c:v>
                </c:pt>
                <c:pt idx="15">
                  <c:v>0.89686098654708513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BF-46B4-9B65-72EFC438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4832"/>
        <c:axId val="58666368"/>
      </c:scatterChart>
      <c:valAx>
        <c:axId val="58664832"/>
        <c:scaling>
          <c:orientation val="minMax"/>
          <c:max val="1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58666368"/>
        <c:crosses val="autoZero"/>
        <c:crossBetween val="midCat"/>
        <c:majorUnit val="0.5"/>
      </c:valAx>
      <c:valAx>
        <c:axId val="58666368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66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Лист1!$A$46</c:f>
              <c:strCache>
                <c:ptCount val="1"/>
                <c:pt idx="0">
                  <c:v>Rн</c:v>
                </c:pt>
              </c:strCache>
            </c:strRef>
          </c:tx>
          <c:xVal>
            <c:numRef>
              <c:f>Лист1!$B$45:$Q$45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Лист1!$B$46:$Q$46</c:f>
              <c:numCache>
                <c:formatCode>0</c:formatCode>
                <c:ptCount val="16"/>
                <c:pt idx="0">
                  <c:v>0</c:v>
                </c:pt>
                <c:pt idx="1">
                  <c:v>170.69767441860463</c:v>
                </c:pt>
                <c:pt idx="2">
                  <c:v>341.39534883720927</c:v>
                </c:pt>
                <c:pt idx="3">
                  <c:v>512.09302325581393</c:v>
                </c:pt>
                <c:pt idx="4">
                  <c:v>682.79069767441854</c:v>
                </c:pt>
                <c:pt idx="5">
                  <c:v>853.48837209302326</c:v>
                </c:pt>
                <c:pt idx="6">
                  <c:v>1024.1860465116279</c:v>
                </c:pt>
                <c:pt idx="7">
                  <c:v>1194.8837209302326</c:v>
                </c:pt>
                <c:pt idx="8">
                  <c:v>1365.5813953488371</c:v>
                </c:pt>
                <c:pt idx="9">
                  <c:v>1536.279069767442</c:v>
                </c:pt>
                <c:pt idx="10">
                  <c:v>1706.9767441860465</c:v>
                </c:pt>
                <c:pt idx="11">
                  <c:v>1877.6744186046512</c:v>
                </c:pt>
                <c:pt idx="12">
                  <c:v>2048.3720930232557</c:v>
                </c:pt>
                <c:pt idx="13">
                  <c:v>2219.0697674418607</c:v>
                </c:pt>
                <c:pt idx="14">
                  <c:v>2389.7674418604652</c:v>
                </c:pt>
                <c:pt idx="15">
                  <c:v>2560.4651162790697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C-4C84-9188-4C6DB9A35955}"/>
            </c:ext>
          </c:extLst>
        </c:ser>
        <c:ser>
          <c:idx val="1"/>
          <c:order val="1"/>
          <c:tx>
            <c:strRef>
              <c:f>Лист1!$A$47</c:f>
              <c:strCache>
                <c:ptCount val="1"/>
                <c:pt idx="0">
                  <c:v>Rв</c:v>
                </c:pt>
              </c:strCache>
            </c:strRef>
          </c:tx>
          <c:xVal>
            <c:numRef>
              <c:f>Лист1!$B$45:$Q$45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Лист1!$B$47:$Q$47</c:f>
              <c:numCache>
                <c:formatCode>0</c:formatCode>
                <c:ptCount val="16"/>
                <c:pt idx="0">
                  <c:v>0</c:v>
                </c:pt>
                <c:pt idx="1">
                  <c:v>367</c:v>
                </c:pt>
                <c:pt idx="2">
                  <c:v>734</c:v>
                </c:pt>
                <c:pt idx="3">
                  <c:v>1101</c:v>
                </c:pt>
                <c:pt idx="4">
                  <c:v>1468</c:v>
                </c:pt>
                <c:pt idx="5">
                  <c:v>1835</c:v>
                </c:pt>
                <c:pt idx="6">
                  <c:v>2202</c:v>
                </c:pt>
                <c:pt idx="7">
                  <c:v>2569</c:v>
                </c:pt>
                <c:pt idx="8">
                  <c:v>2936</c:v>
                </c:pt>
                <c:pt idx="9">
                  <c:v>3303</c:v>
                </c:pt>
                <c:pt idx="10">
                  <c:v>3670</c:v>
                </c:pt>
                <c:pt idx="11">
                  <c:v>4037</c:v>
                </c:pt>
                <c:pt idx="12">
                  <c:v>4404</c:v>
                </c:pt>
                <c:pt idx="13">
                  <c:v>4771</c:v>
                </c:pt>
                <c:pt idx="14">
                  <c:v>5138</c:v>
                </c:pt>
                <c:pt idx="15">
                  <c:v>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6C-4C84-9188-4C6DB9A3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120"/>
        <c:axId val="58678656"/>
      </c:scatterChart>
      <c:valAx>
        <c:axId val="58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78656"/>
        <c:crosses val="autoZero"/>
        <c:crossBetween val="midCat"/>
      </c:valAx>
      <c:valAx>
        <c:axId val="58678656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86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Выигрыш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Лист2!$A$13</c:f>
              <c:strCache>
                <c:ptCount val="1"/>
                <c:pt idx="0">
                  <c:v>z нагр</c:v>
                </c:pt>
              </c:strCache>
            </c:strRef>
          </c:tx>
          <c:xVal>
            <c:numRef>
              <c:f>Лист2!$B$10:$E$10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Лист2!$B$13:$E$13</c:f>
              <c:numCache>
                <c:formatCode>0.00</c:formatCode>
                <c:ptCount val="4"/>
                <c:pt idx="0">
                  <c:v>1341.1458333333335</c:v>
                </c:pt>
                <c:pt idx="1">
                  <c:v>169.27083333333334</c:v>
                </c:pt>
                <c:pt idx="2">
                  <c:v>52.083333333333336</c:v>
                </c:pt>
                <c:pt idx="3">
                  <c:v>40.364583333333336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7-4E6E-BAA2-4FA2BFC32AAE}"/>
            </c:ext>
          </c:extLst>
        </c:ser>
        <c:ser>
          <c:idx val="1"/>
          <c:order val="1"/>
          <c:tx>
            <c:strRef>
              <c:f>Лист2!$A$15</c:f>
              <c:strCache>
                <c:ptCount val="1"/>
                <c:pt idx="0">
                  <c:v>z ненагр</c:v>
                </c:pt>
              </c:strCache>
            </c:strRef>
          </c:tx>
          <c:xVal>
            <c:numRef>
              <c:f>Лист2!$B$10:$E$10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Лист2!$B$15:$E$15</c:f>
              <c:numCache>
                <c:formatCode>General</c:formatCode>
                <c:ptCount val="4"/>
                <c:pt idx="0">
                  <c:v>50.999999999999993</c:v>
                </c:pt>
                <c:pt idx="1">
                  <c:v>5.9999999999999991</c:v>
                </c:pt>
                <c:pt idx="2">
                  <c:v>1.4999999999999998</c:v>
                </c:pt>
                <c:pt idx="3">
                  <c:v>1.0499999999999998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7-4E6E-BAA2-4FA2BFC3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664"/>
        <c:axId val="59123200"/>
      </c:scatterChart>
      <c:valAx>
        <c:axId val="59121664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1"/>
        <c:majorTickMark val="out"/>
        <c:minorTickMark val="none"/>
        <c:tickLblPos val="nextTo"/>
        <c:crossAx val="59123200"/>
        <c:crosses val="autoZero"/>
        <c:crossBetween val="midCat"/>
      </c:valAx>
      <c:valAx>
        <c:axId val="5912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12166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[1]Лист2!$B$48</c:f>
              <c:strCache>
                <c:ptCount val="1"/>
                <c:pt idx="0">
                  <c:v>нагр 1 </c:v>
                </c:pt>
              </c:strCache>
            </c:strRef>
          </c:tx>
          <c:xVal>
            <c:numRef>
              <c:f>[1]Лист2!$A$49:$A$52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[1]Лист2!$B$49:$B$52</c:f>
              <c:numCache>
                <c:formatCode>0.000</c:formatCode>
                <c:ptCount val="4"/>
                <c:pt idx="0">
                  <c:v>0.99980396000784166</c:v>
                </c:pt>
                <c:pt idx="1">
                  <c:v>0.98360655737704916</c:v>
                </c:pt>
                <c:pt idx="2">
                  <c:v>0.6</c:v>
                </c:pt>
                <c:pt idx="3">
                  <c:v>9.5022624434389136E-2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A-4FDB-AD29-3C8BBEB6EB35}"/>
            </c:ext>
          </c:extLst>
        </c:ser>
        <c:ser>
          <c:idx val="1"/>
          <c:order val="1"/>
          <c:tx>
            <c:strRef>
              <c:f>[1]Лист2!$C$48</c:f>
              <c:strCache>
                <c:ptCount val="1"/>
                <c:pt idx="0">
                  <c:v>ненагр 1</c:v>
                </c:pt>
              </c:strCache>
            </c:strRef>
          </c:tx>
          <c:xVal>
            <c:numRef>
              <c:f>[1]Лист2!$A$49:$A$52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[1]Лист2!$C$49:$C$52</c:f>
              <c:numCache>
                <c:formatCode>0.000</c:formatCode>
                <c:ptCount val="4"/>
                <c:pt idx="0">
                  <c:v>0.9999009999009999</c:v>
                </c:pt>
                <c:pt idx="1">
                  <c:v>0.99099099099099097</c:v>
                </c:pt>
                <c:pt idx="2">
                  <c:v>0.66666666666666663</c:v>
                </c:pt>
                <c:pt idx="3">
                  <c:v>9.90990990990991E-2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A-4FDB-AD29-3C8BBEB6EB35}"/>
            </c:ext>
          </c:extLst>
        </c:ser>
        <c:ser>
          <c:idx val="2"/>
          <c:order val="2"/>
          <c:tx>
            <c:strRef>
              <c:f>[1]Лист2!$E$48</c:f>
              <c:strCache>
                <c:ptCount val="1"/>
                <c:pt idx="0">
                  <c:v>нагр 2</c:v>
                </c:pt>
              </c:strCache>
            </c:strRef>
          </c:tx>
          <c:xVal>
            <c:numRef>
              <c:f>[1]Лист2!$A$49:$A$52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[1]Лист2!$E$49:$E$52</c:f>
              <c:numCache>
                <c:formatCode>0.000</c:formatCode>
                <c:ptCount val="4"/>
                <c:pt idx="0">
                  <c:v>0.99990197039505935</c:v>
                </c:pt>
                <c:pt idx="1">
                  <c:v>0.99173553719008267</c:v>
                </c:pt>
                <c:pt idx="2">
                  <c:v>0.75</c:v>
                </c:pt>
                <c:pt idx="3">
                  <c:v>0.17355371900826447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A-4FDB-AD29-3C8BBEB6EB35}"/>
            </c:ext>
          </c:extLst>
        </c:ser>
        <c:ser>
          <c:idx val="3"/>
          <c:order val="3"/>
          <c:tx>
            <c:strRef>
              <c:f>[1]Лист2!$F$48</c:f>
              <c:strCache>
                <c:ptCount val="1"/>
                <c:pt idx="0">
                  <c:v>ненагр 2</c:v>
                </c:pt>
              </c:strCache>
            </c:strRef>
          </c:tx>
          <c:xVal>
            <c:numRef>
              <c:f>[1]Лист2!$A$49:$A$52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[1]Лист2!$F$49:$F$52</c:f>
              <c:numCache>
                <c:formatCode>0.000</c:formatCode>
                <c:ptCount val="4"/>
                <c:pt idx="0">
                  <c:v>0.99995049750012366</c:v>
                </c:pt>
                <c:pt idx="1">
                  <c:v>0.99547511312217207</c:v>
                </c:pt>
                <c:pt idx="2">
                  <c:v>0.8</c:v>
                </c:pt>
                <c:pt idx="3">
                  <c:v>0.18032786885245902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DA-4FDB-AD29-3C8BBEB6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4432"/>
        <c:axId val="59155968"/>
      </c:scatterChart>
      <c:valAx>
        <c:axId val="5915443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1"/>
        <c:majorTickMark val="out"/>
        <c:minorTickMark val="none"/>
        <c:tickLblPos val="nextTo"/>
        <c:crossAx val="59155968"/>
        <c:crosses val="autoZero"/>
        <c:crossBetween val="midCat"/>
      </c:valAx>
      <c:valAx>
        <c:axId val="591559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915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Kg</c:v>
          </c:tx>
          <c:xVal>
            <c:numRef>
              <c:f>Лист3!$B$13:$H$13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Лист3!$B$14:$H$14</c:f>
              <c:numCache>
                <c:formatCode>General</c:formatCode>
                <c:ptCount val="7"/>
                <c:pt idx="0">
                  <c:v>0.2592592592592593</c:v>
                </c:pt>
                <c:pt idx="1">
                  <c:v>0.48586118251928012</c:v>
                </c:pt>
                <c:pt idx="2">
                  <c:v>0.67129591585175441</c:v>
                </c:pt>
                <c:pt idx="3">
                  <c:v>0.80985520473840822</c:v>
                </c:pt>
                <c:pt idx="4">
                  <c:v>0.90199453374511962</c:v>
                </c:pt>
                <c:pt idx="5">
                  <c:v>0.95541163670449414</c:v>
                </c:pt>
                <c:pt idx="6">
                  <c:v>0.98212596356514636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3-4701-A6DB-765EF952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6112"/>
        <c:axId val="75787648"/>
      </c:scatterChart>
      <c:valAx>
        <c:axId val="75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87648"/>
        <c:crosses val="autoZero"/>
        <c:crossBetween val="midCat"/>
      </c:valAx>
      <c:valAx>
        <c:axId val="757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8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wmf"/><Relationship Id="rId13" Type="http://schemas.openxmlformats.org/officeDocument/2006/relationships/image" Target="../media/image21.wmf"/><Relationship Id="rId3" Type="http://schemas.openxmlformats.org/officeDocument/2006/relationships/image" Target="../media/image11.wmf"/><Relationship Id="rId7" Type="http://schemas.openxmlformats.org/officeDocument/2006/relationships/image" Target="../media/image15.wmf"/><Relationship Id="rId12" Type="http://schemas.openxmlformats.org/officeDocument/2006/relationships/image" Target="../media/image20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14.wmf"/><Relationship Id="rId11" Type="http://schemas.openxmlformats.org/officeDocument/2006/relationships/image" Target="../media/image19.wmf"/><Relationship Id="rId5" Type="http://schemas.openxmlformats.org/officeDocument/2006/relationships/image" Target="../media/image13.wmf"/><Relationship Id="rId10" Type="http://schemas.openxmlformats.org/officeDocument/2006/relationships/image" Target="../media/image18.wmf"/><Relationship Id="rId4" Type="http://schemas.openxmlformats.org/officeDocument/2006/relationships/image" Target="../media/image12.wmf"/><Relationship Id="rId9" Type="http://schemas.openxmlformats.org/officeDocument/2006/relationships/image" Target="../media/image17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wmf"/><Relationship Id="rId1" Type="http://schemas.openxmlformats.org/officeDocument/2006/relationships/image" Target="../media/image2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67235</xdr:colOff>
      <xdr:row>0</xdr:row>
      <xdr:rowOff>100853</xdr:rowOff>
    </xdr:from>
    <xdr:to>
      <xdr:col>9</xdr:col>
      <xdr:colOff>172286</xdr:colOff>
      <xdr:row>3</xdr:row>
      <xdr:rowOff>104319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7941" y="100853"/>
          <a:ext cx="1954021" cy="74305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515471</xdr:colOff>
      <xdr:row>1</xdr:row>
      <xdr:rowOff>0</xdr:rowOff>
    </xdr:from>
    <xdr:to>
      <xdr:col>16</xdr:col>
      <xdr:colOff>232311</xdr:colOff>
      <xdr:row>3</xdr:row>
      <xdr:rowOff>67316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82000" y="190500"/>
          <a:ext cx="1565810" cy="57158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181534</xdr:colOff>
      <xdr:row>26</xdr:row>
      <xdr:rowOff>48185</xdr:rowOff>
    </xdr:from>
    <xdr:to>
      <xdr:col>6</xdr:col>
      <xdr:colOff>5757</xdr:colOff>
      <xdr:row>27</xdr:row>
      <xdr:rowOff>60555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60593" y="6670861"/>
          <a:ext cx="1056870" cy="2476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188203</xdr:colOff>
      <xdr:row>40</xdr:row>
      <xdr:rowOff>91405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7519147"/>
          <a:ext cx="3583585" cy="5620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0</xdr:col>
          <xdr:colOff>161925</xdr:colOff>
          <xdr:row>6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180975</xdr:colOff>
          <xdr:row>6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12</xdr:col>
          <xdr:colOff>133350</xdr:colOff>
          <xdr:row>4</xdr:row>
          <xdr:rowOff>9525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FF" mc:Ignorable="a14" a14:legacySpreadsheetColorIndex="12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561975</xdr:colOff>
          <xdr:row>14</xdr:row>
          <xdr:rowOff>38100</xdr:rowOff>
        </xdr:from>
        <xdr:to>
          <xdr:col>11</xdr:col>
          <xdr:colOff>485775</xdr:colOff>
          <xdr:row>18</xdr:row>
          <xdr:rowOff>133350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xdr:twoCellAnchor>
    <xdr:from>
      <xdr:col>11</xdr:col>
      <xdr:colOff>112057</xdr:colOff>
      <xdr:row>26</xdr:row>
      <xdr:rowOff>168089</xdr:rowOff>
    </xdr:from>
    <xdr:to>
      <xdr:col>26</xdr:col>
      <xdr:colOff>403411</xdr:colOff>
      <xdr:row>39</xdr:row>
      <xdr:rowOff>212911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593913</xdr:colOff>
      <xdr:row>48</xdr:row>
      <xdr:rowOff>123263</xdr:rowOff>
    </xdr:from>
    <xdr:to>
      <xdr:col>16</xdr:col>
      <xdr:colOff>605119</xdr:colOff>
      <xdr:row>61</xdr:row>
      <xdr:rowOff>235322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0.26696</cdr:x>
      <cdr:y>0.04286</cdr:y>
    </cdr:from>
    <cdr:to>
      <cdr:x>0.26696</cdr:x>
      <cdr:y>0.92857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V="1">
          <a:off x="2073088" y="134470"/>
          <a:ext cx="0" cy="277906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60614</xdr:colOff>
      <xdr:row>7</xdr:row>
      <xdr:rowOff>90055</xdr:rowOff>
    </xdr:from>
    <xdr:to>
      <xdr:col>10</xdr:col>
      <xdr:colOff>248690</xdr:colOff>
      <xdr:row>9</xdr:row>
      <xdr:rowOff>80530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0205" y="1518805"/>
          <a:ext cx="1400349" cy="37147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43</xdr:row>
      <xdr:rowOff>47625</xdr:rowOff>
    </xdr:from>
    <xdr:to>
      <xdr:col>1</xdr:col>
      <xdr:colOff>524593</xdr:colOff>
      <xdr:row>45</xdr:row>
      <xdr:rowOff>85783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3350" y="7896225"/>
          <a:ext cx="1124107" cy="419158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4</xdr:row>
          <xdr:rowOff>142875</xdr:rowOff>
        </xdr:from>
        <xdr:to>
          <xdr:col>16</xdr:col>
          <xdr:colOff>161925</xdr:colOff>
          <xdr:row>7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6</xdr:row>
          <xdr:rowOff>171450</xdr:rowOff>
        </xdr:from>
        <xdr:to>
          <xdr:col>16</xdr:col>
          <xdr:colOff>352425</xdr:colOff>
          <xdr:row>9</xdr:row>
          <xdr:rowOff>66675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9</xdr:row>
          <xdr:rowOff>171450</xdr:rowOff>
        </xdr:from>
        <xdr:to>
          <xdr:col>16</xdr:col>
          <xdr:colOff>76200</xdr:colOff>
          <xdr:row>13</xdr:row>
          <xdr:rowOff>104775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 mc:Ignorable="a14" a14:legacySpreadsheetColorIndex="41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104775</xdr:colOff>
          <xdr:row>12</xdr:row>
          <xdr:rowOff>57150</xdr:rowOff>
        </xdr:from>
        <xdr:to>
          <xdr:col>16</xdr:col>
          <xdr:colOff>400050</xdr:colOff>
          <xdr:row>14</xdr:row>
          <xdr:rowOff>104775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 mc:Ignorable="a14" a14:legacySpreadsheetColorIndex="41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123825</xdr:colOff>
          <xdr:row>15</xdr:row>
          <xdr:rowOff>0</xdr:rowOff>
        </xdr:from>
        <xdr:to>
          <xdr:col>12</xdr:col>
          <xdr:colOff>38100</xdr:colOff>
          <xdr:row>17</xdr:row>
          <xdr:rowOff>133350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18</xdr:row>
          <xdr:rowOff>19050</xdr:rowOff>
        </xdr:from>
        <xdr:to>
          <xdr:col>0</xdr:col>
          <xdr:colOff>647700</xdr:colOff>
          <xdr:row>20</xdr:row>
          <xdr:rowOff>95250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38</xdr:row>
          <xdr:rowOff>104775</xdr:rowOff>
        </xdr:from>
        <xdr:to>
          <xdr:col>13</xdr:col>
          <xdr:colOff>333375</xdr:colOff>
          <xdr:row>41</xdr:row>
          <xdr:rowOff>38100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41</xdr:row>
          <xdr:rowOff>152400</xdr:rowOff>
        </xdr:from>
        <xdr:to>
          <xdr:col>13</xdr:col>
          <xdr:colOff>447675</xdr:colOff>
          <xdr:row>44</xdr:row>
          <xdr:rowOff>85725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38</xdr:row>
          <xdr:rowOff>104775</xdr:rowOff>
        </xdr:from>
        <xdr:to>
          <xdr:col>19</xdr:col>
          <xdr:colOff>514350</xdr:colOff>
          <xdr:row>41</xdr:row>
          <xdr:rowOff>38100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41</xdr:row>
          <xdr:rowOff>66675</xdr:rowOff>
        </xdr:from>
        <xdr:to>
          <xdr:col>20</xdr:col>
          <xdr:colOff>9525</xdr:colOff>
          <xdr:row>45</xdr:row>
          <xdr:rowOff>19050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304800</xdr:colOff>
          <xdr:row>62</xdr:row>
          <xdr:rowOff>38100</xdr:rowOff>
        </xdr:from>
        <xdr:to>
          <xdr:col>12</xdr:col>
          <xdr:colOff>333375</xdr:colOff>
          <xdr:row>65</xdr:row>
          <xdr:rowOff>28575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180975</xdr:colOff>
          <xdr:row>62</xdr:row>
          <xdr:rowOff>9525</xdr:rowOff>
        </xdr:from>
        <xdr:to>
          <xdr:col>17</xdr:col>
          <xdr:colOff>152400</xdr:colOff>
          <xdr:row>65</xdr:row>
          <xdr:rowOff>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66</xdr:row>
          <xdr:rowOff>0</xdr:rowOff>
        </xdr:from>
        <xdr:to>
          <xdr:col>9</xdr:col>
          <xdr:colOff>466725</xdr:colOff>
          <xdr:row>68</xdr:row>
          <xdr:rowOff>9525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xdr:twoCellAnchor>
    <xdr:from>
      <xdr:col>1</xdr:col>
      <xdr:colOff>207819</xdr:colOff>
      <xdr:row>18</xdr:row>
      <xdr:rowOff>69273</xdr:rowOff>
    </xdr:from>
    <xdr:to>
      <xdr:col>9</xdr:col>
      <xdr:colOff>185409</xdr:colOff>
      <xdr:row>33</xdr:row>
      <xdr:rowOff>102891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155863</xdr:colOff>
      <xdr:row>45</xdr:row>
      <xdr:rowOff>181841</xdr:rowOff>
    </xdr:from>
    <xdr:to>
      <xdr:col>15</xdr:col>
      <xdr:colOff>493058</xdr:colOff>
      <xdr:row>59</xdr:row>
      <xdr:rowOff>105946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12</xdr:row>
      <xdr:rowOff>9525</xdr:rowOff>
    </xdr:from>
    <xdr:to>
      <xdr:col>16</xdr:col>
      <xdr:colOff>76200</xdr:colOff>
      <xdr:row>25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28575</xdr:rowOff>
        </xdr:from>
        <xdr:to>
          <xdr:col>0</xdr:col>
          <xdr:colOff>219075</xdr:colOff>
          <xdr:row>2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2</xdr:row>
          <xdr:rowOff>66675</xdr:rowOff>
        </xdr:from>
        <xdr:to>
          <xdr:col>0</xdr:col>
          <xdr:colOff>171450</xdr:colOff>
          <xdr:row>3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0</xdr:row>
          <xdr:rowOff>95250</xdr:rowOff>
        </xdr:from>
        <xdr:to>
          <xdr:col>8</xdr:col>
          <xdr:colOff>238125</xdr:colOff>
          <xdr:row>4</xdr:row>
          <xdr:rowOff>95250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 mc:Ignorable="a14" a14:legacySpreadsheetColorIndex="41"/>
            </a:solidFill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xor\Downloads\Fomin_lab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C21">
            <v>0</v>
          </cell>
          <cell r="D21">
            <v>1</v>
          </cell>
          <cell r="E21">
            <v>2</v>
          </cell>
          <cell r="F21">
            <v>3</v>
          </cell>
          <cell r="G21">
            <v>4</v>
          </cell>
          <cell r="H21">
            <v>5</v>
          </cell>
          <cell r="I21">
            <v>6</v>
          </cell>
          <cell r="J21">
            <v>7</v>
          </cell>
          <cell r="K21">
            <v>8</v>
          </cell>
          <cell r="L21">
            <v>9</v>
          </cell>
          <cell r="M21">
            <v>10</v>
          </cell>
          <cell r="N21">
            <v>11</v>
          </cell>
          <cell r="O21">
            <v>12</v>
          </cell>
          <cell r="P21">
            <v>13</v>
          </cell>
          <cell r="Q21">
            <v>14</v>
          </cell>
          <cell r="R21">
            <v>15</v>
          </cell>
        </row>
        <row r="22">
          <cell r="B22" t="str">
            <v>G(t) (0,1)</v>
          </cell>
          <cell r="C22">
            <v>0.99999999999999989</v>
          </cell>
          <cell r="D22">
            <v>0.28957626676871995</v>
          </cell>
          <cell r="E22">
            <v>0.12104558381568939</v>
          </cell>
          <cell r="F22">
            <v>8.1065794616602516E-2</v>
          </cell>
          <cell r="G22">
            <v>7.158156589103036E-2</v>
          </cell>
          <cell r="H22">
            <v>6.9331664220187578E-2</v>
          </cell>
          <cell r="I22">
            <v>6.8797929988872339E-2</v>
          </cell>
          <cell r="J22">
            <v>6.8671314575688092E-2</v>
          </cell>
          <cell r="K22">
            <v>6.8641278160717467E-2</v>
          </cell>
          <cell r="L22">
            <v>6.8634152754721484E-2</v>
          </cell>
          <cell r="M22">
            <v>6.8632462426143404E-2</v>
          </cell>
          <cell r="N22">
            <v>6.8632061436964195E-2</v>
          </cell>
          <cell r="O22">
            <v>6.8631966312073134E-2</v>
          </cell>
          <cell r="P22">
            <v>6.863194374601557E-2</v>
          </cell>
          <cell r="Q22">
            <v>6.8631938392769459E-2</v>
          </cell>
          <cell r="R22">
            <v>6.8631937122842546E-2</v>
          </cell>
        </row>
        <row r="23">
          <cell r="B23" t="str">
            <v>G(t) (1)</v>
          </cell>
          <cell r="C23">
            <v>1.0000000000000002</v>
          </cell>
          <cell r="D23">
            <v>0.48042037750437278</v>
          </cell>
          <cell r="E23">
            <v>0.42973779296264947</v>
          </cell>
          <cell r="F23">
            <v>0.42479394169402007</v>
          </cell>
          <cell r="G23">
            <v>0.42431169191162771</v>
          </cell>
          <cell r="H23">
            <v>0.42426465068000874</v>
          </cell>
          <cell r="I23">
            <v>0.42426006202584449</v>
          </cell>
          <cell r="J23">
            <v>0.42425961442389359</v>
          </cell>
          <cell r="K23">
            <v>0.42425957076239745</v>
          </cell>
          <cell r="L23">
            <v>0.42425956650342078</v>
          </cell>
          <cell r="M23">
            <v>0.42425956608797738</v>
          </cell>
          <cell r="N23">
            <v>0.42425956604745274</v>
          </cell>
          <cell r="O23">
            <v>0.42425956604349985</v>
          </cell>
          <cell r="P23">
            <v>0.42425956604311416</v>
          </cell>
          <cell r="Q23">
            <v>0.42425956604307657</v>
          </cell>
          <cell r="R23">
            <v>0.42425956604307291</v>
          </cell>
        </row>
        <row r="24">
          <cell r="B24" t="str">
            <v>G(t) (10)</v>
          </cell>
          <cell r="C24">
            <v>1</v>
          </cell>
          <cell r="D24">
            <v>0.88051213898955205</v>
          </cell>
          <cell r="E24">
            <v>0.88051052841188449</v>
          </cell>
          <cell r="F24">
            <v>0.88051052839017541</v>
          </cell>
          <cell r="G24">
            <v>0.88051052839017518</v>
          </cell>
          <cell r="H24">
            <v>0.88051052839017518</v>
          </cell>
          <cell r="I24">
            <v>0.88051052839017518</v>
          </cell>
          <cell r="J24">
            <v>0.88051052839017518</v>
          </cell>
          <cell r="K24">
            <v>0.88051052839017518</v>
          </cell>
          <cell r="L24">
            <v>0.88051052839017518</v>
          </cell>
          <cell r="M24">
            <v>0.88051052839017518</v>
          </cell>
          <cell r="N24">
            <v>0.88051052839017518</v>
          </cell>
          <cell r="O24">
            <v>0.88051052839017518</v>
          </cell>
          <cell r="P24">
            <v>0.88051052839017518</v>
          </cell>
          <cell r="Q24">
            <v>0.88051052839017518</v>
          </cell>
          <cell r="R24">
            <v>0.88051052839017518</v>
          </cell>
        </row>
        <row r="45">
          <cell r="B45">
            <v>0</v>
          </cell>
          <cell r="C45">
            <v>1</v>
          </cell>
          <cell r="D45">
            <v>2</v>
          </cell>
          <cell r="E45">
            <v>3</v>
          </cell>
          <cell r="F45">
            <v>4</v>
          </cell>
          <cell r="G45">
            <v>5</v>
          </cell>
          <cell r="H45">
            <v>6</v>
          </cell>
          <cell r="I45">
            <v>7</v>
          </cell>
          <cell r="J45">
            <v>8</v>
          </cell>
          <cell r="K45">
            <v>9</v>
          </cell>
          <cell r="L45">
            <v>10</v>
          </cell>
          <cell r="M45">
            <v>11</v>
          </cell>
          <cell r="N45">
            <v>12</v>
          </cell>
          <cell r="O45">
            <v>13</v>
          </cell>
          <cell r="P45">
            <v>14</v>
          </cell>
          <cell r="Q45">
            <v>15</v>
          </cell>
        </row>
        <row r="46">
          <cell r="A46" t="str">
            <v>Rн</v>
          </cell>
          <cell r="B46">
            <v>0</v>
          </cell>
          <cell r="C46">
            <v>1139.9854539577359</v>
          </cell>
          <cell r="D46">
            <v>2279.9709079154718</v>
          </cell>
          <cell r="E46">
            <v>3419.9563618732072</v>
          </cell>
          <cell r="F46">
            <v>4559.9418158309436</v>
          </cell>
          <cell r="G46">
            <v>5699.927269788679</v>
          </cell>
          <cell r="H46">
            <v>6839.9127237464145</v>
          </cell>
          <cell r="I46">
            <v>7979.8981777041508</v>
          </cell>
          <cell r="J46">
            <v>9119.8836316618872</v>
          </cell>
          <cell r="K46">
            <v>10259.869085619623</v>
          </cell>
          <cell r="L46">
            <v>11399.854539577358</v>
          </cell>
          <cell r="M46">
            <v>12539.839993535095</v>
          </cell>
          <cell r="N46">
            <v>13679.825447492829</v>
          </cell>
          <cell r="O46">
            <v>14819.810901450566</v>
          </cell>
          <cell r="P46">
            <v>15959.796355408302</v>
          </cell>
          <cell r="Q46">
            <v>17099.781809366039</v>
          </cell>
        </row>
        <row r="47">
          <cell r="A47" t="str">
            <v>Rв</v>
          </cell>
          <cell r="B47">
            <v>0</v>
          </cell>
          <cell r="C47">
            <v>2687</v>
          </cell>
          <cell r="D47">
            <v>5374</v>
          </cell>
          <cell r="E47">
            <v>8061</v>
          </cell>
          <cell r="F47">
            <v>10748</v>
          </cell>
          <cell r="G47">
            <v>13435</v>
          </cell>
          <cell r="H47">
            <v>16122</v>
          </cell>
          <cell r="I47">
            <v>18809</v>
          </cell>
          <cell r="J47">
            <v>21496</v>
          </cell>
          <cell r="K47">
            <v>24183</v>
          </cell>
          <cell r="L47">
            <v>26870</v>
          </cell>
          <cell r="M47">
            <v>29557</v>
          </cell>
          <cell r="N47">
            <v>32244</v>
          </cell>
          <cell r="O47">
            <v>34931</v>
          </cell>
          <cell r="P47">
            <v>37618</v>
          </cell>
          <cell r="Q47">
            <v>40305</v>
          </cell>
        </row>
      </sheetData>
      <sheetData sheetId="1">
        <row r="10">
          <cell r="B10">
            <v>0.01</v>
          </cell>
          <cell r="C10">
            <v>0.1</v>
          </cell>
          <cell r="D10">
            <v>1</v>
          </cell>
          <cell r="E10">
            <v>10</v>
          </cell>
        </row>
        <row r="13">
          <cell r="A13" t="str">
            <v>z нагр</v>
          </cell>
          <cell r="B13">
            <v>173.8125</v>
          </cell>
          <cell r="C13">
            <v>21.9375</v>
          </cell>
          <cell r="D13">
            <v>6.75</v>
          </cell>
          <cell r="E13">
            <v>5.2312500000000002</v>
          </cell>
        </row>
        <row r="15">
          <cell r="A15" t="str">
            <v>z ненагр</v>
          </cell>
          <cell r="B15">
            <v>51</v>
          </cell>
          <cell r="C15">
            <v>6</v>
          </cell>
          <cell r="D15">
            <v>1.5</v>
          </cell>
          <cell r="E15">
            <v>1.05</v>
          </cell>
        </row>
        <row r="48">
          <cell r="B48" t="str">
            <v xml:space="preserve">нагр 1 </v>
          </cell>
          <cell r="C48" t="str">
            <v>ненагр 1</v>
          </cell>
          <cell r="E48" t="str">
            <v>нагр 2</v>
          </cell>
          <cell r="F48" t="str">
            <v>ненагр 2</v>
          </cell>
        </row>
        <row r="49">
          <cell r="A49">
            <v>0.01</v>
          </cell>
          <cell r="B49">
            <v>0.99980396000784166</v>
          </cell>
          <cell r="C49">
            <v>0.9999009999009999</v>
          </cell>
          <cell r="E49">
            <v>0.99990197039505935</v>
          </cell>
          <cell r="F49">
            <v>0.99995049750012366</v>
          </cell>
        </row>
        <row r="50">
          <cell r="A50">
            <v>0.1</v>
          </cell>
          <cell r="B50">
            <v>0.98360655737704916</v>
          </cell>
          <cell r="C50">
            <v>0.99099099099099097</v>
          </cell>
          <cell r="E50">
            <v>0.99173553719008267</v>
          </cell>
          <cell r="F50">
            <v>0.99547511312217207</v>
          </cell>
        </row>
        <row r="51">
          <cell r="A51">
            <v>1</v>
          </cell>
          <cell r="B51">
            <v>0.6</v>
          </cell>
          <cell r="C51">
            <v>0.66666666666666663</v>
          </cell>
          <cell r="E51">
            <v>0.75</v>
          </cell>
          <cell r="F51">
            <v>0.8</v>
          </cell>
        </row>
        <row r="52">
          <cell r="A52">
            <v>10</v>
          </cell>
          <cell r="B52">
            <v>9.5022624434389136E-2</v>
          </cell>
          <cell r="C52">
            <v>9.90990990990991E-2</v>
          </cell>
          <cell r="E52">
            <v>0.17355371900826447</v>
          </cell>
          <cell r="F52">
            <v>0.18032786885245902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image" Target="../media/image13.wmf"/><Relationship Id="rId18" Type="http://schemas.openxmlformats.org/officeDocument/2006/relationships/oleObject" Target="../embeddings/oleObject12.bin"/><Relationship Id="rId26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7.wmf"/><Relationship Id="rId7" Type="http://schemas.openxmlformats.org/officeDocument/2006/relationships/image" Target="../media/image10.wmf"/><Relationship Id="rId12" Type="http://schemas.openxmlformats.org/officeDocument/2006/relationships/oleObject" Target="../embeddings/oleObject9.bin"/><Relationship Id="rId17" Type="http://schemas.openxmlformats.org/officeDocument/2006/relationships/image" Target="../media/image15.wmf"/><Relationship Id="rId25" Type="http://schemas.openxmlformats.org/officeDocument/2006/relationships/image" Target="../media/image19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1.bin"/><Relationship Id="rId20" Type="http://schemas.openxmlformats.org/officeDocument/2006/relationships/oleObject" Target="../embeddings/oleObject13.bin"/><Relationship Id="rId29" Type="http://schemas.openxmlformats.org/officeDocument/2006/relationships/image" Target="../media/image21.w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12.wmf"/><Relationship Id="rId24" Type="http://schemas.openxmlformats.org/officeDocument/2006/relationships/oleObject" Target="../embeddings/oleObject15.bin"/><Relationship Id="rId5" Type="http://schemas.openxmlformats.org/officeDocument/2006/relationships/image" Target="../media/image9.wmf"/><Relationship Id="rId15" Type="http://schemas.openxmlformats.org/officeDocument/2006/relationships/image" Target="../media/image14.wmf"/><Relationship Id="rId23" Type="http://schemas.openxmlformats.org/officeDocument/2006/relationships/image" Target="../media/image18.wmf"/><Relationship Id="rId28" Type="http://schemas.openxmlformats.org/officeDocument/2006/relationships/oleObject" Target="../embeddings/oleObject17.bin"/><Relationship Id="rId10" Type="http://schemas.openxmlformats.org/officeDocument/2006/relationships/oleObject" Target="../embeddings/oleObject8.bin"/><Relationship Id="rId19" Type="http://schemas.openxmlformats.org/officeDocument/2006/relationships/image" Target="../media/image16.wmf"/><Relationship Id="rId4" Type="http://schemas.openxmlformats.org/officeDocument/2006/relationships/oleObject" Target="../embeddings/oleObject5.bin"/><Relationship Id="rId9" Type="http://schemas.openxmlformats.org/officeDocument/2006/relationships/image" Target="../media/image11.wmf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4.bin"/><Relationship Id="rId27" Type="http://schemas.openxmlformats.org/officeDocument/2006/relationships/image" Target="../media/image20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5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9.bin"/><Relationship Id="rId5" Type="http://schemas.openxmlformats.org/officeDocument/2006/relationships/image" Target="../media/image24.w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8.bin"/><Relationship Id="rId9" Type="http://schemas.openxmlformats.org/officeDocument/2006/relationships/image" Target="../media/image2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70"/>
  <sheetViews>
    <sheetView tabSelected="1" zoomScale="85" zoomScaleNormal="85" workbookViewId="0">
      <selection activeCell="B49" sqref="B49"/>
    </sheetView>
  </sheetViews>
  <sheetFormatPr defaultRowHeight="18.75" x14ac:dyDescent="0.3"/>
  <cols>
    <col min="1" max="1" width="9.140625" style="60" customWidth="1"/>
    <col min="2" max="2" width="13.42578125" style="60" customWidth="1"/>
    <col min="3" max="3" width="9.28515625" style="60" bestFit="1" customWidth="1"/>
    <col min="4" max="4" width="9.85546875" style="60" bestFit="1" customWidth="1"/>
    <col min="5" max="18" width="9.28515625" style="60" bestFit="1" customWidth="1"/>
    <col min="19" max="16384" width="9.140625" style="60"/>
  </cols>
  <sheetData>
    <row r="2" spans="1:13" ht="19.5" thickBot="1" x14ac:dyDescent="0.35"/>
    <row r="3" spans="1:13" ht="20.25" thickTop="1" thickBot="1" x14ac:dyDescent="0.35">
      <c r="A3" s="61" t="s">
        <v>38</v>
      </c>
      <c r="B3" s="62"/>
      <c r="C3" s="63"/>
      <c r="D3" s="64" t="s">
        <v>73</v>
      </c>
    </row>
    <row r="4" spans="1:13" ht="20.25" thickTop="1" thickBot="1" x14ac:dyDescent="0.35">
      <c r="A4" s="65" t="s">
        <v>40</v>
      </c>
      <c r="B4" s="66"/>
      <c r="C4" s="67"/>
      <c r="D4" s="64">
        <v>2000</v>
      </c>
    </row>
    <row r="5" spans="1:13" ht="20.25" thickTop="1" thickBot="1" x14ac:dyDescent="0.35">
      <c r="A5" s="68" t="s">
        <v>41</v>
      </c>
      <c r="B5" s="69"/>
      <c r="C5" s="70"/>
      <c r="D5" s="64">
        <v>560000</v>
      </c>
    </row>
    <row r="6" spans="1:13" ht="21.75" thickTop="1" thickBot="1" x14ac:dyDescent="0.4">
      <c r="A6" s="71"/>
      <c r="B6" s="71"/>
      <c r="C6" s="16" t="s">
        <v>0</v>
      </c>
      <c r="D6" s="72" t="s">
        <v>48</v>
      </c>
      <c r="E6" s="73" t="s">
        <v>74</v>
      </c>
      <c r="F6" s="73" t="s">
        <v>75</v>
      </c>
      <c r="G6" s="74" t="s">
        <v>76</v>
      </c>
      <c r="H6" s="73" t="s">
        <v>77</v>
      </c>
      <c r="I6" s="75" t="s">
        <v>39</v>
      </c>
      <c r="J6" s="73" t="s">
        <v>17</v>
      </c>
      <c r="K6" s="73" t="s">
        <v>16</v>
      </c>
      <c r="L6" s="73" t="s">
        <v>42</v>
      </c>
    </row>
    <row r="7" spans="1:13" ht="20.25" thickTop="1" thickBot="1" x14ac:dyDescent="0.35">
      <c r="A7" s="64">
        <v>0.02</v>
      </c>
      <c r="B7" s="64">
        <v>1</v>
      </c>
      <c r="C7" s="64">
        <v>100</v>
      </c>
      <c r="D7" s="76">
        <f>A7*C7</f>
        <v>2</v>
      </c>
      <c r="E7" s="73">
        <f>1/A7</f>
        <v>50</v>
      </c>
      <c r="F7" s="73">
        <f>1/B7</f>
        <v>1</v>
      </c>
      <c r="G7" s="73">
        <f>SUM(A7:A13)</f>
        <v>2.46</v>
      </c>
      <c r="H7" s="77">
        <f>A7/B7</f>
        <v>0.02</v>
      </c>
      <c r="I7" s="77">
        <f>G7/SUM(H7:H13)</f>
        <v>2.1391304347826088</v>
      </c>
      <c r="J7" s="77">
        <f>I7/(G7+I7)</f>
        <v>0.46511627906976744</v>
      </c>
      <c r="K7" s="77">
        <f>1/G7</f>
        <v>0.4065040650406504</v>
      </c>
      <c r="L7" s="73">
        <f>1/I7</f>
        <v>0.46747967479674796</v>
      </c>
      <c r="M7" s="78"/>
    </row>
    <row r="8" spans="1:13" ht="20.25" thickTop="1" thickBot="1" x14ac:dyDescent="0.35">
      <c r="A8" s="64">
        <v>0.04</v>
      </c>
      <c r="B8" s="64">
        <v>0.8</v>
      </c>
      <c r="C8" s="64">
        <v>250</v>
      </c>
      <c r="D8" s="76">
        <f t="shared" ref="D8:D13" si="0">A8*C8</f>
        <v>10</v>
      </c>
      <c r="E8" s="73">
        <f t="shared" ref="E8:E13" si="1">1/A8</f>
        <v>25</v>
      </c>
      <c r="F8" s="73">
        <f t="shared" ref="F8:F13" si="2">1/B8</f>
        <v>1.25</v>
      </c>
      <c r="G8" s="79"/>
      <c r="H8" s="77">
        <f t="shared" ref="H8:H13" si="3">A8/B8</f>
        <v>4.9999999999999996E-2</v>
      </c>
      <c r="I8" s="80"/>
      <c r="J8" s="81"/>
      <c r="K8" s="81"/>
      <c r="L8" s="81"/>
      <c r="M8" s="78"/>
    </row>
    <row r="9" spans="1:13" ht="20.25" thickTop="1" thickBot="1" x14ac:dyDescent="0.35">
      <c r="A9" s="64">
        <v>0.8</v>
      </c>
      <c r="B9" s="64">
        <v>10</v>
      </c>
      <c r="C9" s="64">
        <v>300</v>
      </c>
      <c r="D9" s="76">
        <f t="shared" si="0"/>
        <v>240</v>
      </c>
      <c r="E9" s="73">
        <f t="shared" si="1"/>
        <v>1.25</v>
      </c>
      <c r="F9" s="73">
        <f t="shared" si="2"/>
        <v>0.1</v>
      </c>
      <c r="G9" s="82"/>
      <c r="H9" s="77">
        <f t="shared" si="3"/>
        <v>0.08</v>
      </c>
      <c r="I9" s="83"/>
      <c r="J9" s="84"/>
      <c r="K9" s="84"/>
      <c r="L9" s="84"/>
      <c r="M9" s="78"/>
    </row>
    <row r="10" spans="1:13" ht="20.25" thickTop="1" thickBot="1" x14ac:dyDescent="0.35">
      <c r="A10" s="64">
        <v>0.1</v>
      </c>
      <c r="B10" s="64">
        <v>4</v>
      </c>
      <c r="C10" s="64">
        <v>100</v>
      </c>
      <c r="D10" s="76">
        <f t="shared" si="0"/>
        <v>10</v>
      </c>
      <c r="E10" s="73">
        <f t="shared" si="1"/>
        <v>10</v>
      </c>
      <c r="F10" s="73">
        <f t="shared" si="2"/>
        <v>0.25</v>
      </c>
      <c r="G10" s="82"/>
      <c r="H10" s="77">
        <f t="shared" si="3"/>
        <v>2.5000000000000001E-2</v>
      </c>
      <c r="I10" s="83"/>
      <c r="J10" s="84"/>
      <c r="K10" s="84"/>
      <c r="L10" s="84"/>
      <c r="M10" s="78"/>
    </row>
    <row r="11" spans="1:13" ht="20.25" thickTop="1" thickBot="1" x14ac:dyDescent="0.35">
      <c r="A11" s="64">
        <v>0.5</v>
      </c>
      <c r="B11" s="64">
        <v>5</v>
      </c>
      <c r="C11" s="64">
        <v>100</v>
      </c>
      <c r="D11" s="76">
        <f t="shared" si="0"/>
        <v>50</v>
      </c>
      <c r="E11" s="73">
        <f t="shared" si="1"/>
        <v>2</v>
      </c>
      <c r="F11" s="73">
        <f t="shared" si="2"/>
        <v>0.2</v>
      </c>
      <c r="G11" s="82"/>
      <c r="H11" s="77">
        <f t="shared" si="3"/>
        <v>0.1</v>
      </c>
      <c r="I11" s="83"/>
      <c r="J11" s="84"/>
      <c r="K11" s="84"/>
      <c r="L11" s="84"/>
      <c r="M11" s="78"/>
    </row>
    <row r="12" spans="1:13" ht="20.25" thickTop="1" thickBot="1" x14ac:dyDescent="0.35">
      <c r="A12" s="64">
        <v>0.5</v>
      </c>
      <c r="B12" s="64">
        <v>0.8</v>
      </c>
      <c r="C12" s="64">
        <v>60</v>
      </c>
      <c r="D12" s="76">
        <f t="shared" si="0"/>
        <v>30</v>
      </c>
      <c r="E12" s="73">
        <f t="shared" si="1"/>
        <v>2</v>
      </c>
      <c r="F12" s="73">
        <f t="shared" si="2"/>
        <v>1.25</v>
      </c>
      <c r="G12" s="82"/>
      <c r="H12" s="77">
        <f t="shared" si="3"/>
        <v>0.625</v>
      </c>
      <c r="I12" s="83"/>
      <c r="J12" s="84"/>
      <c r="K12" s="84"/>
      <c r="L12" s="84"/>
      <c r="M12" s="78"/>
    </row>
    <row r="13" spans="1:13" ht="20.25" thickTop="1" thickBot="1" x14ac:dyDescent="0.35">
      <c r="A13" s="64">
        <v>0.5</v>
      </c>
      <c r="B13" s="64">
        <v>2</v>
      </c>
      <c r="C13" s="64">
        <v>50</v>
      </c>
      <c r="D13" s="76">
        <f t="shared" si="0"/>
        <v>25</v>
      </c>
      <c r="E13" s="73">
        <f t="shared" si="1"/>
        <v>2</v>
      </c>
      <c r="F13" s="73">
        <f t="shared" si="2"/>
        <v>0.5</v>
      </c>
      <c r="G13" s="82"/>
      <c r="H13" s="77">
        <f t="shared" si="3"/>
        <v>0.25</v>
      </c>
      <c r="I13" s="83"/>
      <c r="J13" s="84"/>
      <c r="K13" s="84"/>
      <c r="L13" s="84"/>
      <c r="M13" s="78"/>
    </row>
    <row r="14" spans="1:13" ht="19.5" thickTop="1" x14ac:dyDescent="0.3">
      <c r="M14" s="78"/>
    </row>
    <row r="16" spans="1:13" ht="19.5" thickBot="1" x14ac:dyDescent="0.35">
      <c r="A16" s="85"/>
      <c r="B16" s="85"/>
      <c r="C16" s="85"/>
      <c r="D16" s="85"/>
      <c r="E16" s="85"/>
    </row>
    <row r="17" spans="1:18" ht="20.25" thickTop="1" thickBot="1" x14ac:dyDescent="0.35">
      <c r="A17" s="86"/>
      <c r="B17" s="87">
        <v>0.1</v>
      </c>
      <c r="C17" s="87">
        <v>1</v>
      </c>
      <c r="D17" s="87">
        <v>10</v>
      </c>
    </row>
    <row r="18" spans="1:18" ht="20.25" thickTop="1" thickBot="1" x14ac:dyDescent="0.35">
      <c r="A18" s="86" t="s">
        <v>39</v>
      </c>
      <c r="B18" s="88">
        <f>0.1*C18</f>
        <v>0.2139130434782609</v>
      </c>
      <c r="C18" s="88">
        <f>I7</f>
        <v>2.1391304347826088</v>
      </c>
      <c r="D18" s="89">
        <f>10*C18</f>
        <v>21.391304347826086</v>
      </c>
    </row>
    <row r="19" spans="1:18" ht="20.25" thickTop="1" thickBot="1" x14ac:dyDescent="0.35">
      <c r="A19" s="89" t="s">
        <v>17</v>
      </c>
      <c r="B19" s="89">
        <f>B18/($G$7+B18)</f>
        <v>8.0000000000000016E-2</v>
      </c>
      <c r="C19" s="89">
        <f t="shared" ref="C19:D19" si="4">C18/($G$7+C18)</f>
        <v>0.46511627906976744</v>
      </c>
      <c r="D19" s="89">
        <f t="shared" si="4"/>
        <v>0.89686098654708513</v>
      </c>
    </row>
    <row r="20" spans="1:18" ht="20.25" thickTop="1" thickBot="1" x14ac:dyDescent="0.35"/>
    <row r="21" spans="1:18" ht="20.25" thickTop="1" thickBot="1" x14ac:dyDescent="0.35">
      <c r="B21" s="89" t="s">
        <v>4</v>
      </c>
      <c r="C21" s="89">
        <v>0</v>
      </c>
      <c r="D21" s="89">
        <f>C21+1</f>
        <v>1</v>
      </c>
      <c r="E21" s="89">
        <f t="shared" ref="E21:R21" si="5">D21+1</f>
        <v>2</v>
      </c>
      <c r="F21" s="89">
        <f t="shared" si="5"/>
        <v>3</v>
      </c>
      <c r="G21" s="89">
        <f t="shared" si="5"/>
        <v>4</v>
      </c>
      <c r="H21" s="89">
        <f t="shared" si="5"/>
        <v>5</v>
      </c>
      <c r="I21" s="89">
        <f t="shared" si="5"/>
        <v>6</v>
      </c>
      <c r="J21" s="89">
        <f t="shared" si="5"/>
        <v>7</v>
      </c>
      <c r="K21" s="89">
        <f t="shared" si="5"/>
        <v>8</v>
      </c>
      <c r="L21" s="89">
        <f t="shared" si="5"/>
        <v>9</v>
      </c>
      <c r="M21" s="89">
        <f t="shared" si="5"/>
        <v>10</v>
      </c>
      <c r="N21" s="89">
        <f t="shared" si="5"/>
        <v>11</v>
      </c>
      <c r="O21" s="89">
        <f t="shared" si="5"/>
        <v>12</v>
      </c>
      <c r="P21" s="89">
        <f t="shared" si="5"/>
        <v>13</v>
      </c>
      <c r="Q21" s="89">
        <f t="shared" si="5"/>
        <v>14</v>
      </c>
      <c r="R21" s="89">
        <f t="shared" si="5"/>
        <v>15</v>
      </c>
    </row>
    <row r="22" spans="1:18" ht="20.25" thickTop="1" thickBot="1" x14ac:dyDescent="0.35">
      <c r="A22" s="90">
        <v>0.1</v>
      </c>
      <c r="B22" s="89" t="s">
        <v>43</v>
      </c>
      <c r="C22" s="88">
        <f>$B$19*(1+$G$7/$B$18*EXP(-($G$7+$B$18)*C21))</f>
        <v>1</v>
      </c>
      <c r="D22" s="88">
        <f t="shared" ref="D22:R22" si="6">$B$19*(1+$G$7/$B$18*EXP(-($G$7+$B$18)*D21))</f>
        <v>0.1434632264144198</v>
      </c>
      <c r="E22" s="88">
        <f t="shared" si="6"/>
        <v>8.4377805551008614E-2</v>
      </c>
      <c r="F22" s="88">
        <f t="shared" si="6"/>
        <v>8.0301988766176058E-2</v>
      </c>
      <c r="G22" s="88">
        <f t="shared" si="6"/>
        <v>8.0020831718959184E-2</v>
      </c>
      <c r="H22" s="88">
        <f t="shared" si="6"/>
        <v>8.0001437008800996E-2</v>
      </c>
      <c r="I22" s="88">
        <f t="shared" si="6"/>
        <v>8.0000099127407506E-2</v>
      </c>
      <c r="J22" s="88">
        <f t="shared" si="6"/>
        <v>8.0000006837983834E-2</v>
      </c>
      <c r="K22" s="88">
        <f t="shared" si="6"/>
        <v>8.0000000471696225E-2</v>
      </c>
      <c r="L22" s="88">
        <f t="shared" si="6"/>
        <v>8.0000000032538446E-2</v>
      </c>
      <c r="M22" s="88">
        <f t="shared" si="6"/>
        <v>8.0000000002244567E-2</v>
      </c>
      <c r="N22" s="88">
        <f t="shared" si="6"/>
        <v>8.0000000000154836E-2</v>
      </c>
      <c r="O22" s="88">
        <f t="shared" si="6"/>
        <v>8.0000000000010688E-2</v>
      </c>
      <c r="P22" s="88">
        <f t="shared" si="6"/>
        <v>8.0000000000000737E-2</v>
      </c>
      <c r="Q22" s="88">
        <f>$B$19*(1+$G$7/$B$18*EXP(-($G$7+$B$18)*Q21))</f>
        <v>8.0000000000000071E-2</v>
      </c>
      <c r="R22" s="88">
        <f t="shared" si="6"/>
        <v>8.0000000000000016E-2</v>
      </c>
    </row>
    <row r="23" spans="1:18" ht="20.25" thickTop="1" thickBot="1" x14ac:dyDescent="0.35">
      <c r="A23" s="90">
        <v>1</v>
      </c>
      <c r="B23" s="89" t="s">
        <v>44</v>
      </c>
      <c r="C23" s="88">
        <f>$C$19*(1+$G$7/$C$18*EXP(-($G$7+$C$18)*C21))</f>
        <v>1</v>
      </c>
      <c r="D23" s="88">
        <f t="shared" ref="D23:R23" si="7">$C$19*(1+$G$7/$C$18*EXP(-($G$7+$C$18)*D21))</f>
        <v>0.47049751968079234</v>
      </c>
      <c r="E23" s="88">
        <f t="shared" si="7"/>
        <v>0.46517041747290178</v>
      </c>
      <c r="F23" s="88">
        <f t="shared" si="7"/>
        <v>0.46511682373351804</v>
      </c>
      <c r="G23" s="88">
        <f t="shared" si="7"/>
        <v>0.46511628454940085</v>
      </c>
      <c r="H23" s="88">
        <f t="shared" si="7"/>
        <v>0.46511627912489573</v>
      </c>
      <c r="I23" s="88">
        <f t="shared" si="7"/>
        <v>0.46511627907032205</v>
      </c>
      <c r="J23" s="88">
        <f t="shared" si="7"/>
        <v>0.46511627906977299</v>
      </c>
      <c r="K23" s="88">
        <f t="shared" si="7"/>
        <v>0.46511627906976755</v>
      </c>
      <c r="L23" s="88">
        <f t="shared" si="7"/>
        <v>0.46511627906976744</v>
      </c>
      <c r="M23" s="88">
        <f t="shared" si="7"/>
        <v>0.46511627906976744</v>
      </c>
      <c r="N23" s="88">
        <f t="shared" si="7"/>
        <v>0.46511627906976744</v>
      </c>
      <c r="O23" s="88">
        <f t="shared" si="7"/>
        <v>0.46511627906976744</v>
      </c>
      <c r="P23" s="88">
        <f t="shared" si="7"/>
        <v>0.46511627906976744</v>
      </c>
      <c r="Q23" s="88">
        <f t="shared" si="7"/>
        <v>0.46511627906976744</v>
      </c>
      <c r="R23" s="88">
        <f t="shared" si="7"/>
        <v>0.46511627906976744</v>
      </c>
    </row>
    <row r="24" spans="1:18" ht="20.25" thickTop="1" thickBot="1" x14ac:dyDescent="0.35">
      <c r="A24" s="90">
        <v>10</v>
      </c>
      <c r="B24" s="89" t="s">
        <v>45</v>
      </c>
      <c r="C24" s="88">
        <f>$D$19*(1+$G$7/$D$18*EXP(-($G$7+$D$18)*C21))</f>
        <v>0.99999999999999989</v>
      </c>
      <c r="D24" s="88">
        <f t="shared" ref="D24:R24" si="8">$D$19*(1+$G$7/$D$18*EXP(-($G$7+$D$18)*D21))</f>
        <v>0.89686098655160307</v>
      </c>
      <c r="E24" s="88">
        <f t="shared" si="8"/>
        <v>0.89686098654708513</v>
      </c>
      <c r="F24" s="88">
        <f t="shared" si="8"/>
        <v>0.89686098654708513</v>
      </c>
      <c r="G24" s="88">
        <f t="shared" si="8"/>
        <v>0.89686098654708513</v>
      </c>
      <c r="H24" s="88">
        <f t="shared" si="8"/>
        <v>0.89686098654708513</v>
      </c>
      <c r="I24" s="88">
        <f t="shared" si="8"/>
        <v>0.89686098654708513</v>
      </c>
      <c r="J24" s="88">
        <f t="shared" si="8"/>
        <v>0.89686098654708513</v>
      </c>
      <c r="K24" s="88">
        <f t="shared" si="8"/>
        <v>0.89686098654708513</v>
      </c>
      <c r="L24" s="88">
        <f t="shared" si="8"/>
        <v>0.89686098654708513</v>
      </c>
      <c r="M24" s="88">
        <f t="shared" si="8"/>
        <v>0.89686098654708513</v>
      </c>
      <c r="N24" s="88">
        <f t="shared" si="8"/>
        <v>0.89686098654708513</v>
      </c>
      <c r="O24" s="88">
        <f t="shared" si="8"/>
        <v>0.89686098654708513</v>
      </c>
      <c r="P24" s="88">
        <f t="shared" si="8"/>
        <v>0.89686098654708513</v>
      </c>
      <c r="Q24" s="88">
        <f t="shared" si="8"/>
        <v>0.89686098654708513</v>
      </c>
      <c r="R24" s="88">
        <f t="shared" si="8"/>
        <v>0.89686098654708513</v>
      </c>
    </row>
    <row r="25" spans="1:18" ht="20.25" thickTop="1" thickBot="1" x14ac:dyDescent="0.35">
      <c r="A25" s="85"/>
      <c r="B25" s="85"/>
      <c r="C25" s="85"/>
      <c r="D25" s="85"/>
      <c r="E25" s="85"/>
    </row>
    <row r="26" spans="1:18" x14ac:dyDescent="0.3">
      <c r="A26" s="96" t="s">
        <v>1</v>
      </c>
      <c r="B26" s="97"/>
      <c r="C26" s="97"/>
      <c r="D26" s="97"/>
      <c r="E26" s="97"/>
      <c r="F26" s="98"/>
      <c r="G26" s="99"/>
    </row>
    <row r="27" spans="1:18" x14ac:dyDescent="0.3">
      <c r="A27" s="100" t="s">
        <v>2</v>
      </c>
      <c r="B27" s="95"/>
      <c r="C27" s="95"/>
      <c r="D27" s="95"/>
      <c r="E27" s="95"/>
      <c r="F27" s="84"/>
      <c r="G27" s="101"/>
    </row>
    <row r="28" spans="1:18" ht="19.5" thickBot="1" x14ac:dyDescent="0.35">
      <c r="A28" s="102" t="s">
        <v>3</v>
      </c>
      <c r="B28" s="103"/>
      <c r="C28" s="103"/>
      <c r="D28" s="103"/>
      <c r="E28" s="103"/>
      <c r="F28" s="104"/>
      <c r="G28" s="105"/>
    </row>
    <row r="30" spans="1:18" x14ac:dyDescent="0.3">
      <c r="A30" s="106" t="s">
        <v>78</v>
      </c>
      <c r="B30" s="106"/>
      <c r="C30" s="106"/>
      <c r="D30" s="106"/>
      <c r="E30" s="106"/>
      <c r="F30" s="106"/>
      <c r="G30" s="106"/>
      <c r="H30" s="106"/>
      <c r="I30" s="106"/>
    </row>
    <row r="33" spans="1:17" ht="19.5" thickBot="1" x14ac:dyDescent="0.35">
      <c r="A33" s="85"/>
      <c r="B33" s="85"/>
      <c r="C33" s="85"/>
      <c r="D33" s="85"/>
      <c r="E33" s="85"/>
    </row>
    <row r="34" spans="1:17" x14ac:dyDescent="0.3">
      <c r="A34" s="96" t="s">
        <v>5</v>
      </c>
      <c r="B34" s="97"/>
      <c r="C34" s="97"/>
      <c r="D34" s="97"/>
      <c r="E34" s="97"/>
      <c r="F34" s="97"/>
      <c r="G34" s="97"/>
      <c r="H34" s="97"/>
      <c r="I34" s="98"/>
      <c r="J34" s="99"/>
    </row>
    <row r="35" spans="1:17" x14ac:dyDescent="0.3">
      <c r="A35" s="100" t="s">
        <v>46</v>
      </c>
      <c r="B35" s="95"/>
      <c r="C35" s="95"/>
      <c r="D35" s="95"/>
      <c r="E35" s="95"/>
      <c r="F35" s="95"/>
      <c r="G35" s="95"/>
      <c r="H35" s="95"/>
      <c r="I35" s="84"/>
      <c r="J35" s="101"/>
    </row>
    <row r="36" spans="1:17" ht="19.5" thickBot="1" x14ac:dyDescent="0.35">
      <c r="A36" s="102" t="s">
        <v>47</v>
      </c>
      <c r="B36" s="103"/>
      <c r="C36" s="103"/>
      <c r="D36" s="103"/>
      <c r="E36" s="103"/>
      <c r="F36" s="103"/>
      <c r="G36" s="103"/>
      <c r="H36" s="103"/>
      <c r="I36" s="104"/>
      <c r="J36" s="105"/>
    </row>
    <row r="37" spans="1:17" x14ac:dyDescent="0.3">
      <c r="A37" s="91" t="s">
        <v>6</v>
      </c>
      <c r="B37" s="91"/>
      <c r="C37" s="91"/>
      <c r="D37" s="91"/>
    </row>
    <row r="40" spans="1:17" x14ac:dyDescent="0.3">
      <c r="A40" s="85"/>
      <c r="B40" s="85"/>
      <c r="C40" s="85"/>
      <c r="D40" s="85"/>
      <c r="E40" s="85"/>
    </row>
    <row r="41" spans="1:17" x14ac:dyDescent="0.3">
      <c r="A41" s="85"/>
      <c r="B41" s="85"/>
      <c r="C41" s="85"/>
      <c r="D41" s="85"/>
      <c r="E41" s="85"/>
    </row>
    <row r="42" spans="1:17" x14ac:dyDescent="0.3">
      <c r="A42" s="91"/>
      <c r="B42" s="91"/>
      <c r="C42" s="91"/>
      <c r="D42" s="91"/>
      <c r="E42" s="91"/>
    </row>
    <row r="43" spans="1:17" x14ac:dyDescent="0.3">
      <c r="A43" s="60" t="s">
        <v>17</v>
      </c>
      <c r="B43" s="92">
        <f>J7</f>
        <v>0.46511627906976744</v>
      </c>
    </row>
    <row r="44" spans="1:17" ht="19.5" thickBot="1" x14ac:dyDescent="0.35">
      <c r="A44" s="85"/>
      <c r="B44" s="85"/>
      <c r="C44" s="85"/>
    </row>
    <row r="45" spans="1:17" ht="20.25" thickTop="1" thickBot="1" x14ac:dyDescent="0.35">
      <c r="A45" s="89" t="s">
        <v>4</v>
      </c>
      <c r="B45" s="89">
        <v>0</v>
      </c>
      <c r="C45" s="89">
        <f>B45+1</f>
        <v>1</v>
      </c>
      <c r="D45" s="89">
        <f t="shared" ref="D45:Q45" si="9">C45+1</f>
        <v>2</v>
      </c>
      <c r="E45" s="89">
        <f t="shared" si="9"/>
        <v>3</v>
      </c>
      <c r="F45" s="89">
        <f t="shared" si="9"/>
        <v>4</v>
      </c>
      <c r="G45" s="89">
        <f t="shared" si="9"/>
        <v>5</v>
      </c>
      <c r="H45" s="89">
        <f t="shared" si="9"/>
        <v>6</v>
      </c>
      <c r="I45" s="89">
        <f t="shared" si="9"/>
        <v>7</v>
      </c>
      <c r="J45" s="89">
        <f t="shared" si="9"/>
        <v>8</v>
      </c>
      <c r="K45" s="89">
        <f t="shared" si="9"/>
        <v>9</v>
      </c>
      <c r="L45" s="89">
        <f t="shared" si="9"/>
        <v>10</v>
      </c>
      <c r="M45" s="89">
        <f t="shared" si="9"/>
        <v>11</v>
      </c>
      <c r="N45" s="89">
        <f t="shared" si="9"/>
        <v>12</v>
      </c>
      <c r="O45" s="89">
        <f t="shared" si="9"/>
        <v>13</v>
      </c>
      <c r="P45" s="89">
        <f t="shared" si="9"/>
        <v>14</v>
      </c>
      <c r="Q45" s="89">
        <f t="shared" si="9"/>
        <v>15</v>
      </c>
    </row>
    <row r="46" spans="1:17" ht="20.25" thickTop="1" thickBot="1" x14ac:dyDescent="0.35">
      <c r="A46" s="89" t="s">
        <v>49</v>
      </c>
      <c r="B46" s="108">
        <f>$B$43*B45*SUM($D$7:$D$13)</f>
        <v>0</v>
      </c>
      <c r="C46" s="108">
        <f t="shared" ref="C46:Q46" si="10">$B$43*C45*SUM($D$7:$D$13)</f>
        <v>170.69767441860463</v>
      </c>
      <c r="D46" s="108">
        <f t="shared" si="10"/>
        <v>341.39534883720927</v>
      </c>
      <c r="E46" s="108">
        <f t="shared" si="10"/>
        <v>512.09302325581393</v>
      </c>
      <c r="F46" s="108">
        <f t="shared" si="10"/>
        <v>682.79069767441854</v>
      </c>
      <c r="G46" s="108">
        <f t="shared" si="10"/>
        <v>853.48837209302326</v>
      </c>
      <c r="H46" s="108">
        <f t="shared" si="10"/>
        <v>1024.1860465116279</v>
      </c>
      <c r="I46" s="108">
        <f t="shared" si="10"/>
        <v>1194.8837209302326</v>
      </c>
      <c r="J46" s="108">
        <f t="shared" si="10"/>
        <v>1365.5813953488371</v>
      </c>
      <c r="K46" s="108">
        <f t="shared" si="10"/>
        <v>1536.279069767442</v>
      </c>
      <c r="L46" s="108">
        <f t="shared" si="10"/>
        <v>1706.9767441860465</v>
      </c>
      <c r="M46" s="108">
        <f t="shared" si="10"/>
        <v>1877.6744186046512</v>
      </c>
      <c r="N46" s="108">
        <f t="shared" si="10"/>
        <v>2048.3720930232557</v>
      </c>
      <c r="O46" s="108">
        <f t="shared" si="10"/>
        <v>2219.0697674418607</v>
      </c>
      <c r="P46" s="108">
        <f t="shared" si="10"/>
        <v>2389.7674418604652</v>
      </c>
      <c r="Q46" s="108">
        <f t="shared" si="10"/>
        <v>2560.4651162790697</v>
      </c>
    </row>
    <row r="47" spans="1:17" ht="20.25" thickTop="1" thickBot="1" x14ac:dyDescent="0.35">
      <c r="A47" s="89" t="s">
        <v>50</v>
      </c>
      <c r="B47" s="108">
        <f>B45*SUM($D$7:$D$13)</f>
        <v>0</v>
      </c>
      <c r="C47" s="108">
        <f t="shared" ref="C47:Q47" si="11">C45*SUM($D$7:$D$13)</f>
        <v>367</v>
      </c>
      <c r="D47" s="108">
        <f t="shared" si="11"/>
        <v>734</v>
      </c>
      <c r="E47" s="108">
        <f t="shared" si="11"/>
        <v>1101</v>
      </c>
      <c r="F47" s="108">
        <f t="shared" si="11"/>
        <v>1468</v>
      </c>
      <c r="G47" s="108">
        <f t="shared" si="11"/>
        <v>1835</v>
      </c>
      <c r="H47" s="108">
        <f t="shared" si="11"/>
        <v>2202</v>
      </c>
      <c r="I47" s="108">
        <f t="shared" si="11"/>
        <v>2569</v>
      </c>
      <c r="J47" s="108">
        <f t="shared" si="11"/>
        <v>2936</v>
      </c>
      <c r="K47" s="108">
        <f t="shared" si="11"/>
        <v>3303</v>
      </c>
      <c r="L47" s="108">
        <f t="shared" si="11"/>
        <v>3670</v>
      </c>
      <c r="M47" s="108">
        <f t="shared" si="11"/>
        <v>4037</v>
      </c>
      <c r="N47" s="108">
        <f t="shared" si="11"/>
        <v>4404</v>
      </c>
      <c r="O47" s="108">
        <f t="shared" si="11"/>
        <v>4771</v>
      </c>
      <c r="P47" s="108">
        <f t="shared" si="11"/>
        <v>5138</v>
      </c>
      <c r="Q47" s="108">
        <f t="shared" si="11"/>
        <v>5505</v>
      </c>
    </row>
    <row r="48" spans="1:17" ht="19.5" thickTop="1" x14ac:dyDescent="0.3"/>
    <row r="49" spans="1:5" x14ac:dyDescent="0.3">
      <c r="A49" s="60" t="s">
        <v>18</v>
      </c>
      <c r="B49" s="109">
        <f>(B43*D4*SUM(D7:D13)+D4*SUM(D7:D13))/2</f>
        <v>537697.6744186047</v>
      </c>
    </row>
    <row r="50" spans="1:5" x14ac:dyDescent="0.3">
      <c r="A50" s="93" t="s">
        <v>51</v>
      </c>
      <c r="B50" s="60">
        <f>D5</f>
        <v>560000</v>
      </c>
      <c r="D50" s="94"/>
      <c r="E50" s="94"/>
    </row>
    <row r="51" spans="1:5" x14ac:dyDescent="0.3">
      <c r="A51" s="85" t="s">
        <v>79</v>
      </c>
      <c r="B51" s="85"/>
    </row>
    <row r="66" spans="1:8" x14ac:dyDescent="0.3">
      <c r="A66" s="85"/>
      <c r="B66" s="85"/>
      <c r="C66" s="85"/>
      <c r="D66" s="85"/>
      <c r="E66" s="85"/>
      <c r="F66" s="85"/>
      <c r="G66" s="85"/>
      <c r="H66" s="85"/>
    </row>
    <row r="67" spans="1:8" x14ac:dyDescent="0.3">
      <c r="A67" s="85"/>
      <c r="B67" s="85"/>
      <c r="C67" s="85"/>
      <c r="D67" s="85"/>
      <c r="E67" s="85"/>
      <c r="F67" s="85"/>
      <c r="G67" s="85"/>
      <c r="H67" s="85"/>
    </row>
    <row r="68" spans="1:8" x14ac:dyDescent="0.3">
      <c r="A68" s="85"/>
      <c r="B68" s="85"/>
      <c r="C68" s="85"/>
      <c r="D68" s="85"/>
      <c r="E68" s="85"/>
      <c r="F68" s="85"/>
      <c r="G68" s="85"/>
      <c r="H68" s="85"/>
    </row>
    <row r="70" spans="1:8" x14ac:dyDescent="0.3">
      <c r="A70" s="85"/>
      <c r="B70" s="85"/>
      <c r="C70" s="85"/>
      <c r="D70" s="85"/>
    </row>
  </sheetData>
  <mergeCells count="14">
    <mergeCell ref="A68:H68"/>
    <mergeCell ref="A70:D70"/>
    <mergeCell ref="A3:C3"/>
    <mergeCell ref="A4:C4"/>
    <mergeCell ref="A5:C5"/>
    <mergeCell ref="A66:H66"/>
    <mergeCell ref="A67:H67"/>
    <mergeCell ref="A44:C44"/>
    <mergeCell ref="A51:B51"/>
    <mergeCell ref="A16:E16"/>
    <mergeCell ref="A25:E25"/>
    <mergeCell ref="A33:E33"/>
    <mergeCell ref="A40:E40"/>
    <mergeCell ref="A41:E41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161925</xdr:colOff>
                <xdr:row>6</xdr:row>
                <xdr:rowOff>38100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180975</xdr:colOff>
                <xdr:row>6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12</xdr:col>
                <xdr:colOff>133350</xdr:colOff>
                <xdr:row>4</xdr:row>
                <xdr:rowOff>9525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31" r:id="rId10">
          <objectPr defaultSize="0" autoPict="0" r:id="rId11">
            <anchor moveWithCells="1" sizeWithCells="1">
              <from>
                <xdr:col>4</xdr:col>
                <xdr:colOff>561975</xdr:colOff>
                <xdr:row>14</xdr:row>
                <xdr:rowOff>38100</xdr:rowOff>
              </from>
              <to>
                <xdr:col>11</xdr:col>
                <xdr:colOff>485775</xdr:colOff>
                <xdr:row>18</xdr:row>
                <xdr:rowOff>133350</xdr:rowOff>
              </to>
            </anchor>
          </objectPr>
        </oleObject>
      </mc:Choice>
      <mc:Fallback>
        <oleObject progId="Equation.3" shapeId="1031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3"/>
  <sheetViews>
    <sheetView zoomScale="110" zoomScaleNormal="110" workbookViewId="0">
      <selection activeCell="L27" sqref="L27"/>
    </sheetView>
  </sheetViews>
  <sheetFormatPr defaultRowHeight="15" x14ac:dyDescent="0.25"/>
  <cols>
    <col min="1" max="1" width="11" customWidth="1"/>
    <col min="2" max="2" width="10" bestFit="1" customWidth="1"/>
    <col min="17" max="17" width="11.140625" customWidth="1"/>
  </cols>
  <sheetData>
    <row r="1" spans="1:19" ht="16.5" thickTop="1" thickBot="1" x14ac:dyDescent="0.3">
      <c r="A1" s="54" t="s">
        <v>38</v>
      </c>
      <c r="B1" s="54"/>
      <c r="C1" s="59" t="s">
        <v>73</v>
      </c>
      <c r="E1" s="19" t="s">
        <v>53</v>
      </c>
      <c r="F1" s="19">
        <v>0.01</v>
      </c>
      <c r="G1" s="19">
        <v>0.1</v>
      </c>
      <c r="H1" s="19">
        <v>1</v>
      </c>
      <c r="I1" s="19">
        <v>10</v>
      </c>
      <c r="J1" s="17"/>
    </row>
    <row r="2" spans="1:19" ht="16.5" thickTop="1" thickBot="1" x14ac:dyDescent="0.3">
      <c r="A2" s="52" t="s">
        <v>52</v>
      </c>
      <c r="B2" s="53"/>
      <c r="C2" s="110">
        <v>2.5</v>
      </c>
      <c r="D2">
        <f>C2*10^(-3)</f>
        <v>2.5000000000000001E-3</v>
      </c>
      <c r="E2" s="20"/>
      <c r="F2" s="21" t="s">
        <v>37</v>
      </c>
      <c r="G2" s="21" t="s">
        <v>21</v>
      </c>
      <c r="H2" s="21" t="s">
        <v>55</v>
      </c>
      <c r="I2" s="21" t="s">
        <v>20</v>
      </c>
      <c r="J2" s="7"/>
    </row>
    <row r="3" spans="1:19" ht="16.5" thickTop="1" thickBot="1" x14ac:dyDescent="0.3">
      <c r="A3" s="54" t="s">
        <v>8</v>
      </c>
      <c r="B3" s="54"/>
      <c r="C3" s="59">
        <v>100</v>
      </c>
      <c r="E3" s="21" t="s">
        <v>54</v>
      </c>
      <c r="F3" s="18">
        <f>C2*100</f>
        <v>250</v>
      </c>
      <c r="G3" s="18">
        <f>C2*10</f>
        <v>25</v>
      </c>
      <c r="H3" s="18">
        <f>C2</f>
        <v>2.5</v>
      </c>
      <c r="I3" s="18">
        <f>C2*0.1</f>
        <v>0.25</v>
      </c>
      <c r="J3" s="17"/>
    </row>
    <row r="4" spans="1:19" ht="16.5" thickTop="1" thickBot="1" x14ac:dyDescent="0.3">
      <c r="A4" s="54" t="s">
        <v>9</v>
      </c>
      <c r="B4" s="54"/>
      <c r="C4" s="59">
        <v>5</v>
      </c>
    </row>
    <row r="5" spans="1:19" ht="16.5" thickTop="1" thickBot="1" x14ac:dyDescent="0.3">
      <c r="A5" s="54" t="s">
        <v>10</v>
      </c>
      <c r="B5" s="54"/>
      <c r="C5" s="59">
        <v>900</v>
      </c>
    </row>
    <row r="6" spans="1:19" ht="15.75" thickTop="1" x14ac:dyDescent="0.25"/>
    <row r="7" spans="1:19" x14ac:dyDescent="0.25">
      <c r="A7" s="50" t="s">
        <v>11</v>
      </c>
      <c r="B7" s="50"/>
      <c r="C7" s="50"/>
      <c r="D7" s="50"/>
      <c r="E7" s="50"/>
      <c r="F7" s="50"/>
      <c r="G7" s="50"/>
      <c r="H7" s="50"/>
      <c r="I7" s="50"/>
      <c r="J7" s="50"/>
      <c r="K7" s="50"/>
    </row>
    <row r="10" spans="1:19" ht="15.75" thickBot="1" x14ac:dyDescent="0.3">
      <c r="B10" s="4">
        <v>0.01</v>
      </c>
      <c r="C10" s="4">
        <v>0.1</v>
      </c>
      <c r="D10" s="4">
        <v>1</v>
      </c>
      <c r="E10" s="4">
        <v>10</v>
      </c>
    </row>
    <row r="11" spans="1:19" ht="16.5" thickTop="1" thickBot="1" x14ac:dyDescent="0.3">
      <c r="A11" s="15" t="s">
        <v>12</v>
      </c>
      <c r="B11" s="26" t="s">
        <v>24</v>
      </c>
      <c r="C11" s="26" t="s">
        <v>25</v>
      </c>
      <c r="D11" s="26" t="s">
        <v>26</v>
      </c>
      <c r="E11" s="26" t="s">
        <v>27</v>
      </c>
      <c r="F11" s="30" t="s">
        <v>56</v>
      </c>
      <c r="G11" s="25"/>
      <c r="H11" s="25"/>
      <c r="I11" s="25"/>
      <c r="J11" s="1"/>
      <c r="K11" s="1"/>
      <c r="M11" s="1"/>
      <c r="N11" s="1"/>
      <c r="O11" s="1"/>
      <c r="P11" s="1"/>
      <c r="Q11" s="1"/>
      <c r="R11" s="1"/>
      <c r="S11" s="1"/>
    </row>
    <row r="12" spans="1:19" ht="16.5" thickTop="1" thickBot="1" x14ac:dyDescent="0.3">
      <c r="A12" s="15" t="s">
        <v>13</v>
      </c>
      <c r="B12" s="14">
        <f>(3*$C$2+F3)/2*POWER($C$2,2)</f>
        <v>804.6875</v>
      </c>
      <c r="C12" s="14">
        <f t="shared" ref="C12:E12" si="0">(3*$C$2+G3)/2*POWER($C$2,2)</f>
        <v>101.5625</v>
      </c>
      <c r="D12" s="14">
        <f>(3*$C$2+H3)/2*POWER($C$2,2)</f>
        <v>31.25</v>
      </c>
      <c r="E12" s="14">
        <f t="shared" si="0"/>
        <v>24.21875</v>
      </c>
      <c r="F12" s="30">
        <f>3/(2*C2)</f>
        <v>0.6</v>
      </c>
      <c r="G12" s="23"/>
      <c r="H12" s="23"/>
      <c r="I12" s="23"/>
    </row>
    <row r="13" spans="1:19" s="4" customFormat="1" ht="16.5" thickTop="1" thickBot="1" x14ac:dyDescent="0.3">
      <c r="A13" s="15" t="s">
        <v>57</v>
      </c>
      <c r="B13" s="14">
        <f>B12/$F$12</f>
        <v>1341.1458333333335</v>
      </c>
      <c r="C13" s="14">
        <f t="shared" ref="C13:D13" si="1">C12/$F$12</f>
        <v>169.27083333333334</v>
      </c>
      <c r="D13" s="14">
        <f t="shared" si="1"/>
        <v>52.083333333333336</v>
      </c>
      <c r="E13" s="14">
        <f>E12/$F$12</f>
        <v>40.364583333333336</v>
      </c>
      <c r="F13" s="28"/>
      <c r="G13" s="23"/>
      <c r="H13" s="23"/>
      <c r="I13" s="23"/>
      <c r="S13"/>
    </row>
    <row r="14" spans="1:19" ht="16.5" thickTop="1" thickBot="1" x14ac:dyDescent="0.3">
      <c r="A14" s="15" t="s">
        <v>14</v>
      </c>
      <c r="B14" s="107">
        <f>(2*$C$2+F3)/POWER($C$2,2)</f>
        <v>40.799999999999997</v>
      </c>
      <c r="C14" s="107">
        <f t="shared" ref="C14:D14" si="2">(2*$C$2+G3)/POWER($C$2,2)</f>
        <v>4.8</v>
      </c>
      <c r="D14" s="107">
        <f t="shared" si="2"/>
        <v>1.2</v>
      </c>
      <c r="E14" s="111">
        <f>(2*$C$2+I3)/POWER($C$2,2)</f>
        <v>0.84</v>
      </c>
      <c r="F14" s="112">
        <f>2/C2</f>
        <v>0.8</v>
      </c>
      <c r="G14" s="24"/>
      <c r="H14" s="23"/>
      <c r="I14" s="23"/>
    </row>
    <row r="15" spans="1:19" ht="16.5" thickTop="1" thickBot="1" x14ac:dyDescent="0.3">
      <c r="A15" s="27" t="s">
        <v>58</v>
      </c>
      <c r="B15" s="27">
        <f>B14/$F$14</f>
        <v>50.999999999999993</v>
      </c>
      <c r="C15" s="27">
        <f t="shared" ref="C15:E15" si="3">C14/$F$14</f>
        <v>5.9999999999999991</v>
      </c>
      <c r="D15" s="27">
        <f t="shared" si="3"/>
        <v>1.4999999999999998</v>
      </c>
      <c r="E15" s="27">
        <f t="shared" si="3"/>
        <v>1.0499999999999998</v>
      </c>
      <c r="F15" s="29"/>
    </row>
    <row r="16" spans="1:19" ht="15.75" thickTop="1" x14ac:dyDescent="0.25">
      <c r="A16" s="7"/>
      <c r="B16" s="7"/>
      <c r="C16" s="7"/>
      <c r="D16" s="7"/>
    </row>
    <row r="17" spans="1:10" x14ac:dyDescent="0.25">
      <c r="A17" s="50" t="s">
        <v>22</v>
      </c>
      <c r="B17" s="50"/>
      <c r="C17" s="50"/>
      <c r="D17" s="50"/>
      <c r="E17" s="50"/>
      <c r="F17" s="50"/>
      <c r="G17" s="50"/>
      <c r="H17" s="50"/>
      <c r="I17" s="50"/>
      <c r="J17" s="50"/>
    </row>
    <row r="18" spans="1:10" x14ac:dyDescent="0.25">
      <c r="A18" s="48" t="s">
        <v>23</v>
      </c>
      <c r="B18" s="48"/>
      <c r="C18" s="48"/>
      <c r="D18" s="48"/>
      <c r="E18" s="48"/>
      <c r="F18" s="48"/>
      <c r="G18" s="48"/>
      <c r="H18" s="48"/>
      <c r="I18" s="48"/>
      <c r="J18" s="48"/>
    </row>
    <row r="19" spans="1:10" s="4" customFormat="1" x14ac:dyDescent="0.25">
      <c r="A19" s="12"/>
      <c r="B19"/>
      <c r="C19" s="12"/>
      <c r="D19" s="12"/>
      <c r="E19" s="12"/>
      <c r="F19" s="12"/>
      <c r="G19" s="12"/>
      <c r="H19" s="12"/>
      <c r="I19" s="12"/>
      <c r="J19" s="12"/>
    </row>
    <row r="20" spans="1:10" x14ac:dyDescent="0.25">
      <c r="A20" s="7"/>
    </row>
    <row r="22" spans="1:10" x14ac:dyDescent="0.25">
      <c r="B22" s="2"/>
      <c r="C22" s="2"/>
      <c r="D22" s="2"/>
      <c r="E22" s="2"/>
    </row>
    <row r="23" spans="1:10" x14ac:dyDescent="0.25">
      <c r="C23" s="7"/>
    </row>
    <row r="24" spans="1:10" x14ac:dyDescent="0.25">
      <c r="C24" s="7"/>
    </row>
    <row r="33" spans="1:36" x14ac:dyDescent="0.25">
      <c r="P33" s="7"/>
      <c r="Q33" s="49"/>
      <c r="R33" s="49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25">
      <c r="P34" s="9"/>
      <c r="Q34" s="49"/>
      <c r="R34" s="49"/>
      <c r="S34" s="10"/>
      <c r="T34" s="10"/>
      <c r="U34" s="11"/>
      <c r="V34" s="11"/>
      <c r="W34" s="11"/>
      <c r="X34" s="11"/>
      <c r="Y34" s="11"/>
      <c r="Z34" s="11"/>
      <c r="AA34" s="11"/>
      <c r="AB34" s="11"/>
      <c r="AC34" s="11"/>
      <c r="AD34" s="6"/>
      <c r="AE34" s="6"/>
      <c r="AF34" s="6"/>
      <c r="AG34" s="6"/>
      <c r="AH34" s="6"/>
      <c r="AI34" s="6"/>
      <c r="AJ34" s="6"/>
    </row>
    <row r="35" spans="1:36" x14ac:dyDescent="0.25">
      <c r="P35" s="9"/>
      <c r="Q35" s="49"/>
      <c r="R35" s="49"/>
      <c r="S35" s="10"/>
      <c r="T35" s="10"/>
      <c r="U35" s="10"/>
      <c r="V35" s="11"/>
      <c r="W35" s="11"/>
      <c r="X35" s="11"/>
      <c r="Y35" s="11"/>
      <c r="Z35" s="11"/>
      <c r="AA35" s="11"/>
      <c r="AB35" s="11"/>
      <c r="AC35" s="11"/>
      <c r="AD35" s="6"/>
      <c r="AE35" s="6"/>
      <c r="AF35" s="6"/>
      <c r="AG35" s="6"/>
      <c r="AH35" s="6"/>
      <c r="AI35" s="6"/>
      <c r="AJ35" s="10"/>
    </row>
    <row r="36" spans="1:36" x14ac:dyDescent="0.25">
      <c r="A36" s="51" t="s">
        <v>28</v>
      </c>
      <c r="B36" s="51"/>
      <c r="C36" s="51"/>
      <c r="D36" s="51"/>
      <c r="E36" s="51"/>
      <c r="F36" s="2" t="s">
        <v>29</v>
      </c>
      <c r="P36" s="9"/>
      <c r="Q36" s="49"/>
      <c r="R36" s="49"/>
      <c r="S36" s="10"/>
      <c r="T36" s="10"/>
      <c r="U36" s="10"/>
      <c r="V36" s="10"/>
      <c r="W36" s="10"/>
      <c r="X36" s="10"/>
      <c r="Y36" s="10"/>
      <c r="Z36" s="11"/>
      <c r="AA36" s="11"/>
      <c r="AB36" s="11"/>
      <c r="AC36" s="11"/>
      <c r="AD36" s="6"/>
      <c r="AE36" s="6"/>
      <c r="AF36" s="6"/>
      <c r="AG36" s="6"/>
      <c r="AH36" s="6"/>
      <c r="AI36" s="6"/>
      <c r="AJ36" s="6"/>
    </row>
    <row r="37" spans="1:36" x14ac:dyDescent="0.25">
      <c r="A37" s="48" t="s">
        <v>30</v>
      </c>
      <c r="B37" s="48"/>
      <c r="C37" s="48"/>
      <c r="D37" s="48"/>
      <c r="E37" s="48"/>
      <c r="F37" s="48"/>
      <c r="G37" s="4" t="s">
        <v>59</v>
      </c>
      <c r="P37" s="9"/>
      <c r="Q37" s="49"/>
      <c r="R37" s="49"/>
      <c r="S37" s="10"/>
      <c r="T37" s="10"/>
      <c r="U37" s="11"/>
      <c r="V37" s="11"/>
      <c r="W37" s="11"/>
      <c r="X37" s="11"/>
      <c r="Y37" s="11"/>
      <c r="Z37" s="11"/>
      <c r="AA37" s="11"/>
      <c r="AB37" s="11"/>
      <c r="AC37" s="11"/>
      <c r="AD37" s="6"/>
      <c r="AE37" s="6"/>
      <c r="AF37" s="6"/>
      <c r="AG37" s="6"/>
      <c r="AH37" s="6"/>
      <c r="AI37" s="6"/>
      <c r="AJ37" s="6"/>
    </row>
    <row r="38" spans="1:36" x14ac:dyDescent="0.25">
      <c r="P38" s="9"/>
      <c r="Q38" s="49"/>
      <c r="R38" s="49"/>
      <c r="S38" s="10"/>
      <c r="T38" s="10"/>
      <c r="U38" s="10"/>
      <c r="V38" s="10"/>
      <c r="W38" s="10"/>
      <c r="X38" s="10"/>
      <c r="Y38" s="11"/>
      <c r="Z38" s="11"/>
      <c r="AA38" s="11"/>
      <c r="AB38" s="11"/>
      <c r="AC38" s="11"/>
      <c r="AD38" s="6"/>
      <c r="AE38" s="6"/>
      <c r="AF38" s="6"/>
      <c r="AG38" s="6"/>
      <c r="AH38" s="6"/>
      <c r="AI38" s="6"/>
      <c r="AJ38" s="6"/>
    </row>
    <row r="39" spans="1:36" x14ac:dyDescent="0.25">
      <c r="H39" s="7"/>
      <c r="I39" s="7"/>
      <c r="P39" s="9"/>
      <c r="Q39" s="49"/>
      <c r="R39" s="49"/>
      <c r="S39" s="10"/>
      <c r="T39" s="10"/>
      <c r="U39" s="10"/>
      <c r="V39" s="10"/>
      <c r="W39" s="11"/>
      <c r="X39" s="11"/>
      <c r="Y39" s="11"/>
      <c r="Z39" s="11"/>
      <c r="AA39" s="11"/>
      <c r="AB39" s="11"/>
      <c r="AC39" s="11"/>
      <c r="AD39" s="6"/>
      <c r="AE39" s="6"/>
      <c r="AF39" s="6"/>
      <c r="AG39" s="6"/>
      <c r="AH39" s="6"/>
      <c r="AI39" s="6"/>
      <c r="AJ39" s="6"/>
    </row>
    <row r="40" spans="1:36" x14ac:dyDescent="0.25">
      <c r="P40" s="8"/>
      <c r="Q40" s="49"/>
      <c r="R40" s="49"/>
      <c r="S40" s="10"/>
      <c r="T40" s="10"/>
      <c r="U40" s="10"/>
      <c r="V40" s="11"/>
      <c r="W40" s="11"/>
      <c r="X40" s="11"/>
      <c r="Y40" s="11"/>
      <c r="Z40" s="11"/>
      <c r="AA40" s="11"/>
      <c r="AB40" s="11"/>
      <c r="AC40" s="11"/>
      <c r="AD40" s="6"/>
      <c r="AE40" s="6"/>
      <c r="AF40" s="6"/>
      <c r="AG40" s="6"/>
      <c r="AH40" s="6"/>
      <c r="AI40" s="6"/>
      <c r="AJ40" s="6"/>
    </row>
    <row r="41" spans="1:36" x14ac:dyDescent="0.25">
      <c r="P41" s="7"/>
      <c r="Q41" s="49"/>
      <c r="R41" s="49"/>
      <c r="S41" s="10"/>
      <c r="T41" s="10"/>
      <c r="U41" s="10"/>
      <c r="V41" s="10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6"/>
      <c r="AH41" s="6"/>
      <c r="AI41" s="6"/>
      <c r="AJ41" s="6"/>
    </row>
    <row r="42" spans="1:36" x14ac:dyDescent="0.25">
      <c r="A42" s="50" t="s">
        <v>31</v>
      </c>
      <c r="B42" s="50"/>
      <c r="C42" s="50"/>
      <c r="D42" s="50"/>
      <c r="E42" s="50"/>
      <c r="F42" s="50"/>
      <c r="G42" s="50"/>
      <c r="H42" s="50"/>
      <c r="P42" s="7"/>
      <c r="Q42" s="49"/>
      <c r="R42" s="49"/>
      <c r="S42" s="10"/>
      <c r="T42" s="10"/>
      <c r="U42" s="10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6"/>
      <c r="AH42" s="6"/>
      <c r="AI42" s="6"/>
      <c r="AJ42" s="6"/>
    </row>
    <row r="43" spans="1:36" x14ac:dyDescent="0.25">
      <c r="A43" s="50" t="s">
        <v>32</v>
      </c>
      <c r="B43" s="50"/>
      <c r="C43" s="50"/>
      <c r="D43" s="50"/>
      <c r="E43" s="50"/>
      <c r="F43" s="50"/>
      <c r="G43" s="50"/>
      <c r="H43" s="50"/>
      <c r="Q43" s="49"/>
      <c r="R43" s="49"/>
      <c r="S43" s="10"/>
      <c r="T43" s="10"/>
      <c r="U43" s="10"/>
      <c r="V43" s="10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6"/>
      <c r="AH43" s="6"/>
      <c r="AI43" s="6"/>
      <c r="AJ43" s="6"/>
    </row>
    <row r="44" spans="1:36" x14ac:dyDescent="0.25">
      <c r="Q44" s="49"/>
      <c r="R44" s="4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1"/>
      <c r="AD44" s="6"/>
      <c r="AE44" s="6"/>
      <c r="AF44" s="6"/>
      <c r="AG44" s="6"/>
      <c r="AH44" s="6"/>
      <c r="AI44" s="6"/>
      <c r="AJ44" s="6"/>
    </row>
    <row r="45" spans="1:36" x14ac:dyDescent="0.25">
      <c r="C45" s="50" t="s">
        <v>33</v>
      </c>
      <c r="D45" s="50"/>
      <c r="E45" s="50"/>
      <c r="F45" s="50"/>
      <c r="G45" s="50"/>
      <c r="H45" s="50"/>
      <c r="Q45" s="49"/>
      <c r="R45" s="49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11"/>
      <c r="AD45" s="6"/>
      <c r="AE45" s="6"/>
      <c r="AF45" s="6"/>
      <c r="AG45" s="6"/>
      <c r="AH45" s="6"/>
      <c r="AI45" s="6"/>
      <c r="AJ45" s="6"/>
    </row>
    <row r="46" spans="1:36" ht="15.75" thickBot="1" x14ac:dyDescent="0.3">
      <c r="Q46" s="49"/>
      <c r="R46" s="49"/>
      <c r="S46" s="10"/>
      <c r="T46" s="10"/>
      <c r="U46" s="10"/>
      <c r="V46" s="10"/>
      <c r="W46" s="10"/>
      <c r="X46" s="11"/>
      <c r="Y46" s="11"/>
      <c r="Z46" s="11"/>
      <c r="AA46" s="11"/>
      <c r="AB46" s="11"/>
      <c r="AC46" s="11"/>
      <c r="AD46" s="6"/>
      <c r="AE46" s="6"/>
      <c r="AF46" s="6"/>
      <c r="AG46" s="6"/>
      <c r="AH46" s="6"/>
      <c r="AI46" s="6"/>
      <c r="AJ46" s="6"/>
    </row>
    <row r="47" spans="1:36" ht="16.5" thickTop="1" thickBot="1" x14ac:dyDescent="0.3">
      <c r="B47" s="55" t="s">
        <v>62</v>
      </c>
      <c r="C47" s="56"/>
      <c r="D47" s="6"/>
      <c r="E47" s="55" t="s">
        <v>63</v>
      </c>
      <c r="F47" s="56"/>
      <c r="Q47" s="49"/>
      <c r="R47" s="49"/>
      <c r="S47" s="10"/>
      <c r="T47" s="10"/>
      <c r="U47" s="10"/>
      <c r="V47" s="11"/>
      <c r="W47" s="11"/>
      <c r="X47" s="11"/>
      <c r="Y47" s="11"/>
      <c r="Z47" s="11"/>
      <c r="AA47" s="11"/>
      <c r="AB47" s="11"/>
      <c r="AC47" s="11"/>
      <c r="AD47" s="6"/>
      <c r="AE47" s="6"/>
      <c r="AF47" s="6"/>
      <c r="AG47" s="6"/>
      <c r="AH47" s="6"/>
      <c r="AI47" s="6"/>
      <c r="AJ47" s="6"/>
    </row>
    <row r="48" spans="1:36" ht="16.5" thickTop="1" thickBot="1" x14ac:dyDescent="0.3">
      <c r="A48" s="31" t="s">
        <v>34</v>
      </c>
      <c r="B48" s="32" t="s">
        <v>60</v>
      </c>
      <c r="C48" s="32" t="s">
        <v>61</v>
      </c>
      <c r="D48" s="33"/>
      <c r="E48" s="32" t="s">
        <v>60</v>
      </c>
      <c r="F48" s="32" t="s">
        <v>61</v>
      </c>
      <c r="Q48" s="49"/>
      <c r="R48" s="49"/>
      <c r="S48" s="10"/>
      <c r="T48" s="10"/>
      <c r="U48" s="10"/>
      <c r="V48" s="11"/>
      <c r="W48" s="11"/>
      <c r="X48" s="11"/>
      <c r="Y48" s="11"/>
      <c r="Z48" s="11"/>
      <c r="AA48" s="11"/>
      <c r="AB48" s="11"/>
      <c r="AC48" s="11"/>
      <c r="AD48" s="6"/>
      <c r="AE48" s="6"/>
      <c r="AF48" s="6"/>
      <c r="AG48" s="6"/>
      <c r="AH48" s="6"/>
      <c r="AI48" s="6"/>
      <c r="AJ48" s="6"/>
    </row>
    <row r="49" spans="1:36" ht="16.5" thickTop="1" thickBot="1" x14ac:dyDescent="0.3">
      <c r="A49" s="32">
        <v>0.01</v>
      </c>
      <c r="B49" s="113">
        <f>(1+2*A49)/(1+2*A49+2*A49*A49)</f>
        <v>0.99980396000784166</v>
      </c>
      <c r="C49" s="114">
        <f>(1+A49)/(1+A49+A49*A49)</f>
        <v>0.9999009999009999</v>
      </c>
      <c r="D49" s="33"/>
      <c r="E49" s="114">
        <f>(1+2*A49)/(1+2*A49+A49*A49)</f>
        <v>0.99990197039505935</v>
      </c>
      <c r="F49" s="114">
        <f>(1+A49)/(1+A49+(1/2)*A49*A49)</f>
        <v>0.99995049750012366</v>
      </c>
      <c r="Q49" s="49"/>
      <c r="R49" s="49"/>
      <c r="S49" s="10"/>
      <c r="T49" s="10"/>
      <c r="U49" s="11"/>
      <c r="V49" s="11"/>
      <c r="W49" s="11"/>
      <c r="X49" s="11"/>
      <c r="Y49" s="11"/>
      <c r="Z49" s="11"/>
      <c r="AA49" s="11"/>
      <c r="AB49" s="11"/>
      <c r="AC49" s="11"/>
      <c r="AD49" s="6"/>
      <c r="AE49" s="6"/>
      <c r="AF49" s="6"/>
      <c r="AG49" s="6"/>
      <c r="AH49" s="6"/>
      <c r="AI49" s="6"/>
      <c r="AJ49" s="6"/>
    </row>
    <row r="50" spans="1:36" ht="16.5" thickTop="1" thickBot="1" x14ac:dyDescent="0.3">
      <c r="A50" s="32">
        <v>0.1</v>
      </c>
      <c r="B50" s="113">
        <f t="shared" ref="B50:B52" si="4">(1+2*A50)/(1+2*A50+2*A50*A50)</f>
        <v>0.98360655737704916</v>
      </c>
      <c r="C50" s="114">
        <f t="shared" ref="C50:C52" si="5">(1+A50)/(1+A50+A50*A50)</f>
        <v>0.99099099099099097</v>
      </c>
      <c r="D50" s="33"/>
      <c r="E50" s="114">
        <f t="shared" ref="E50:E52" si="6">(1+2*A50)/(1+2*A50+A50*A50)</f>
        <v>0.99173553719008267</v>
      </c>
      <c r="F50" s="114">
        <f t="shared" ref="F50:F52" si="7">(1+A50)/(1+A50+(1/2)*A50*A50)</f>
        <v>0.99547511312217207</v>
      </c>
      <c r="Q50" s="49"/>
      <c r="R50" s="49"/>
      <c r="S50" s="10"/>
      <c r="T50" s="10"/>
      <c r="U50" s="10"/>
      <c r="V50" s="11"/>
      <c r="W50" s="11"/>
      <c r="X50" s="11"/>
      <c r="Y50" s="11"/>
      <c r="Z50" s="11"/>
      <c r="AA50" s="11"/>
      <c r="AB50" s="11"/>
      <c r="AC50" s="11"/>
      <c r="AD50" s="6"/>
      <c r="AE50" s="6"/>
      <c r="AF50" s="6"/>
      <c r="AG50" s="6"/>
      <c r="AH50" s="6"/>
      <c r="AI50" s="6"/>
      <c r="AJ50" s="6"/>
    </row>
    <row r="51" spans="1:36" ht="16.5" thickTop="1" thickBot="1" x14ac:dyDescent="0.3">
      <c r="A51" s="32">
        <v>1</v>
      </c>
      <c r="B51" s="113">
        <f t="shared" si="4"/>
        <v>0.6</v>
      </c>
      <c r="C51" s="114">
        <f t="shared" si="5"/>
        <v>0.66666666666666663</v>
      </c>
      <c r="D51" s="33"/>
      <c r="E51" s="114">
        <f t="shared" si="6"/>
        <v>0.75</v>
      </c>
      <c r="F51" s="114">
        <f t="shared" si="7"/>
        <v>0.8</v>
      </c>
      <c r="Q51" s="49"/>
      <c r="R51" s="49"/>
      <c r="S51" s="10"/>
      <c r="T51" s="10"/>
      <c r="U51" s="11"/>
      <c r="V51" s="11"/>
      <c r="W51" s="11"/>
      <c r="X51" s="11"/>
      <c r="Y51" s="11"/>
      <c r="Z51" s="11"/>
      <c r="AA51" s="11"/>
      <c r="AB51" s="11"/>
      <c r="AC51" s="11"/>
      <c r="AD51" s="6"/>
      <c r="AE51" s="6"/>
      <c r="AF51" s="6"/>
      <c r="AG51" s="6"/>
      <c r="AH51" s="6"/>
      <c r="AI51" s="6"/>
      <c r="AJ51" s="6"/>
    </row>
    <row r="52" spans="1:36" ht="16.5" thickTop="1" thickBot="1" x14ac:dyDescent="0.3">
      <c r="A52" s="32">
        <v>10</v>
      </c>
      <c r="B52" s="113">
        <f t="shared" si="4"/>
        <v>9.5022624434389136E-2</v>
      </c>
      <c r="C52" s="114">
        <f t="shared" si="5"/>
        <v>9.90990990990991E-2</v>
      </c>
      <c r="D52" s="33"/>
      <c r="E52" s="114">
        <f t="shared" si="6"/>
        <v>0.17355371900826447</v>
      </c>
      <c r="F52" s="114">
        <f t="shared" si="7"/>
        <v>0.18032786885245902</v>
      </c>
      <c r="Q52" s="49"/>
      <c r="R52" s="49"/>
      <c r="S52" s="10"/>
      <c r="T52" s="10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ht="15.75" thickTop="1" x14ac:dyDescent="0.25">
      <c r="A53" s="3"/>
      <c r="B53" s="5"/>
      <c r="Q53" s="49"/>
      <c r="R53" s="49"/>
      <c r="S53" s="10"/>
      <c r="T53" s="10"/>
      <c r="U53" s="10"/>
      <c r="V53" s="10"/>
      <c r="W53" s="10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x14ac:dyDescent="0.25">
      <c r="A54" s="115" t="s">
        <v>80</v>
      </c>
      <c r="B54" s="115"/>
      <c r="C54" s="115"/>
      <c r="D54" s="115"/>
      <c r="E54" s="115"/>
      <c r="Q54" s="57"/>
      <c r="R54" s="57"/>
      <c r="S54" s="10"/>
      <c r="T54" s="10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6"/>
      <c r="AG54" s="6"/>
      <c r="AH54" s="6"/>
      <c r="AI54" s="6"/>
      <c r="AJ54" s="6"/>
    </row>
    <row r="55" spans="1:36" x14ac:dyDescent="0.25">
      <c r="A55" s="115"/>
      <c r="B55" s="115"/>
      <c r="C55" s="115"/>
      <c r="D55" s="115"/>
      <c r="E55" s="115"/>
      <c r="Q55" s="57"/>
      <c r="R55" s="57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x14ac:dyDescent="0.25">
      <c r="A56" s="115"/>
      <c r="B56" s="115"/>
      <c r="C56" s="115"/>
      <c r="D56" s="115"/>
      <c r="E56" s="115"/>
      <c r="Q56" s="57"/>
      <c r="R56" s="57"/>
      <c r="S56" s="10"/>
      <c r="T56" s="10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6"/>
      <c r="AG56" s="6"/>
      <c r="AH56" s="6"/>
      <c r="AI56" s="6"/>
      <c r="AJ56" s="6"/>
    </row>
    <row r="57" spans="1:36" x14ac:dyDescent="0.25">
      <c r="A57" s="115"/>
      <c r="B57" s="115"/>
      <c r="C57" s="115"/>
      <c r="D57" s="115"/>
      <c r="E57" s="115"/>
      <c r="Q57" s="57"/>
      <c r="R57" s="57"/>
      <c r="S57" s="10"/>
      <c r="T57" s="10"/>
      <c r="U57" s="10"/>
      <c r="V57" s="10"/>
      <c r="W57" s="11"/>
      <c r="X57" s="11"/>
      <c r="Y57" s="11"/>
      <c r="Z57" s="11"/>
      <c r="AA57" s="11"/>
      <c r="AB57" s="11"/>
      <c r="AC57" s="11"/>
      <c r="AD57" s="11"/>
      <c r="AE57" s="11"/>
      <c r="AF57" s="6"/>
      <c r="AG57" s="6"/>
      <c r="AH57" s="6"/>
      <c r="AI57" s="6"/>
      <c r="AJ57" s="6"/>
    </row>
    <row r="58" spans="1:36" x14ac:dyDescent="0.25">
      <c r="Q58" s="57"/>
      <c r="R58" s="57"/>
      <c r="S58" s="10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6"/>
      <c r="AG58" s="6"/>
      <c r="AH58" s="6"/>
      <c r="AI58" s="6"/>
      <c r="AJ58" s="6"/>
    </row>
    <row r="59" spans="1:36" x14ac:dyDescent="0.25">
      <c r="Q59" s="57"/>
      <c r="R59" s="57"/>
      <c r="S59" s="10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6"/>
      <c r="AG59" s="6"/>
      <c r="AH59" s="6"/>
      <c r="AI59" s="6"/>
      <c r="AJ59" s="6"/>
    </row>
    <row r="60" spans="1:36" x14ac:dyDescent="0.25">
      <c r="Q60" s="57"/>
      <c r="R60" s="57"/>
      <c r="S60" s="10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6"/>
      <c r="AG60" s="6"/>
      <c r="AH60" s="6"/>
      <c r="AI60" s="6"/>
      <c r="AJ60" s="6"/>
    </row>
    <row r="61" spans="1:36" x14ac:dyDescent="0.25">
      <c r="Q61" s="57"/>
      <c r="R61" s="57"/>
      <c r="S61" s="10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6"/>
      <c r="AG61" s="6"/>
      <c r="AH61" s="6"/>
      <c r="AI61" s="6"/>
      <c r="AJ61" s="6"/>
    </row>
    <row r="62" spans="1:36" x14ac:dyDescent="0.25">
      <c r="Q62" s="57"/>
      <c r="R62" s="57"/>
      <c r="S62" s="10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6"/>
      <c r="AG62" s="6"/>
      <c r="AH62" s="6"/>
      <c r="AI62" s="6"/>
      <c r="AJ62" s="6"/>
    </row>
    <row r="63" spans="1:36" x14ac:dyDescent="0.25">
      <c r="Q63" s="57"/>
      <c r="R63" s="57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6"/>
      <c r="AG63" s="6"/>
      <c r="AH63" s="6"/>
      <c r="AI63" s="6"/>
      <c r="AJ63" s="6"/>
    </row>
    <row r="64" spans="1:36" x14ac:dyDescent="0.25">
      <c r="A64" s="50" t="s">
        <v>35</v>
      </c>
      <c r="B64" s="50"/>
      <c r="C64" s="50"/>
      <c r="D64" s="50"/>
      <c r="E64" s="50"/>
      <c r="F64" s="50"/>
      <c r="G64" s="50"/>
      <c r="H64" s="50"/>
      <c r="Q64" s="49"/>
      <c r="R64" s="49"/>
      <c r="S64" s="10"/>
      <c r="T64" s="10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5.75" thickBot="1" x14ac:dyDescent="0.3">
      <c r="A65" s="7"/>
      <c r="Q65" s="49"/>
      <c r="R65" s="49"/>
      <c r="S65" s="10"/>
      <c r="T65" s="10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6.5" thickTop="1" thickBot="1" x14ac:dyDescent="0.3">
      <c r="A66" s="15" t="s">
        <v>36</v>
      </c>
      <c r="B66" s="34">
        <f>1/D2</f>
        <v>400</v>
      </c>
      <c r="C66" s="13" t="s">
        <v>66</v>
      </c>
      <c r="D66" s="15" t="s">
        <v>64</v>
      </c>
      <c r="E66" s="15" t="s">
        <v>65</v>
      </c>
      <c r="Q66" s="49"/>
      <c r="R66" s="49"/>
      <c r="S66" s="10"/>
      <c r="T66" s="10"/>
      <c r="U66" s="10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6.5" thickTop="1" thickBot="1" x14ac:dyDescent="0.3">
      <c r="C67" s="15">
        <v>0.01</v>
      </c>
      <c r="D67" s="15">
        <f>$B$66*(1+1/(2*C67))</f>
        <v>20400</v>
      </c>
      <c r="E67" s="15">
        <f>$B$66*(1+1/C67)</f>
        <v>40400</v>
      </c>
      <c r="G67" s="7"/>
      <c r="Q67" s="49"/>
      <c r="R67" s="49"/>
      <c r="S67" s="10"/>
      <c r="T67" s="10"/>
      <c r="U67" s="10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6.5" thickTop="1" thickBot="1" x14ac:dyDescent="0.3">
      <c r="C68" s="15">
        <v>0.1</v>
      </c>
      <c r="D68" s="15">
        <f t="shared" ref="D68:D70" si="8">$B$66*(1+1/(2*C68))</f>
        <v>2400</v>
      </c>
      <c r="E68" s="15">
        <f t="shared" ref="E68:E70" si="9">$B$66*(1+1/C68)</f>
        <v>4400</v>
      </c>
      <c r="G68" s="7"/>
      <c r="Q68" s="49"/>
      <c r="R68" s="49"/>
      <c r="S68" s="10"/>
      <c r="T68" s="10"/>
      <c r="U68" s="10"/>
      <c r="V68" s="10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6.5" thickTop="1" thickBot="1" x14ac:dyDescent="0.3">
      <c r="C69" s="15">
        <v>1</v>
      </c>
      <c r="D69" s="15">
        <f t="shared" si="8"/>
        <v>600</v>
      </c>
      <c r="E69" s="15">
        <f t="shared" si="9"/>
        <v>800</v>
      </c>
      <c r="G69" s="7"/>
      <c r="Q69" s="49"/>
      <c r="R69" s="49"/>
      <c r="S69" s="10"/>
      <c r="T69" s="10"/>
      <c r="U69" s="10"/>
      <c r="V69" s="10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6.5" thickTop="1" thickBot="1" x14ac:dyDescent="0.3">
      <c r="C70" s="15">
        <v>10</v>
      </c>
      <c r="D70" s="15">
        <f t="shared" si="8"/>
        <v>420</v>
      </c>
      <c r="E70" s="15">
        <f t="shared" si="9"/>
        <v>440.00000000000006</v>
      </c>
      <c r="G70" s="7"/>
      <c r="Q70" s="49"/>
      <c r="R70" s="49"/>
      <c r="S70" s="10"/>
      <c r="T70" s="10"/>
      <c r="U70" s="10"/>
      <c r="V70" s="10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5.75" thickTop="1" x14ac:dyDescent="0.25">
      <c r="Q71" s="49"/>
      <c r="R71" s="49"/>
      <c r="S71" s="10"/>
      <c r="T71" s="10"/>
      <c r="U71" s="10"/>
      <c r="V71" s="10"/>
      <c r="W71" s="10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5">
      <c r="Q72" s="49"/>
      <c r="R72" s="49"/>
      <c r="S72" s="10"/>
      <c r="T72" s="10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5">
      <c r="Q73" s="49"/>
      <c r="R73" s="49"/>
      <c r="S73" s="10"/>
      <c r="T73" s="10"/>
      <c r="U73" s="10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</sheetData>
  <mergeCells count="58">
    <mergeCell ref="Q73:R73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A64:H64"/>
    <mergeCell ref="A42:H42"/>
    <mergeCell ref="A43:H43"/>
    <mergeCell ref="C45:H45"/>
    <mergeCell ref="B47:C47"/>
    <mergeCell ref="E47:F47"/>
    <mergeCell ref="A54:E57"/>
    <mergeCell ref="A2:B2"/>
    <mergeCell ref="A1:B1"/>
    <mergeCell ref="A3:B3"/>
    <mergeCell ref="A4:B4"/>
    <mergeCell ref="A5:B5"/>
    <mergeCell ref="A17:J17"/>
    <mergeCell ref="A18:J18"/>
    <mergeCell ref="A36:E36"/>
    <mergeCell ref="A37:F37"/>
    <mergeCell ref="A7:K7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2051" r:id="rId4">
          <objectPr defaultSize="0" autoPict="0" r:id="rId5">
            <anchor moveWithCells="1" sizeWithCells="1">
              <from>
                <xdr:col>11</xdr:col>
                <xdr:colOff>47625</xdr:colOff>
                <xdr:row>4</xdr:row>
                <xdr:rowOff>142875</xdr:rowOff>
              </from>
              <to>
                <xdr:col>16</xdr:col>
                <xdr:colOff>161925</xdr:colOff>
                <xdr:row>7</xdr:row>
                <xdr:rowOff>9525</xdr:rowOff>
              </to>
            </anchor>
          </objectPr>
        </oleObject>
      </mc:Choice>
      <mc:Fallback>
        <oleObject progId="Equation.3" shapeId="2051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autoPict="0" r:id="rId7">
            <anchor moveWithCells="1" sizeWithCells="1">
              <from>
                <xdr:col>11</xdr:col>
                <xdr:colOff>47625</xdr:colOff>
                <xdr:row>6</xdr:row>
                <xdr:rowOff>171450</xdr:rowOff>
              </from>
              <to>
                <xdr:col>16</xdr:col>
                <xdr:colOff>352425</xdr:colOff>
                <xdr:row>9</xdr:row>
                <xdr:rowOff>66675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4" r:id="rId8">
          <objectPr defaultSize="0" autoPict="0" r:id="rId9">
            <anchor moveWithCells="1" sizeWithCells="1">
              <from>
                <xdr:col>11</xdr:col>
                <xdr:colOff>85725</xdr:colOff>
                <xdr:row>9</xdr:row>
                <xdr:rowOff>171450</xdr:rowOff>
              </from>
              <to>
                <xdr:col>16</xdr:col>
                <xdr:colOff>76200</xdr:colOff>
                <xdr:row>13</xdr:row>
                <xdr:rowOff>104775</xdr:rowOff>
              </to>
            </anchor>
          </objectPr>
        </oleObject>
      </mc:Choice>
      <mc:Fallback>
        <oleObject progId="Equation.3" shapeId="2054" r:id="rId8"/>
      </mc:Fallback>
    </mc:AlternateContent>
    <mc:AlternateContent xmlns:mc="http://schemas.openxmlformats.org/markup-compatibility/2006">
      <mc:Choice Requires="x14">
        <oleObject progId="Equation.3" shapeId="2055" r:id="rId10">
          <objectPr defaultSize="0" autoPict="0" r:id="rId11">
            <anchor moveWithCells="1" sizeWithCells="1">
              <from>
                <xdr:col>11</xdr:col>
                <xdr:colOff>104775</xdr:colOff>
                <xdr:row>12</xdr:row>
                <xdr:rowOff>57150</xdr:rowOff>
              </from>
              <to>
                <xdr:col>16</xdr:col>
                <xdr:colOff>400050</xdr:colOff>
                <xdr:row>14</xdr:row>
                <xdr:rowOff>104775</xdr:rowOff>
              </to>
            </anchor>
          </objectPr>
        </oleObject>
      </mc:Choice>
      <mc:Fallback>
        <oleObject progId="Equation.3" shapeId="2055" r:id="rId10"/>
      </mc:Fallback>
    </mc:AlternateContent>
    <mc:AlternateContent xmlns:mc="http://schemas.openxmlformats.org/markup-compatibility/2006">
      <mc:Choice Requires="x14">
        <oleObject progId="Equation.3" shapeId="2056" r:id="rId12">
          <objectPr defaultSize="0" autoPict="0" r:id="rId13">
            <anchor moveWithCells="1" sizeWithCells="1">
              <from>
                <xdr:col>11</xdr:col>
                <xdr:colOff>123825</xdr:colOff>
                <xdr:row>15</xdr:row>
                <xdr:rowOff>0</xdr:rowOff>
              </from>
              <to>
                <xdr:col>12</xdr:col>
                <xdr:colOff>38100</xdr:colOff>
                <xdr:row>17</xdr:row>
                <xdr:rowOff>133350</xdr:rowOff>
              </to>
            </anchor>
          </objectPr>
        </oleObject>
      </mc:Choice>
      <mc:Fallback>
        <oleObject progId="Equation.3" shapeId="2056" r:id="rId12"/>
      </mc:Fallback>
    </mc:AlternateContent>
    <mc:AlternateContent xmlns:mc="http://schemas.openxmlformats.org/markup-compatibility/2006">
      <mc:Choice Requires="x14">
        <oleObject progId="Equation.3" shapeId="2057" r:id="rId14">
          <objectPr defaultSize="0" autoPict="0" r:id="rId15">
            <anchor moveWithCells="1" sizeWithCells="1">
              <from>
                <xdr:col>0</xdr:col>
                <xdr:colOff>66675</xdr:colOff>
                <xdr:row>18</xdr:row>
                <xdr:rowOff>19050</xdr:rowOff>
              </from>
              <to>
                <xdr:col>0</xdr:col>
                <xdr:colOff>647700</xdr:colOff>
                <xdr:row>20</xdr:row>
                <xdr:rowOff>95250</xdr:rowOff>
              </to>
            </anchor>
          </objectPr>
        </oleObject>
      </mc:Choice>
      <mc:Fallback>
        <oleObject progId="Equation.3" shapeId="2057" r:id="rId14"/>
      </mc:Fallback>
    </mc:AlternateContent>
    <mc:AlternateContent xmlns:mc="http://schemas.openxmlformats.org/markup-compatibility/2006">
      <mc:Choice Requires="x14">
        <oleObject progId="Equation.3" shapeId="2058" r:id="rId16">
          <objectPr defaultSize="0" autoPict="0" r:id="rId17">
            <anchor moveWithCells="1" sizeWithCells="1">
              <from>
                <xdr:col>8</xdr:col>
                <xdr:colOff>0</xdr:colOff>
                <xdr:row>38</xdr:row>
                <xdr:rowOff>104775</xdr:rowOff>
              </from>
              <to>
                <xdr:col>13</xdr:col>
                <xdr:colOff>333375</xdr:colOff>
                <xdr:row>41</xdr:row>
                <xdr:rowOff>38100</xdr:rowOff>
              </to>
            </anchor>
          </objectPr>
        </oleObject>
      </mc:Choice>
      <mc:Fallback>
        <oleObject progId="Equation.3" shapeId="2058" r:id="rId16"/>
      </mc:Fallback>
    </mc:AlternateContent>
    <mc:AlternateContent xmlns:mc="http://schemas.openxmlformats.org/markup-compatibility/2006">
      <mc:Choice Requires="x14">
        <oleObject progId="Equation.3" shapeId="2059" r:id="rId18">
          <objectPr defaultSize="0" autoPict="0" r:id="rId19">
            <anchor moveWithCells="1" sizeWithCells="1">
              <from>
                <xdr:col>8</xdr:col>
                <xdr:colOff>19050</xdr:colOff>
                <xdr:row>41</xdr:row>
                <xdr:rowOff>152400</xdr:rowOff>
              </from>
              <to>
                <xdr:col>13</xdr:col>
                <xdr:colOff>447675</xdr:colOff>
                <xdr:row>44</xdr:row>
                <xdr:rowOff>85725</xdr:rowOff>
              </to>
            </anchor>
          </objectPr>
        </oleObject>
      </mc:Choice>
      <mc:Fallback>
        <oleObject progId="Equation.3" shapeId="2059" r:id="rId18"/>
      </mc:Fallback>
    </mc:AlternateContent>
    <mc:AlternateContent xmlns:mc="http://schemas.openxmlformats.org/markup-compatibility/2006">
      <mc:Choice Requires="x14">
        <oleObject progId="Equation.3" shapeId="2060" r:id="rId20">
          <objectPr defaultSize="0" autoPict="0" r:id="rId21">
            <anchor moveWithCells="1" sizeWithCells="1">
              <from>
                <xdr:col>14</xdr:col>
                <xdr:colOff>0</xdr:colOff>
                <xdr:row>38</xdr:row>
                <xdr:rowOff>104775</xdr:rowOff>
              </from>
              <to>
                <xdr:col>19</xdr:col>
                <xdr:colOff>514350</xdr:colOff>
                <xdr:row>41</xdr:row>
                <xdr:rowOff>38100</xdr:rowOff>
              </to>
            </anchor>
          </objectPr>
        </oleObject>
      </mc:Choice>
      <mc:Fallback>
        <oleObject progId="Equation.3" shapeId="2060" r:id="rId20"/>
      </mc:Fallback>
    </mc:AlternateContent>
    <mc:AlternateContent xmlns:mc="http://schemas.openxmlformats.org/markup-compatibility/2006">
      <mc:Choice Requires="x14">
        <oleObject progId="Equation.3" shapeId="2061" r:id="rId22">
          <objectPr defaultSize="0" autoPict="0" r:id="rId23">
            <anchor moveWithCells="1" sizeWithCells="1">
              <from>
                <xdr:col>14</xdr:col>
                <xdr:colOff>0</xdr:colOff>
                <xdr:row>41</xdr:row>
                <xdr:rowOff>66675</xdr:rowOff>
              </from>
              <to>
                <xdr:col>20</xdr:col>
                <xdr:colOff>9525</xdr:colOff>
                <xdr:row>45</xdr:row>
                <xdr:rowOff>19050</xdr:rowOff>
              </to>
            </anchor>
          </objectPr>
        </oleObject>
      </mc:Choice>
      <mc:Fallback>
        <oleObject progId="Equation.3" shapeId="2061" r:id="rId22"/>
      </mc:Fallback>
    </mc:AlternateContent>
    <mc:AlternateContent xmlns:mc="http://schemas.openxmlformats.org/markup-compatibility/2006">
      <mc:Choice Requires="x14">
        <oleObject progId="Equation.3" shapeId="2062" r:id="rId24">
          <objectPr defaultSize="0" autoPict="0" r:id="rId25">
            <anchor moveWithCells="1" sizeWithCells="1">
              <from>
                <xdr:col>8</xdr:col>
                <xdr:colOff>304800</xdr:colOff>
                <xdr:row>62</xdr:row>
                <xdr:rowOff>38100</xdr:rowOff>
              </from>
              <to>
                <xdr:col>12</xdr:col>
                <xdr:colOff>333375</xdr:colOff>
                <xdr:row>65</xdr:row>
                <xdr:rowOff>28575</xdr:rowOff>
              </to>
            </anchor>
          </objectPr>
        </oleObject>
      </mc:Choice>
      <mc:Fallback>
        <oleObject progId="Equation.3" shapeId="2062" r:id="rId24"/>
      </mc:Fallback>
    </mc:AlternateContent>
    <mc:AlternateContent xmlns:mc="http://schemas.openxmlformats.org/markup-compatibility/2006">
      <mc:Choice Requires="x14">
        <oleObject progId="Equation.3" shapeId="2063" r:id="rId26">
          <objectPr defaultSize="0" autoPict="0" r:id="rId27">
            <anchor moveWithCells="1" sizeWithCells="1">
              <from>
                <xdr:col>13</xdr:col>
                <xdr:colOff>180975</xdr:colOff>
                <xdr:row>62</xdr:row>
                <xdr:rowOff>9525</xdr:rowOff>
              </from>
              <to>
                <xdr:col>17</xdr:col>
                <xdr:colOff>152400</xdr:colOff>
                <xdr:row>65</xdr:row>
                <xdr:rowOff>0</xdr:rowOff>
              </to>
            </anchor>
          </objectPr>
        </oleObject>
      </mc:Choice>
      <mc:Fallback>
        <oleObject progId="Equation.3" shapeId="2063" r:id="rId26"/>
      </mc:Fallback>
    </mc:AlternateContent>
    <mc:AlternateContent xmlns:mc="http://schemas.openxmlformats.org/markup-compatibility/2006">
      <mc:Choice Requires="x14">
        <oleObject progId="Equation.3" shapeId="2064" r:id="rId28">
          <objectPr defaultSize="0" autoPict="0" r:id="rId29">
            <anchor moveWithCells="1" sizeWithCells="1">
              <from>
                <xdr:col>9</xdr:col>
                <xdr:colOff>0</xdr:colOff>
                <xdr:row>66</xdr:row>
                <xdr:rowOff>0</xdr:rowOff>
              </from>
              <to>
                <xdr:col>9</xdr:col>
                <xdr:colOff>466725</xdr:colOff>
                <xdr:row>68</xdr:row>
                <xdr:rowOff>9525</xdr:rowOff>
              </to>
            </anchor>
          </objectPr>
        </oleObject>
      </mc:Choice>
      <mc:Fallback>
        <oleObject progId="Equation.3" shapeId="2064" r:id="rId2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workbookViewId="0">
      <selection activeCell="F33" sqref="F32:F33"/>
    </sheetView>
  </sheetViews>
  <sheetFormatPr defaultRowHeight="15" x14ac:dyDescent="0.25"/>
  <sheetData>
    <row r="1" spans="1:13" ht="16.5" thickTop="1" thickBot="1" x14ac:dyDescent="0.3">
      <c r="A1" s="37" t="s">
        <v>7</v>
      </c>
      <c r="B1" s="37" t="s">
        <v>73</v>
      </c>
    </row>
    <row r="2" spans="1:13" ht="19.5" thickTop="1" thickBot="1" x14ac:dyDescent="0.3">
      <c r="A2" s="38" t="s">
        <v>15</v>
      </c>
      <c r="B2" s="37">
        <v>2</v>
      </c>
      <c r="M2" s="4"/>
    </row>
    <row r="3" spans="1:13" ht="19.5" thickTop="1" thickBot="1" x14ac:dyDescent="0.3">
      <c r="A3" s="38" t="s">
        <v>15</v>
      </c>
      <c r="B3" s="37">
        <v>0.7</v>
      </c>
    </row>
    <row r="4" spans="1:13" ht="15.75" thickTop="1" x14ac:dyDescent="0.25">
      <c r="A4" s="47" t="s">
        <v>70</v>
      </c>
      <c r="B4" s="47"/>
      <c r="C4" s="47"/>
      <c r="D4" s="47"/>
    </row>
    <row r="5" spans="1:13" s="4" customFormat="1" ht="15.75" thickBot="1" x14ac:dyDescent="0.3">
      <c r="A5" s="42" t="s">
        <v>81</v>
      </c>
      <c r="B5" s="4">
        <f>B2/B3</f>
        <v>2.8571428571428572</v>
      </c>
    </row>
    <row r="6" spans="1:13" s="4" customFormat="1" ht="16.5" thickTop="1" thickBot="1" x14ac:dyDescent="0.3">
      <c r="A6" s="35" t="s">
        <v>67</v>
      </c>
      <c r="B6" s="15">
        <v>0</v>
      </c>
      <c r="C6" s="15">
        <f>B6+1</f>
        <v>1</v>
      </c>
      <c r="D6" s="15">
        <f t="shared" ref="D6:I6" si="0">C6+1</f>
        <v>2</v>
      </c>
      <c r="E6" s="15">
        <f t="shared" si="0"/>
        <v>3</v>
      </c>
      <c r="F6" s="15">
        <f t="shared" si="0"/>
        <v>4</v>
      </c>
      <c r="G6" s="15">
        <f t="shared" si="0"/>
        <v>5</v>
      </c>
      <c r="H6" s="15">
        <f t="shared" si="0"/>
        <v>6</v>
      </c>
      <c r="I6" s="15">
        <f t="shared" si="0"/>
        <v>7</v>
      </c>
      <c r="J6" s="36"/>
      <c r="K6" s="6"/>
      <c r="L6" s="6"/>
    </row>
    <row r="7" spans="1:13" s="4" customFormat="1" ht="18.75" thickTop="1" thickBot="1" x14ac:dyDescent="0.3">
      <c r="A7" s="15" t="s">
        <v>68</v>
      </c>
      <c r="B7" s="15">
        <f>POWER($B$5,B6)/FACT(B6)</f>
        <v>1</v>
      </c>
      <c r="C7" s="15">
        <f t="shared" ref="C7:I7" si="1">POWER($B$5,C6)/FACT(C6)</f>
        <v>2.8571428571428572</v>
      </c>
      <c r="D7" s="15">
        <f t="shared" si="1"/>
        <v>4.0816326530612246</v>
      </c>
      <c r="E7" s="114">
        <f t="shared" si="1"/>
        <v>3.8872691933916426</v>
      </c>
      <c r="F7" s="114">
        <f t="shared" si="1"/>
        <v>2.7766208524226017</v>
      </c>
      <c r="G7" s="114">
        <f t="shared" si="1"/>
        <v>1.5866404870986297</v>
      </c>
      <c r="H7" s="114">
        <f t="shared" si="1"/>
        <v>0.75554308909458556</v>
      </c>
      <c r="I7" s="114">
        <f t="shared" si="1"/>
        <v>0.30838493432432068</v>
      </c>
      <c r="J7" s="36"/>
      <c r="K7" s="6"/>
      <c r="L7" s="6"/>
    </row>
    <row r="8" spans="1:13" s="4" customFormat="1" ht="16.5" thickTop="1" thickBot="1" x14ac:dyDescent="0.3">
      <c r="A8" s="15" t="s">
        <v>71</v>
      </c>
      <c r="B8" s="15">
        <f>B7</f>
        <v>1</v>
      </c>
      <c r="C8" s="15">
        <f>B7+C7</f>
        <v>3.8571428571428572</v>
      </c>
      <c r="D8" s="15">
        <f>SUM(B7:D7)</f>
        <v>7.9387755102040813</v>
      </c>
      <c r="E8" s="114">
        <f>SUM(B7:E7)</f>
        <v>11.826044703595723</v>
      </c>
      <c r="F8" s="114">
        <f>SUM(B7:F7)</f>
        <v>14.602665556018325</v>
      </c>
      <c r="G8" s="114">
        <f>SUM(B7:G7)</f>
        <v>16.189306043116954</v>
      </c>
      <c r="H8" s="114">
        <f>SUM(B7:H7)</f>
        <v>16.944849132211541</v>
      </c>
      <c r="I8" s="114">
        <f>SUM(B7:I7)</f>
        <v>17.25323406653586</v>
      </c>
      <c r="J8" s="6"/>
      <c r="K8" s="6"/>
      <c r="L8" s="6"/>
    </row>
    <row r="9" spans="1:13" s="4" customFormat="1" ht="15.75" thickTop="1" x14ac:dyDescent="0.25">
      <c r="A9" s="1"/>
    </row>
    <row r="10" spans="1:13" s="4" customFormat="1" x14ac:dyDescent="0.25">
      <c r="A10" s="1"/>
    </row>
    <row r="11" spans="1:13" x14ac:dyDescent="0.25">
      <c r="A11" s="58" t="s">
        <v>72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4"/>
    </row>
    <row r="12" spans="1:13" s="4" customFormat="1" ht="15.75" thickBot="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3" s="4" customFormat="1" ht="16.5" thickTop="1" thickBot="1" x14ac:dyDescent="0.3">
      <c r="A13" s="15" t="s">
        <v>19</v>
      </c>
      <c r="B13" s="40">
        <v>1</v>
      </c>
      <c r="C13" s="40">
        <v>2</v>
      </c>
      <c r="D13" s="40">
        <v>3</v>
      </c>
      <c r="E13" s="40">
        <v>4</v>
      </c>
      <c r="F13" s="40">
        <v>5</v>
      </c>
      <c r="G13" s="40">
        <v>6</v>
      </c>
      <c r="H13" s="40">
        <v>7</v>
      </c>
      <c r="I13" s="41"/>
      <c r="J13" s="39"/>
      <c r="K13" s="39"/>
    </row>
    <row r="14" spans="1:13" s="4" customFormat="1" ht="16.5" thickTop="1" thickBot="1" x14ac:dyDescent="0.3">
      <c r="A14" s="15" t="s">
        <v>17</v>
      </c>
      <c r="B14" s="40">
        <f>1-POWER($B$5,B13)/(FACT(B13)*C8)</f>
        <v>0.2592592592592593</v>
      </c>
      <c r="C14" s="40">
        <f t="shared" ref="C14:H14" si="2">1-POWER($B$5,C13)/(FACT(C13)*D8)</f>
        <v>0.48586118251928012</v>
      </c>
      <c r="D14" s="40">
        <f t="shared" si="2"/>
        <v>0.67129591585175441</v>
      </c>
      <c r="E14" s="40">
        <f t="shared" si="2"/>
        <v>0.80985520473840822</v>
      </c>
      <c r="F14" s="40">
        <f t="shared" si="2"/>
        <v>0.90199453374511962</v>
      </c>
      <c r="G14" s="40">
        <f t="shared" si="2"/>
        <v>0.95541163670449414</v>
      </c>
      <c r="H14" s="40">
        <f t="shared" si="2"/>
        <v>0.98212596356514636</v>
      </c>
      <c r="I14" s="41"/>
      <c r="J14" s="39"/>
      <c r="K14" s="39"/>
    </row>
    <row r="15" spans="1:13" s="4" customFormat="1" ht="15.75" thickTop="1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3" x14ac:dyDescent="0.25">
      <c r="A16" s="6"/>
      <c r="B16" s="6"/>
    </row>
    <row r="17" spans="1:14" x14ac:dyDescent="0.25">
      <c r="A17" s="6"/>
      <c r="B17" s="6"/>
      <c r="D17" s="7"/>
    </row>
    <row r="18" spans="1:14" x14ac:dyDescent="0.25">
      <c r="A18" s="6"/>
      <c r="B18" s="6"/>
      <c r="C18" s="4"/>
      <c r="D18" s="7"/>
      <c r="N18" s="4"/>
    </row>
    <row r="19" spans="1:14" x14ac:dyDescent="0.25">
      <c r="A19" s="6"/>
      <c r="B19" s="6"/>
      <c r="C19" s="4"/>
      <c r="D19" s="7"/>
    </row>
    <row r="20" spans="1:14" x14ac:dyDescent="0.25">
      <c r="A20" s="6"/>
      <c r="B20" s="6"/>
      <c r="C20" s="4"/>
      <c r="D20" s="7"/>
    </row>
    <row r="21" spans="1:14" x14ac:dyDescent="0.25">
      <c r="A21" s="6"/>
      <c r="B21" s="6"/>
      <c r="C21" s="4"/>
      <c r="D21" s="7"/>
    </row>
    <row r="22" spans="1:14" x14ac:dyDescent="0.25">
      <c r="A22" s="6"/>
      <c r="B22" s="6"/>
      <c r="C22" s="4"/>
      <c r="D22" s="7"/>
    </row>
    <row r="23" spans="1:14" x14ac:dyDescent="0.25">
      <c r="A23" s="6"/>
      <c r="B23" s="6"/>
      <c r="C23" s="4"/>
    </row>
    <row r="26" spans="1:14" x14ac:dyDescent="0.25">
      <c r="F26" s="42" t="s">
        <v>66</v>
      </c>
    </row>
    <row r="27" spans="1:14" x14ac:dyDescent="0.25">
      <c r="A27" s="47" t="s">
        <v>69</v>
      </c>
      <c r="B27" s="47"/>
      <c r="C27" s="47"/>
      <c r="D27" s="47"/>
      <c r="F27" s="43">
        <f>B2/B3</f>
        <v>2.8571428571428572</v>
      </c>
    </row>
    <row r="28" spans="1:14" s="4" customFormat="1" ht="15.75" thickBot="1" x14ac:dyDescent="0.3">
      <c r="F28" s="44"/>
    </row>
    <row r="29" spans="1:14" s="4" customFormat="1" ht="16.5" thickTop="1" thickBot="1" x14ac:dyDescent="0.3">
      <c r="A29" s="35" t="s">
        <v>67</v>
      </c>
      <c r="B29" s="15">
        <v>0</v>
      </c>
      <c r="C29" s="15">
        <f>B29+1</f>
        <v>1</v>
      </c>
      <c r="D29" s="15">
        <f t="shared" ref="D29" si="3">C29+1</f>
        <v>2</v>
      </c>
      <c r="E29" s="15">
        <f t="shared" ref="E29" si="4">D29+1</f>
        <v>3</v>
      </c>
      <c r="F29" s="15">
        <f t="shared" ref="F29" si="5">E29+1</f>
        <v>4</v>
      </c>
      <c r="G29" s="15">
        <f t="shared" ref="G29" si="6">F29+1</f>
        <v>5</v>
      </c>
      <c r="H29" s="15">
        <f t="shared" ref="H29" si="7">G29+1</f>
        <v>6</v>
      </c>
      <c r="I29" s="15">
        <f t="shared" ref="I29" si="8">H29+1</f>
        <v>7</v>
      </c>
    </row>
    <row r="30" spans="1:14" s="4" customFormat="1" ht="18.75" thickTop="1" thickBot="1" x14ac:dyDescent="0.3">
      <c r="A30" s="15" t="s">
        <v>68</v>
      </c>
      <c r="B30" s="116">
        <f>POWER($F$27,B29)/FACT(B29)</f>
        <v>1</v>
      </c>
      <c r="C30" s="116">
        <f t="shared" ref="C30:I30" si="9">POWER($F$27,C29)/FACT(C29)</f>
        <v>2.8571428571428572</v>
      </c>
      <c r="D30" s="116">
        <f t="shared" si="9"/>
        <v>4.0816326530612246</v>
      </c>
      <c r="E30" s="116">
        <f t="shared" si="9"/>
        <v>3.8872691933916426</v>
      </c>
      <c r="F30" s="116">
        <f t="shared" si="9"/>
        <v>2.7766208524226017</v>
      </c>
      <c r="G30" s="116">
        <f t="shared" si="9"/>
        <v>1.5866404870986297</v>
      </c>
      <c r="H30" s="116">
        <f t="shared" si="9"/>
        <v>0.75554308909458556</v>
      </c>
      <c r="I30" s="116">
        <f t="shared" si="9"/>
        <v>0.30838493432432068</v>
      </c>
    </row>
    <row r="31" spans="1:14" ht="16.5" thickTop="1" thickBot="1" x14ac:dyDescent="0.3">
      <c r="A31" s="8" t="s">
        <v>71</v>
      </c>
      <c r="B31" s="116">
        <f>B30</f>
        <v>1</v>
      </c>
      <c r="C31" s="116">
        <f>B30+C30</f>
        <v>3.8571428571428572</v>
      </c>
      <c r="D31" s="116">
        <f>SUM(B30:D30)</f>
        <v>7.9387755102040813</v>
      </c>
      <c r="E31" s="116">
        <f>SUM(B30:E30)</f>
        <v>11.826044703595723</v>
      </c>
      <c r="F31" s="116">
        <f>SUM(B30:F30)</f>
        <v>14.602665556018325</v>
      </c>
      <c r="G31" s="116">
        <f>SUM(B30:G30)</f>
        <v>16.189306043116954</v>
      </c>
      <c r="H31" s="116">
        <f>SUM(B30:H30)</f>
        <v>16.944849132211541</v>
      </c>
      <c r="I31" s="116">
        <f>SUM(B30:I30)</f>
        <v>17.25323406653586</v>
      </c>
    </row>
    <row r="32" spans="1:14" ht="16.5" thickTop="1" thickBot="1" x14ac:dyDescent="0.3">
      <c r="A32" s="15" t="s">
        <v>19</v>
      </c>
      <c r="B32" s="117">
        <v>1</v>
      </c>
      <c r="C32" s="117">
        <v>2</v>
      </c>
      <c r="D32" s="117">
        <v>3</v>
      </c>
      <c r="E32" s="119">
        <v>4</v>
      </c>
      <c r="F32" s="120">
        <v>5</v>
      </c>
      <c r="G32" s="117">
        <v>6</v>
      </c>
      <c r="H32" s="117">
        <v>7</v>
      </c>
      <c r="I32" s="118"/>
    </row>
    <row r="33" spans="1:9" ht="16.5" thickTop="1" thickBot="1" x14ac:dyDescent="0.3">
      <c r="A33" s="15" t="s">
        <v>17</v>
      </c>
      <c r="B33" s="117">
        <f>1-POWER($F$27,B32)/(FACT(B32)*C31)</f>
        <v>0.2592592592592593</v>
      </c>
      <c r="C33" s="117">
        <f t="shared" ref="C33:H33" si="10">1-POWER($F$27,C32)/(FACT(C32)*D31)</f>
        <v>0.48586118251928012</v>
      </c>
      <c r="D33" s="117">
        <f t="shared" si="10"/>
        <v>0.67129591585175441</v>
      </c>
      <c r="E33" s="119">
        <f t="shared" si="10"/>
        <v>0.80985520473840822</v>
      </c>
      <c r="F33" s="120">
        <f t="shared" si="10"/>
        <v>0.90199453374511962</v>
      </c>
      <c r="G33" s="117">
        <f t="shared" si="10"/>
        <v>0.95541163670449414</v>
      </c>
      <c r="H33" s="117">
        <f t="shared" si="10"/>
        <v>0.98212596356514636</v>
      </c>
      <c r="I33" s="118"/>
    </row>
    <row r="34" spans="1:9" ht="15.75" thickTop="1" x14ac:dyDescent="0.25"/>
    <row r="37" spans="1:9" x14ac:dyDescent="0.25">
      <c r="A37" s="45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46"/>
      <c r="B38" s="6"/>
      <c r="C38" s="6"/>
      <c r="D38" s="6"/>
      <c r="E38" s="6"/>
      <c r="F38" s="6"/>
      <c r="G38" s="6"/>
      <c r="H38" s="6"/>
      <c r="I38" s="6"/>
    </row>
    <row r="39" spans="1:9" x14ac:dyDescent="0.25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s="46"/>
      <c r="B40" s="6"/>
      <c r="C40" s="6"/>
      <c r="D40" s="6"/>
      <c r="E40" s="6"/>
      <c r="F40" s="6"/>
      <c r="G40" s="6"/>
      <c r="H40" s="6"/>
      <c r="I40" s="6"/>
    </row>
  </sheetData>
  <mergeCells count="1">
    <mergeCell ref="A11:K11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28575</xdr:rowOff>
              </from>
              <to>
                <xdr:col>0</xdr:col>
                <xdr:colOff>219075</xdr:colOff>
                <xdr:row>2</xdr:row>
                <xdr:rowOff>28575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0</xdr:col>
                <xdr:colOff>19050</xdr:colOff>
                <xdr:row>2</xdr:row>
                <xdr:rowOff>66675</xdr:rowOff>
              </from>
              <to>
                <xdr:col>0</xdr:col>
                <xdr:colOff>171450</xdr:colOff>
                <xdr:row>3</xdr:row>
                <xdr:rowOff>0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8" r:id="rId8">
          <objectPr defaultSize="0" r:id="rId9">
            <anchor moveWithCells="1" sizeWithCells="1">
              <from>
                <xdr:col>4</xdr:col>
                <xdr:colOff>400050</xdr:colOff>
                <xdr:row>0</xdr:row>
                <xdr:rowOff>95250</xdr:rowOff>
              </from>
              <to>
                <xdr:col>8</xdr:col>
                <xdr:colOff>238125</xdr:colOff>
                <xdr:row>4</xdr:row>
                <xdr:rowOff>95250</xdr:rowOff>
              </to>
            </anchor>
          </objectPr>
        </oleObject>
      </mc:Choice>
      <mc:Fallback>
        <oleObject progId="Equation.3" shapeId="307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Валерий Сухоруков</cp:lastModifiedBy>
  <dcterms:created xsi:type="dcterms:W3CDTF">2021-04-03T19:33:30Z</dcterms:created>
  <dcterms:modified xsi:type="dcterms:W3CDTF">2023-04-11T12:05:59Z</dcterms:modified>
</cp:coreProperties>
</file>