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embeddings/oleObject11.bin" ContentType="application/vnd.openxmlformats-officedocument.oleObject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Задача 2" sheetId="1" r:id="rId1"/>
    <sheet name="Задача 2.4" sheetId="2" r:id="rId2"/>
    <sheet name="Задача 2.18" sheetId="3" r:id="rId3"/>
    <sheet name="2.11" sheetId="4" r:id="rId4"/>
    <sheet name="2.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4" l="1"/>
  <c r="I11" i="4"/>
  <c r="B14" i="4"/>
  <c r="B13" i="4"/>
  <c r="E11" i="4"/>
  <c r="E10" i="4"/>
  <c r="J16" i="3" l="1"/>
  <c r="J14" i="3"/>
  <c r="G66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14" i="3"/>
  <c r="F66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14" i="3"/>
  <c r="C65" i="3"/>
  <c r="B65" i="3" s="1"/>
  <c r="D65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14" i="3"/>
  <c r="D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C24" i="2" l="1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24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22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27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6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B2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B21" i="2"/>
  <c r="W10" i="2"/>
  <c r="V10" i="2"/>
  <c r="U10" i="2"/>
  <c r="T10" i="2"/>
  <c r="V7" i="2"/>
  <c r="U7" i="2"/>
  <c r="T7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B20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B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B19" i="2"/>
  <c r="C17" i="2" l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I33" i="1"/>
  <c r="I32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I15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I14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I13" i="1"/>
  <c r="I11" i="1"/>
</calcChain>
</file>

<file path=xl/sharedStrings.xml><?xml version="1.0" encoding="utf-8"?>
<sst xmlns="http://schemas.openxmlformats.org/spreadsheetml/2006/main" count="78" uniqueCount="72">
  <si>
    <r>
      <t>1.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2"/>
        <color theme="1"/>
        <rFont val="Times New Roman"/>
        <family val="1"/>
        <charset val="204"/>
      </rPr>
      <t>Получить выражения для P(t), f(t), Тср;</t>
    </r>
  </si>
  <si>
    <r>
      <t>2.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2"/>
        <color theme="1"/>
        <rFont val="Times New Roman"/>
        <family val="1"/>
        <charset val="204"/>
      </rPr>
      <t>построить графики P(t), f(t), λ(t) ;</t>
    </r>
  </si>
  <si>
    <r>
      <t>3.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2"/>
        <color theme="1"/>
        <rFont val="Times New Roman"/>
        <family val="1"/>
        <charset val="204"/>
      </rPr>
      <t xml:space="preserve">определить среднее время безотказной работы; </t>
    </r>
  </si>
  <si>
    <r>
      <t>4.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2"/>
        <color theme="1"/>
        <rFont val="Times New Roman"/>
        <family val="1"/>
        <charset val="204"/>
      </rPr>
      <t>определить вероятность безотказной работы в течение среднего времени безотказной работы;</t>
    </r>
  </si>
  <si>
    <r>
      <t>5.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2"/>
        <color theme="1"/>
        <rFont val="Times New Roman"/>
        <family val="1"/>
        <charset val="204"/>
      </rPr>
      <t>определить вероятность безотказной работы на интервале (t</t>
    </r>
    <r>
      <rPr>
        <i/>
        <vertAlign val="subscript"/>
        <sz val="12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>,t</t>
    </r>
    <r>
      <rPr>
        <i/>
        <vertAlign val="sub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).</t>
    </r>
  </si>
  <si>
    <t xml:space="preserve">Задача 2 </t>
  </si>
  <si>
    <r>
      <t>Интенсивность отказов блока питания                 (1/ч), a=10</t>
    </r>
    <r>
      <rPr>
        <i/>
        <vertAlign val="superscript"/>
        <sz val="12"/>
        <color theme="1"/>
        <rFont val="Times New Roman"/>
        <family val="1"/>
        <charset val="204"/>
      </rPr>
      <t>-5</t>
    </r>
    <r>
      <rPr>
        <i/>
        <sz val="12"/>
        <color theme="1"/>
        <rFont val="Times New Roman"/>
        <family val="1"/>
        <charset val="204"/>
      </rPr>
      <t>(1/ч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), t</t>
    </r>
    <r>
      <rPr>
        <i/>
        <vertAlign val="subscript"/>
        <sz val="12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>=1000 (ч), t</t>
    </r>
    <r>
      <rPr>
        <i/>
        <vertAlign val="sub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=1100 (ч).</t>
    </r>
  </si>
  <si>
    <t>Решение</t>
  </si>
  <si>
    <t>t</t>
  </si>
  <si>
    <t>a</t>
  </si>
  <si>
    <t>p(t)</t>
  </si>
  <si>
    <t>f(t)</t>
  </si>
  <si>
    <t>Tcp</t>
  </si>
  <si>
    <t>λ(t)</t>
  </si>
  <si>
    <t>p(Tcp)=</t>
  </si>
  <si>
    <t>p(t2|t1)=</t>
  </si>
  <si>
    <t>t1=</t>
  </si>
  <si>
    <t>t2=</t>
  </si>
  <si>
    <t>Элемент с равномерным распределением</t>
  </si>
  <si>
    <t>t=0…1000</t>
  </si>
  <si>
    <t>Сравнить две системы (постоянное, нагруженное, дробная кратность)</t>
  </si>
  <si>
    <t>Система 1: всего 6 элементов, из них 2 резервных</t>
  </si>
  <si>
    <t>Система 2: всего 9 элементов, из них 3 резервных</t>
  </si>
  <si>
    <t>n=</t>
  </si>
  <si>
    <t>m=</t>
  </si>
  <si>
    <t>Для равномерного распределения</t>
  </si>
  <si>
    <t>q(t)</t>
  </si>
  <si>
    <r>
      <t>P</t>
    </r>
    <r>
      <rPr>
        <vertAlign val="subscript"/>
        <sz val="11"/>
        <color indexed="8"/>
        <rFont val="Calibri"/>
        <family val="2"/>
        <charset val="204"/>
      </rPr>
      <t>c1</t>
    </r>
    <r>
      <rPr>
        <sz val="11"/>
        <color theme="1"/>
        <rFont val="Calibri"/>
        <family val="2"/>
        <scheme val="minor"/>
      </rPr>
      <t>(t)</t>
    </r>
  </si>
  <si>
    <r>
      <t>P</t>
    </r>
    <r>
      <rPr>
        <vertAlign val="subscript"/>
        <sz val="11"/>
        <color indexed="8"/>
        <rFont val="Calibri"/>
        <family val="2"/>
        <charset val="204"/>
      </rPr>
      <t>c2</t>
    </r>
    <r>
      <rPr>
        <sz val="11"/>
        <color theme="1"/>
        <rFont val="Calibri"/>
        <family val="2"/>
        <scheme val="minor"/>
      </rPr>
      <t>(t)</t>
    </r>
  </si>
  <si>
    <t>элемент</t>
  </si>
  <si>
    <t>4 осн.эл.</t>
  </si>
  <si>
    <t>а=</t>
  </si>
  <si>
    <t>b=</t>
  </si>
  <si>
    <t>Cистема 1</t>
  </si>
  <si>
    <t>Cистема 2</t>
  </si>
  <si>
    <t>С60</t>
  </si>
  <si>
    <t>С61</t>
  </si>
  <si>
    <t>С62</t>
  </si>
  <si>
    <t>С90</t>
  </si>
  <si>
    <t>С91</t>
  </si>
  <si>
    <t>С92</t>
  </si>
  <si>
    <t>С93</t>
  </si>
  <si>
    <t>6 осн.эл.</t>
  </si>
  <si>
    <t>С1: биномрасп()</t>
  </si>
  <si>
    <t>С2: биномрасп()</t>
  </si>
  <si>
    <t>1 – основная подсистема, 2 – резервная подсистема.</t>
  </si>
  <si>
    <t>Вариант</t>
  </si>
  <si>
    <t>Законы распределения</t>
  </si>
  <si>
    <t>W(2;100) N(360;100)</t>
  </si>
  <si>
    <t xml:space="preserve">Резервированная система с постоянно включенным резервом состоит из двух подсистем, имеющих различные законы распределения времени до отказа. Необходимо </t>
  </si>
  <si>
    <t>2) Оценить среднее время безотказной работы, используя формулу Симпсона</t>
  </si>
  <si>
    <t>3)Оценить выигрыш в среднем времени безотказной работы за счет резервирования  по сравнению со средним временем безотказной  работы (одной) основной системы</t>
  </si>
  <si>
    <t>Pc(t)</t>
  </si>
  <si>
    <t>P1(t)</t>
  </si>
  <si>
    <t>P2(t)</t>
  </si>
  <si>
    <t>1) Вычислить Pc(t)</t>
  </si>
  <si>
    <t>Константы</t>
  </si>
  <si>
    <t>h=</t>
  </si>
  <si>
    <t>Среднее время безотказной работы системы по Симпсону</t>
  </si>
  <si>
    <t>Среднее время безотказной работы основной подсистемы по Симпсону</t>
  </si>
  <si>
    <t>Tср с резервированием</t>
  </si>
  <si>
    <t>Tср без резервирования</t>
  </si>
  <si>
    <t>Т=</t>
  </si>
  <si>
    <t xml:space="preserve"> λ=</t>
  </si>
  <si>
    <t>a=</t>
  </si>
  <si>
    <t>β=</t>
  </si>
  <si>
    <t>p(50)=</t>
  </si>
  <si>
    <t>f(50)=</t>
  </si>
  <si>
    <t>Общее</t>
  </si>
  <si>
    <t>Поэлементное</t>
  </si>
  <si>
    <t>p15(50)=</t>
  </si>
  <si>
    <t>p35(50)=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</si>
</sst>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vertAlign val="subscript"/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8" fillId="0" borderId="1" xfId="0" applyFon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1" fontId="0" fillId="0" borderId="1" xfId="0" applyNumberFormat="1" applyBorder="1"/>
    <xf numFmtId="0" fontId="0" fillId="0" borderId="0" xfId="0" applyAlignment="1"/>
    <xf numFmtId="0" fontId="1" fillId="0" borderId="1" xfId="0" applyFont="1" applyBorder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2'!$H$13</c:f>
              <c:strCache>
                <c:ptCount val="1"/>
                <c:pt idx="0">
                  <c:v>p(t)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2'!$I$12:$BV$12</c:f>
              <c:numCache>
                <c:formatCode>General</c:formatCode>
                <c:ptCount val="6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</c:numCache>
            </c:numRef>
          </c:cat>
          <c:val>
            <c:numRef>
              <c:f>'Задача 2'!$I$13:$BV$13</c:f>
              <c:numCache>
                <c:formatCode>0.00000</c:formatCode>
                <c:ptCount val="66"/>
                <c:pt idx="0" formatCode="General">
                  <c:v>1</c:v>
                </c:pt>
                <c:pt idx="1">
                  <c:v>0.99800199866733308</c:v>
                </c:pt>
                <c:pt idx="2">
                  <c:v>0.99203191483706066</c:v>
                </c:pt>
                <c:pt idx="3">
                  <c:v>0.98216103235830077</c:v>
                </c:pt>
                <c:pt idx="4">
                  <c:v>0.9685065820791976</c:v>
                </c:pt>
                <c:pt idx="5">
                  <c:v>0.95122942450071402</c:v>
                </c:pt>
                <c:pt idx="6">
                  <c:v>0.93053089581120574</c:v>
                </c:pt>
                <c:pt idx="7">
                  <c:v>0.90664890375392093</c:v>
                </c:pt>
                <c:pt idx="8">
                  <c:v>0.87985337914464379</c:v>
                </c:pt>
                <c:pt idx="9">
                  <c:v>0.85044120454023298</c:v>
                </c:pt>
                <c:pt idx="10">
                  <c:v>0.81873075307798182</c:v>
                </c:pt>
                <c:pt idx="11">
                  <c:v>0.78505617755182944</c:v>
                </c:pt>
                <c:pt idx="12">
                  <c:v>0.74976159223904126</c:v>
                </c:pt>
                <c:pt idx="13">
                  <c:v>0.71319528789828224</c:v>
                </c:pt>
                <c:pt idx="14">
                  <c:v>0.67570411396062602</c:v>
                </c:pt>
                <c:pt idx="15">
                  <c:v>0.63762815162177333</c:v>
                </c:pt>
                <c:pt idx="16">
                  <c:v>0.59929578784553839</c:v>
                </c:pt>
                <c:pt idx="17">
                  <c:v>0.56101928384217048</c:v>
                </c:pt>
                <c:pt idx="18">
                  <c:v>0.52309091310250078</c:v>
                </c:pt>
                <c:pt idx="19">
                  <c:v>0.48577972430388494</c:v>
                </c:pt>
                <c:pt idx="20">
                  <c:v>0.44932896411722156</c:v>
                </c:pt>
                <c:pt idx="21">
                  <c:v>0.41395417487127406</c:v>
                </c:pt>
                <c:pt idx="22">
                  <c:v>0.37984196285137867</c:v>
                </c:pt>
                <c:pt idx="23">
                  <c:v>0.34714941532451027</c:v>
                </c:pt>
                <c:pt idx="24">
                  <c:v>0.31600412869186245</c:v>
                </c:pt>
                <c:pt idx="25">
                  <c:v>0.28650479686019009</c:v>
                </c:pt>
                <c:pt idx="26">
                  <c:v>0.25872229825964005</c:v>
                </c:pt>
                <c:pt idx="27">
                  <c:v>0.23270121206157102</c:v>
                </c:pt>
                <c:pt idx="28">
                  <c:v>0.2084616890896315</c:v>
                </c:pt>
                <c:pt idx="29">
                  <c:v>0.18600160058690876</c:v>
                </c:pt>
                <c:pt idx="30">
                  <c:v>0.16529888822158653</c:v>
                </c:pt>
                <c:pt idx="31">
                  <c:v>0.14631404122463543</c:v>
                </c:pt>
                <c:pt idx="32">
                  <c:v>0.1289926310365194</c:v>
                </c:pt>
                <c:pt idx="33">
                  <c:v>0.11326783993558943</c:v>
                </c:pt>
                <c:pt idx="34">
                  <c:v>9.9062927446747273E-2</c:v>
                </c:pt>
                <c:pt idx="35">
                  <c:v>8.6293586499370495E-2</c:v>
                </c:pt>
                <c:pt idx="36">
                  <c:v>7.4870149945259742E-2</c:v>
                </c:pt>
                <c:pt idx="37">
                  <c:v>6.4699616813785471E-2</c:v>
                </c:pt>
                <c:pt idx="38">
                  <c:v>5.5687476263269919E-2</c:v>
                </c:pt>
                <c:pt idx="39">
                  <c:v>4.7739315321240976E-2</c:v>
                </c:pt>
                <c:pt idx="40">
                  <c:v>4.0762203978366211E-2</c:v>
                </c:pt>
                <c:pt idx="41">
                  <c:v>3.466585785107644E-2</c:v>
                </c:pt>
                <c:pt idx="42">
                  <c:v>2.9363584347699322E-2</c:v>
                </c:pt>
                <c:pt idx="43">
                  <c:v>2.4773023003314201E-2</c:v>
                </c:pt>
                <c:pt idx="44">
                  <c:v>2.0816694375305873E-2</c:v>
                </c:pt>
                <c:pt idx="45">
                  <c:v>1.7422374639493501E-2</c:v>
                </c:pt>
                <c:pt idx="46">
                  <c:v>1.4523314852706888E-2</c:v>
                </c:pt>
                <c:pt idx="47">
                  <c:v>1.2058324833811458E-2</c:v>
                </c:pt>
                <c:pt idx="48">
                  <c:v>9.9717418613764573E-3</c:v>
                </c:pt>
                <c:pt idx="49">
                  <c:v>8.2133040034485707E-3</c:v>
                </c:pt>
                <c:pt idx="50">
                  <c:v>6.737946999085467E-3</c:v>
                </c:pt>
                <c:pt idx="51">
                  <c:v>5.5055423176963497E-3</c:v>
                </c:pt>
                <c:pt idx="52">
                  <c:v>4.4805924410166193E-3</c:v>
                </c:pt>
                <c:pt idx="53">
                  <c:v>3.6318976453011769E-3</c:v>
                </c:pt>
                <c:pt idx="54">
                  <c:v>2.9322066985015835E-3</c:v>
                </c:pt>
                <c:pt idx="55">
                  <c:v>2.3578620064902307E-3</c:v>
                </c:pt>
                <c:pt idx="56">
                  <c:v>1.8884479079789727E-3</c:v>
                </c:pt>
                <c:pt idx="57">
                  <c:v>1.5064490802475016E-3</c:v>
                </c:pt>
                <c:pt idx="58">
                  <c:v>1.1969244147168809E-3</c:v>
                </c:pt>
                <c:pt idx="59">
                  <c:v>9.4720027832010984E-4</c:v>
                </c:pt>
                <c:pt idx="60">
                  <c:v>7.465858083766792E-4</c:v>
                </c:pt>
                <c:pt idx="61">
                  <c:v>5.8611180093863849E-4</c:v>
                </c:pt>
                <c:pt idx="62">
                  <c:v>4.5829384344501839E-4</c:v>
                </c:pt>
                <c:pt idx="63">
                  <c:v>3.5691960415178386E-4</c:v>
                </c:pt>
                <c:pt idx="64">
                  <c:v>2.7685961093021247E-4</c:v>
                </c:pt>
                <c:pt idx="65">
                  <c:v>2.1390041536766111E-4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4-4FA0-8B88-F027072C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0884304"/>
        <c:axId val="1730885968"/>
      </c:lineChart>
      <c:catAx>
        <c:axId val="17308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0885968"/>
        <c:crosses val="autoZero"/>
        <c:auto val="1"/>
        <c:lblAlgn val="ctr"/>
        <c:lblOffset val="100"/>
        <c:noMultiLvlLbl val="0"/>
      </c:catAx>
      <c:valAx>
        <c:axId val="17308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08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2'!$H$14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2'!$I$12:$BV$12</c:f>
              <c:numCache>
                <c:formatCode>General</c:formatCode>
                <c:ptCount val="6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</c:numCache>
            </c:numRef>
          </c:cat>
          <c:val>
            <c:numRef>
              <c:f>'Задача 2'!$I$14:$BV$14</c:f>
              <c:numCache>
                <c:formatCode>0.00000</c:formatCode>
                <c:ptCount val="66"/>
                <c:pt idx="0" formatCode="General">
                  <c:v>0</c:v>
                </c:pt>
                <c:pt idx="1">
                  <c:v>1.9960039973346662E-4</c:v>
                </c:pt>
                <c:pt idx="2">
                  <c:v>3.9681276593482427E-4</c:v>
                </c:pt>
                <c:pt idx="3">
                  <c:v>5.8929661941498047E-4</c:v>
                </c:pt>
                <c:pt idx="4">
                  <c:v>7.7480526566335811E-4</c:v>
                </c:pt>
                <c:pt idx="5">
                  <c:v>9.5122942450071404E-4</c:v>
                </c:pt>
                <c:pt idx="6">
                  <c:v>1.1166370749734469E-3</c:v>
                </c:pt>
                <c:pt idx="7">
                  <c:v>1.2693084652554895E-3</c:v>
                </c:pt>
                <c:pt idx="8">
                  <c:v>1.4077654066314302E-3</c:v>
                </c:pt>
                <c:pt idx="9">
                  <c:v>1.5307941681724196E-3</c:v>
                </c:pt>
                <c:pt idx="10">
                  <c:v>1.6374615061559637E-3</c:v>
                </c:pt>
                <c:pt idx="11">
                  <c:v>1.7271235906140248E-3</c:v>
                </c:pt>
                <c:pt idx="12">
                  <c:v>1.7994278213736992E-3</c:v>
                </c:pt>
                <c:pt idx="13">
                  <c:v>1.854307748535534E-3</c:v>
                </c:pt>
                <c:pt idx="14">
                  <c:v>1.8919715190897531E-3</c:v>
                </c:pt>
                <c:pt idx="15">
                  <c:v>1.91288445486532E-3</c:v>
                </c:pt>
                <c:pt idx="16">
                  <c:v>1.9177465211057229E-3</c:v>
                </c:pt>
                <c:pt idx="17">
                  <c:v>1.9074655650633797E-3</c:v>
                </c:pt>
                <c:pt idx="18">
                  <c:v>1.8831272871690031E-3</c:v>
                </c:pt>
                <c:pt idx="19">
                  <c:v>1.845962952354763E-3</c:v>
                </c:pt>
                <c:pt idx="20">
                  <c:v>1.7973158564688863E-3</c:v>
                </c:pt>
                <c:pt idx="21">
                  <c:v>1.7386075344593512E-3</c:v>
                </c:pt>
                <c:pt idx="22">
                  <c:v>1.6713046365460663E-3</c:v>
                </c:pt>
                <c:pt idx="23">
                  <c:v>1.5968873104927476E-3</c:v>
                </c:pt>
                <c:pt idx="24">
                  <c:v>1.51681981772094E-3</c:v>
                </c:pt>
                <c:pt idx="25">
                  <c:v>1.4325239843009504E-3</c:v>
                </c:pt>
                <c:pt idx="26">
                  <c:v>1.3453559509501284E-3</c:v>
                </c:pt>
                <c:pt idx="27">
                  <c:v>1.2565865451324835E-3</c:v>
                </c:pt>
                <c:pt idx="28">
                  <c:v>1.1673854589019366E-3</c:v>
                </c:pt>
                <c:pt idx="29">
                  <c:v>1.0788092834040708E-3</c:v>
                </c:pt>
                <c:pt idx="30">
                  <c:v>9.9179332932951931E-4</c:v>
                </c:pt>
                <c:pt idx="31">
                  <c:v>9.071470555927398E-4</c:v>
                </c:pt>
                <c:pt idx="32">
                  <c:v>8.2555283863372422E-4</c:v>
                </c:pt>
                <c:pt idx="33">
                  <c:v>7.4756774357489033E-4</c:v>
                </c:pt>
                <c:pt idx="34">
                  <c:v>6.7362790663788152E-4</c:v>
                </c:pt>
                <c:pt idx="35">
                  <c:v>6.0405510549559342E-4</c:v>
                </c:pt>
                <c:pt idx="36">
                  <c:v>5.3906507960587021E-4</c:v>
                </c:pt>
                <c:pt idx="37">
                  <c:v>4.7877716442201252E-4</c:v>
                </c:pt>
                <c:pt idx="38">
                  <c:v>4.2322481960085142E-4</c:v>
                </c:pt>
                <c:pt idx="39">
                  <c:v>3.7236665950567962E-4</c:v>
                </c:pt>
                <c:pt idx="40">
                  <c:v>3.2609763182692972E-4</c:v>
                </c:pt>
                <c:pt idx="41">
                  <c:v>2.8426003437882682E-4</c:v>
                </c:pt>
                <c:pt idx="42">
                  <c:v>2.4665410852067434E-4</c:v>
                </c:pt>
                <c:pt idx="43">
                  <c:v>2.1304799782850213E-4</c:v>
                </c:pt>
                <c:pt idx="44">
                  <c:v>1.8318691050269169E-4</c:v>
                </c:pt>
                <c:pt idx="45">
                  <c:v>1.5680137175544151E-4</c:v>
                </c:pt>
                <c:pt idx="46">
                  <c:v>1.336144966449034E-4</c:v>
                </c:pt>
                <c:pt idx="47">
                  <c:v>1.133482534378277E-4</c:v>
                </c:pt>
                <c:pt idx="48">
                  <c:v>9.5728721869213997E-5</c:v>
                </c:pt>
                <c:pt idx="49">
                  <c:v>8.0490379233796001E-5</c:v>
                </c:pt>
                <c:pt idx="50">
                  <c:v>6.7379469990854672E-5</c:v>
                </c:pt>
                <c:pt idx="51">
                  <c:v>5.6156531640502769E-5</c:v>
                </c:pt>
                <c:pt idx="52">
                  <c:v>4.6598161386572844E-5</c:v>
                </c:pt>
                <c:pt idx="53">
                  <c:v>3.8498115040192477E-5</c:v>
                </c:pt>
                <c:pt idx="54">
                  <c:v>3.1667832343817107E-5</c:v>
                </c:pt>
                <c:pt idx="55">
                  <c:v>2.593648207139254E-5</c:v>
                </c:pt>
                <c:pt idx="56">
                  <c:v>2.1150616569364499E-5</c:v>
                </c:pt>
                <c:pt idx="57">
                  <c:v>1.7173519514821519E-5</c:v>
                </c:pt>
                <c:pt idx="58">
                  <c:v>1.3884323210715819E-5</c:v>
                </c:pt>
                <c:pt idx="59">
                  <c:v>1.1176963284177298E-5</c:v>
                </c:pt>
                <c:pt idx="60">
                  <c:v>8.9590297005201501E-6</c:v>
                </c:pt>
                <c:pt idx="61">
                  <c:v>7.1505639714513903E-6</c:v>
                </c:pt>
                <c:pt idx="62">
                  <c:v>5.6828436587182287E-6</c:v>
                </c:pt>
                <c:pt idx="63">
                  <c:v>4.497187012312477E-6</c:v>
                </c:pt>
                <c:pt idx="64">
                  <c:v>3.5438030199067199E-6</c:v>
                </c:pt>
                <c:pt idx="65">
                  <c:v>2.7807053997795944E-6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C-48A5-853F-11A5D34EB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0884304"/>
        <c:axId val="1730885968"/>
      </c:lineChart>
      <c:catAx>
        <c:axId val="17308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0885968"/>
        <c:crosses val="autoZero"/>
        <c:auto val="1"/>
        <c:lblAlgn val="ctr"/>
        <c:lblOffset val="100"/>
        <c:noMultiLvlLbl val="0"/>
      </c:catAx>
      <c:valAx>
        <c:axId val="17308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08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2'!$H$15</c:f>
              <c:strCache>
                <c:ptCount val="1"/>
                <c:pt idx="0">
                  <c:v>λ(t)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2'!$I$12:$BV$12</c:f>
              <c:numCache>
                <c:formatCode>General</c:formatCode>
                <c:ptCount val="6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</c:numCache>
            </c:numRef>
          </c:cat>
          <c:val>
            <c:numRef>
              <c:f>'Задача 2'!$I$15:$BV$15</c:f>
              <c:numCache>
                <c:formatCode>General</c:formatCode>
                <c:ptCount val="6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6.0000000000000006E-4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1.2000000000000001E-3</c:v>
                </c:pt>
                <c:pt idx="7">
                  <c:v>1.4000000000000002E-3</c:v>
                </c:pt>
                <c:pt idx="8">
                  <c:v>1.6000000000000001E-3</c:v>
                </c:pt>
                <c:pt idx="9">
                  <c:v>1.8000000000000002E-3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2.4000000000000002E-3</c:v>
                </c:pt>
                <c:pt idx="13">
                  <c:v>2.6000000000000003E-3</c:v>
                </c:pt>
                <c:pt idx="14">
                  <c:v>2.8000000000000004E-3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3.4000000000000002E-3</c:v>
                </c:pt>
                <c:pt idx="18">
                  <c:v>3.6000000000000003E-3</c:v>
                </c:pt>
                <c:pt idx="19">
                  <c:v>3.8000000000000004E-3</c:v>
                </c:pt>
                <c:pt idx="20">
                  <c:v>4.0000000000000001E-3</c:v>
                </c:pt>
                <c:pt idx="21">
                  <c:v>4.2000000000000006E-3</c:v>
                </c:pt>
                <c:pt idx="22">
                  <c:v>4.4000000000000003E-3</c:v>
                </c:pt>
                <c:pt idx="23">
                  <c:v>4.6000000000000008E-3</c:v>
                </c:pt>
                <c:pt idx="24">
                  <c:v>4.8000000000000004E-3</c:v>
                </c:pt>
                <c:pt idx="25">
                  <c:v>5.0000000000000001E-3</c:v>
                </c:pt>
                <c:pt idx="26">
                  <c:v>5.2000000000000006E-3</c:v>
                </c:pt>
                <c:pt idx="27">
                  <c:v>5.4000000000000003E-3</c:v>
                </c:pt>
                <c:pt idx="28">
                  <c:v>5.6000000000000008E-3</c:v>
                </c:pt>
                <c:pt idx="29">
                  <c:v>5.8000000000000005E-3</c:v>
                </c:pt>
                <c:pt idx="30">
                  <c:v>6.0000000000000001E-3</c:v>
                </c:pt>
                <c:pt idx="31">
                  <c:v>6.2000000000000006E-3</c:v>
                </c:pt>
                <c:pt idx="32">
                  <c:v>6.4000000000000003E-3</c:v>
                </c:pt>
                <c:pt idx="33">
                  <c:v>6.6000000000000008E-3</c:v>
                </c:pt>
                <c:pt idx="34">
                  <c:v>6.8000000000000005E-3</c:v>
                </c:pt>
                <c:pt idx="35">
                  <c:v>7.0000000000000001E-3</c:v>
                </c:pt>
                <c:pt idx="36">
                  <c:v>7.2000000000000007E-3</c:v>
                </c:pt>
                <c:pt idx="37">
                  <c:v>7.4000000000000003E-3</c:v>
                </c:pt>
                <c:pt idx="38">
                  <c:v>7.6000000000000009E-3</c:v>
                </c:pt>
                <c:pt idx="39">
                  <c:v>7.8000000000000005E-3</c:v>
                </c:pt>
                <c:pt idx="40">
                  <c:v>8.0000000000000002E-3</c:v>
                </c:pt>
                <c:pt idx="41">
                  <c:v>8.2000000000000007E-3</c:v>
                </c:pt>
                <c:pt idx="42">
                  <c:v>8.4000000000000012E-3</c:v>
                </c:pt>
                <c:pt idx="43">
                  <c:v>8.6E-3</c:v>
                </c:pt>
                <c:pt idx="44">
                  <c:v>8.8000000000000005E-3</c:v>
                </c:pt>
                <c:pt idx="45">
                  <c:v>9.0000000000000011E-3</c:v>
                </c:pt>
                <c:pt idx="46">
                  <c:v>9.2000000000000016E-3</c:v>
                </c:pt>
                <c:pt idx="47">
                  <c:v>9.4000000000000004E-3</c:v>
                </c:pt>
                <c:pt idx="48">
                  <c:v>9.6000000000000009E-3</c:v>
                </c:pt>
                <c:pt idx="49">
                  <c:v>9.8000000000000014E-3</c:v>
                </c:pt>
                <c:pt idx="50">
                  <c:v>0.01</c:v>
                </c:pt>
                <c:pt idx="51">
                  <c:v>1.0200000000000001E-2</c:v>
                </c:pt>
                <c:pt idx="52">
                  <c:v>1.0400000000000001E-2</c:v>
                </c:pt>
                <c:pt idx="53">
                  <c:v>1.06E-2</c:v>
                </c:pt>
                <c:pt idx="54">
                  <c:v>1.0800000000000001E-2</c:v>
                </c:pt>
                <c:pt idx="55">
                  <c:v>1.1000000000000001E-2</c:v>
                </c:pt>
                <c:pt idx="56">
                  <c:v>1.1200000000000002E-2</c:v>
                </c:pt>
                <c:pt idx="57">
                  <c:v>1.14E-2</c:v>
                </c:pt>
                <c:pt idx="58">
                  <c:v>1.1600000000000001E-2</c:v>
                </c:pt>
                <c:pt idx="59">
                  <c:v>1.1800000000000001E-2</c:v>
                </c:pt>
                <c:pt idx="60">
                  <c:v>1.2E-2</c:v>
                </c:pt>
                <c:pt idx="61">
                  <c:v>1.2200000000000001E-2</c:v>
                </c:pt>
                <c:pt idx="62">
                  <c:v>1.2400000000000001E-2</c:v>
                </c:pt>
                <c:pt idx="63">
                  <c:v>1.2600000000000002E-2</c:v>
                </c:pt>
                <c:pt idx="64">
                  <c:v>1.2800000000000001E-2</c:v>
                </c:pt>
                <c:pt idx="65">
                  <c:v>1.3000000000000001E-2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9-4766-A8A2-1FCC0A31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0884304"/>
        <c:axId val="1730885968"/>
      </c:lineChart>
      <c:catAx>
        <c:axId val="17308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0885968"/>
        <c:crosses val="autoZero"/>
        <c:auto val="1"/>
        <c:lblAlgn val="ctr"/>
        <c:lblOffset val="100"/>
        <c:noMultiLvlLbl val="0"/>
      </c:catAx>
      <c:valAx>
        <c:axId val="17308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088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699492207886204E-2"/>
          <c:y val="4.9052396878483832E-2"/>
          <c:w val="0.75328647779695168"/>
          <c:h val="0.75293954476426228"/>
        </c:manualLayout>
      </c:layout>
      <c:lineChart>
        <c:grouping val="standard"/>
        <c:varyColors val="0"/>
        <c:ser>
          <c:idx val="0"/>
          <c:order val="0"/>
          <c:tx>
            <c:strRef>
              <c:f>'Задача 2.4'!$A$21</c:f>
              <c:strCache>
                <c:ptCount val="1"/>
                <c:pt idx="0">
                  <c:v>Pc1(t)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2.4'!$B$17:$V$17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'Задача 2.4'!$B$21:$V$21</c:f>
              <c:numCache>
                <c:formatCode>0.0000</c:formatCode>
                <c:ptCount val="21"/>
                <c:pt idx="0" formatCode="General">
                  <c:v>1</c:v>
                </c:pt>
                <c:pt idx="1">
                  <c:v>0.99777015625000021</c:v>
                </c:pt>
                <c:pt idx="2">
                  <c:v>0.98415000000000008</c:v>
                </c:pt>
                <c:pt idx="3">
                  <c:v>0.95266140624999984</c:v>
                </c:pt>
                <c:pt idx="4">
                  <c:v>0.90112000000000025</c:v>
                </c:pt>
                <c:pt idx="5">
                  <c:v>0.83056640625</c:v>
                </c:pt>
                <c:pt idx="6">
                  <c:v>0.74430999999999992</c:v>
                </c:pt>
                <c:pt idx="7">
                  <c:v>0.64708515625000018</c:v>
                </c:pt>
                <c:pt idx="8">
                  <c:v>0.54432000000000003</c:v>
                </c:pt>
                <c:pt idx="9">
                  <c:v>0.44151765625000006</c:v>
                </c:pt>
                <c:pt idx="10">
                  <c:v>0.34375</c:v>
                </c:pt>
                <c:pt idx="11">
                  <c:v>0.25526390625000006</c:v>
                </c:pt>
                <c:pt idx="12">
                  <c:v>0.17920000000000008</c:v>
                </c:pt>
                <c:pt idx="13">
                  <c:v>0.11742390624999997</c:v>
                </c:pt>
                <c:pt idx="14">
                  <c:v>7.0469999999999977E-2</c:v>
                </c:pt>
                <c:pt idx="15">
                  <c:v>3.759765625E-2</c:v>
                </c:pt>
                <c:pt idx="16">
                  <c:v>1.696000000000001E-2</c:v>
                </c:pt>
                <c:pt idx="17">
                  <c:v>5.8851562499999998E-3</c:v>
                </c:pt>
                <c:pt idx="18">
                  <c:v>1.2700000000000007E-3</c:v>
                </c:pt>
                <c:pt idx="19">
                  <c:v>8.6406250000000017E-5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D-4479-A9C9-AC4202394CB4}"/>
            </c:ext>
          </c:extLst>
        </c:ser>
        <c:ser>
          <c:idx val="1"/>
          <c:order val="1"/>
          <c:tx>
            <c:strRef>
              <c:f>'Задача 2.4'!$A$23</c:f>
              <c:strCache>
                <c:ptCount val="1"/>
                <c:pt idx="0">
                  <c:v>Pc2(t)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2.4'!$B$17:$V$17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'Задача 2.4'!$B$23:$V$23</c:f>
              <c:numCache>
                <c:formatCode>0.0000</c:formatCode>
                <c:ptCount val="21"/>
                <c:pt idx="0" formatCode="General">
                  <c:v>1</c:v>
                </c:pt>
                <c:pt idx="1">
                  <c:v>0.99935742530468785</c:v>
                </c:pt>
                <c:pt idx="2">
                  <c:v>0.99166890600000013</c:v>
                </c:pt>
                <c:pt idx="3">
                  <c:v>0.96606848427343717</c:v>
                </c:pt>
                <c:pt idx="4">
                  <c:v>0.91435827200000042</c:v>
                </c:pt>
                <c:pt idx="5">
                  <c:v>0.8342742919921875</c:v>
                </c:pt>
                <c:pt idx="6">
                  <c:v>0.72965909799999984</c:v>
                </c:pt>
                <c:pt idx="7">
                  <c:v>0.60889441346093764</c:v>
                </c:pt>
                <c:pt idx="8">
                  <c:v>0.48260966399999999</c:v>
                </c:pt>
                <c:pt idx="9">
                  <c:v>0.36138460367968761</c:v>
                </c:pt>
                <c:pt idx="10">
                  <c:v>0.25390625</c:v>
                </c:pt>
                <c:pt idx="11">
                  <c:v>0.16582204764843758</c:v>
                </c:pt>
                <c:pt idx="12">
                  <c:v>9.9352576000000054E-2</c:v>
                </c:pt>
                <c:pt idx="13">
                  <c:v>5.3588200367187484E-2</c:v>
                </c:pt>
                <c:pt idx="14">
                  <c:v>2.5294841999999994E-2</c:v>
                </c:pt>
                <c:pt idx="15">
                  <c:v>9.9945068359375E-3</c:v>
                </c:pt>
                <c:pt idx="16">
                  <c:v>3.0663680000000025E-3</c:v>
                </c:pt>
                <c:pt idx="17">
                  <c:v>6.3404205468749989E-4</c:v>
                </c:pt>
                <c:pt idx="18">
                  <c:v>6.4234000000000049E-5</c:v>
                </c:pt>
                <c:pt idx="19">
                  <c:v>1.1510234375000004E-6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D-4479-A9C9-AC4202394CB4}"/>
            </c:ext>
          </c:extLst>
        </c:ser>
        <c:ser>
          <c:idx val="2"/>
          <c:order val="2"/>
          <c:tx>
            <c:strRef>
              <c:f>'Задача 2.4'!$A$26</c:f>
              <c:strCache>
                <c:ptCount val="1"/>
                <c:pt idx="0">
                  <c:v>4 осн.эл.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'Задача 2.4'!$B$17:$V$17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'Задача 2.4'!$B$26:$V$26</c:f>
              <c:numCache>
                <c:formatCode>0.0000</c:formatCode>
                <c:ptCount val="21"/>
                <c:pt idx="0" formatCode="General">
                  <c:v>1</c:v>
                </c:pt>
                <c:pt idx="1">
                  <c:v>0.81450624999999999</c:v>
                </c:pt>
                <c:pt idx="2">
                  <c:v>0.65610000000000013</c:v>
                </c:pt>
                <c:pt idx="3">
                  <c:v>0.52200624999999989</c:v>
                </c:pt>
                <c:pt idx="4">
                  <c:v>0.40960000000000019</c:v>
                </c:pt>
                <c:pt idx="5">
                  <c:v>0.31640625</c:v>
                </c:pt>
                <c:pt idx="6">
                  <c:v>0.24009999999999992</c:v>
                </c:pt>
                <c:pt idx="7">
                  <c:v>0.17850625000000003</c:v>
                </c:pt>
                <c:pt idx="8">
                  <c:v>0.12959999999999999</c:v>
                </c:pt>
                <c:pt idx="9">
                  <c:v>9.1506250000000025E-2</c:v>
                </c:pt>
                <c:pt idx="10">
                  <c:v>6.25E-2</c:v>
                </c:pt>
                <c:pt idx="11">
                  <c:v>4.1006250000000008E-2</c:v>
                </c:pt>
                <c:pt idx="12">
                  <c:v>2.5600000000000012E-2</c:v>
                </c:pt>
                <c:pt idx="13">
                  <c:v>1.5006249999999995E-2</c:v>
                </c:pt>
                <c:pt idx="14">
                  <c:v>8.0999999999999996E-3</c:v>
                </c:pt>
                <c:pt idx="15">
                  <c:v>3.90625E-3</c:v>
                </c:pt>
                <c:pt idx="16">
                  <c:v>1.6000000000000007E-3</c:v>
                </c:pt>
                <c:pt idx="17">
                  <c:v>5.0624999999999997E-4</c:v>
                </c:pt>
                <c:pt idx="18">
                  <c:v>1.0000000000000005E-4</c:v>
                </c:pt>
                <c:pt idx="19">
                  <c:v>6.2500000000000028E-6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D-4479-A9C9-AC4202394CB4}"/>
            </c:ext>
          </c:extLst>
        </c:ser>
        <c:ser>
          <c:idx val="3"/>
          <c:order val="3"/>
          <c:tx>
            <c:strRef>
              <c:f>'Задача 2.4'!$A$27</c:f>
              <c:strCache>
                <c:ptCount val="1"/>
                <c:pt idx="0">
                  <c:v>6 осн.эл.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'Задача 2.4'!$B$17:$V$17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'Задача 2.4'!$B$27:$V$27</c:f>
              <c:numCache>
                <c:formatCode>0.0000</c:formatCode>
                <c:ptCount val="21"/>
                <c:pt idx="0" formatCode="0">
                  <c:v>1</c:v>
                </c:pt>
                <c:pt idx="1">
                  <c:v>0.73509189062499991</c:v>
                </c:pt>
                <c:pt idx="2">
                  <c:v>0.53144100000000016</c:v>
                </c:pt>
                <c:pt idx="3">
                  <c:v>0.37714951562499988</c:v>
                </c:pt>
                <c:pt idx="4">
                  <c:v>0.26214400000000015</c:v>
                </c:pt>
                <c:pt idx="5">
                  <c:v>0.177978515625</c:v>
                </c:pt>
                <c:pt idx="6">
                  <c:v>0.11764899999999995</c:v>
                </c:pt>
                <c:pt idx="7">
                  <c:v>7.5418890625000026E-2</c:v>
                </c:pt>
                <c:pt idx="8">
                  <c:v>4.6655999999999996E-2</c:v>
                </c:pt>
                <c:pt idx="9">
                  <c:v>2.7680640625000013E-2</c:v>
                </c:pt>
                <c:pt idx="10">
                  <c:v>1.5625E-2</c:v>
                </c:pt>
                <c:pt idx="11">
                  <c:v>8.3037656250000026E-3</c:v>
                </c:pt>
                <c:pt idx="12">
                  <c:v>4.0960000000000024E-3</c:v>
                </c:pt>
                <c:pt idx="13">
                  <c:v>1.8382656249999992E-3</c:v>
                </c:pt>
                <c:pt idx="14">
                  <c:v>7.2899999999999994E-4</c:v>
                </c:pt>
                <c:pt idx="15">
                  <c:v>2.44140625E-4</c:v>
                </c:pt>
                <c:pt idx="16">
                  <c:v>6.4000000000000038E-5</c:v>
                </c:pt>
                <c:pt idx="17">
                  <c:v>1.1390624999999999E-5</c:v>
                </c:pt>
                <c:pt idx="18">
                  <c:v>1.0000000000000006E-6</c:v>
                </c:pt>
                <c:pt idx="19">
                  <c:v>1.5625000000000009E-8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1D-4479-A9C9-AC4202394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983792"/>
        <c:axId val="1802999600"/>
      </c:lineChart>
      <c:catAx>
        <c:axId val="180298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(ч)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999600"/>
        <c:crosses val="autoZero"/>
        <c:auto val="1"/>
        <c:lblAlgn val="ctr"/>
        <c:lblOffset val="100"/>
        <c:noMultiLvlLbl val="0"/>
      </c:catAx>
      <c:valAx>
        <c:axId val="18029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</a:t>
                </a:r>
                <a:r>
                  <a:rPr lang="ru-RU" baseline="0"/>
                  <a:t> безотказной работы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9444444444444445E-2"/>
              <c:y val="0.10489975211431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9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2.18'!$B$13</c:f>
              <c:strCache>
                <c:ptCount val="1"/>
                <c:pt idx="0">
                  <c:v>Pc(t)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2.18'!$A$14:$A$65</c:f>
              <c:numCache>
                <c:formatCode>General</c:formatCode>
                <c:ptCount val="5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</c:numCache>
            </c:numRef>
          </c:cat>
          <c:val>
            <c:numRef>
              <c:f>'Задача 2.18'!$B$14:$B$65</c:f>
              <c:numCache>
                <c:formatCode>0.0000</c:formatCode>
                <c:ptCount val="52"/>
                <c:pt idx="0">
                  <c:v>1</c:v>
                </c:pt>
                <c:pt idx="1">
                  <c:v>0.99999768530198885</c:v>
                </c:pt>
                <c:pt idx="2">
                  <c:v>0.99998678881452685</c:v>
                </c:pt>
                <c:pt idx="3">
                  <c:v>0.99995839225705374</c:v>
                </c:pt>
                <c:pt idx="4">
                  <c:v>0.99989840238804217</c:v>
                </c:pt>
                <c:pt idx="5">
                  <c:v>0.99978596692693855</c:v>
                </c:pt>
                <c:pt idx="6">
                  <c:v>0.99959189386764813</c:v>
                </c:pt>
                <c:pt idx="7">
                  <c:v>0.99927723317405159</c:v>
                </c:pt>
                <c:pt idx="8">
                  <c:v>0.99879217053524927</c:v>
                </c:pt>
                <c:pt idx="9">
                  <c:v>0.99807533745862564</c:v>
                </c:pt>
                <c:pt idx="10">
                  <c:v>0.99705356722164196</c:v>
                </c:pt>
                <c:pt idx="11">
                  <c:v>0.99564203998054035</c:v>
                </c:pt>
                <c:pt idx="12">
                  <c:v>0.9937446878887346</c:v>
                </c:pt>
                <c:pt idx="13">
                  <c:v>0.99125469765477225</c:v>
                </c:pt>
                <c:pt idx="14">
                  <c:v>0.98805497014861143</c:v>
                </c:pt>
                <c:pt idx="15">
                  <c:v>0.98401847551175137</c:v>
                </c:pt>
                <c:pt idx="16">
                  <c:v>0.97900856109712564</c:v>
                </c:pt>
                <c:pt idx="17">
                  <c:v>0.97287939781780264</c:v>
                </c:pt>
                <c:pt idx="18">
                  <c:v>0.96547685213568601</c:v>
                </c:pt>
                <c:pt idx="19">
                  <c:v>0.95664011531552917</c:v>
                </c:pt>
                <c:pt idx="20">
                  <c:v>0.94620439233856957</c:v>
                </c:pt>
                <c:pt idx="21">
                  <c:v>0.93400485217628737</c:v>
                </c:pt>
                <c:pt idx="22">
                  <c:v>0.9198818880358165</c:v>
                </c:pt>
                <c:pt idx="23">
                  <c:v>0.9036875602506923</c:v>
                </c:pt>
                <c:pt idx="24">
                  <c:v>0.88529292715075658</c:v>
                </c:pt>
                <c:pt idx="25">
                  <c:v>0.86459583616211699</c:v>
                </c:pt>
                <c:pt idx="26">
                  <c:v>0.84152866386749359</c:v>
                </c:pt>
                <c:pt idx="27">
                  <c:v>0.81606546404015845</c:v>
                </c:pt>
                <c:pt idx="28">
                  <c:v>0.78822800232812129</c:v>
                </c:pt>
                <c:pt idx="29">
                  <c:v>0.758090216110201</c:v>
                </c:pt>
                <c:pt idx="30">
                  <c:v>0.72578072777345815</c:v>
                </c:pt>
                <c:pt idx="31">
                  <c:v>0.69148315020446316</c:v>
                </c:pt>
                <c:pt idx="32">
                  <c:v>0.65543404748185596</c:v>
                </c:pt>
                <c:pt idx="33">
                  <c:v>0.6179185457499452</c:v>
                </c:pt>
                <c:pt idx="34">
                  <c:v>0.5792637233700022</c:v>
                </c:pt>
                <c:pt idx="35">
                  <c:v>0.53983003925484818</c:v>
                </c:pt>
                <c:pt idx="36">
                  <c:v>0.50000117628759999</c:v>
                </c:pt>
                <c:pt idx="37">
                  <c:v>0.46017277474044038</c:v>
                </c:pt>
                <c:pt idx="38">
                  <c:v>0.42074060077461828</c:v>
                </c:pt>
                <c:pt idx="39">
                  <c:v>0.38208873102811758</c:v>
                </c:pt>
                <c:pt idx="40">
                  <c:v>0.34457833214767597</c:v>
                </c:pt>
                <c:pt idx="41">
                  <c:v>0.30853757334210519</c:v>
                </c:pt>
                <c:pt idx="42">
                  <c:v>0.27425313359282166</c:v>
                </c:pt>
                <c:pt idx="43">
                  <c:v>0.24196365929577013</c:v>
                </c:pt>
                <c:pt idx="44">
                  <c:v>0.21185540166420536</c:v>
                </c:pt>
                <c:pt idx="45">
                  <c:v>0.18406012665652915</c:v>
                </c:pt>
                <c:pt idx="46">
                  <c:v>0.1586552544750861</c:v>
                </c:pt>
                <c:pt idx="47">
                  <c:v>0.13566606116673441</c:v>
                </c:pt>
                <c:pt idx="48">
                  <c:v>0.11506967030895798</c:v>
                </c:pt>
                <c:pt idx="49">
                  <c:v>9.6800484619367966E-2</c:v>
                </c:pt>
                <c:pt idx="50">
                  <c:v>8.075665924653741E-2</c:v>
                </c:pt>
                <c:pt idx="51">
                  <c:v>6.680720127357842E-2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3-4D38-A881-E11CEFB89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987536"/>
        <c:axId val="1802992528"/>
      </c:lineChart>
      <c:catAx>
        <c:axId val="180298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992528"/>
        <c:crosses val="autoZero"/>
        <c:auto val="1"/>
        <c:lblAlgn val="ctr"/>
        <c:lblOffset val="100"/>
        <c:noMultiLvlLbl val="0"/>
      </c:catAx>
      <c:valAx>
        <c:axId val="1802992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98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w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4" Type="http://schemas.openxmlformats.org/officeDocument/2006/relationships/image" Target="../media/image8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1</xdr:row>
          <xdr:rowOff>28575</xdr:rowOff>
        </xdr:from>
        <xdr:to>
          <xdr:col>5</xdr:col>
          <xdr:colOff>209550</xdr:colOff>
          <xdr:row>2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8</xdr:row>
          <xdr:rowOff>209550</xdr:rowOff>
        </xdr:from>
        <xdr:to>
          <xdr:col>4</xdr:col>
          <xdr:colOff>466725</xdr:colOff>
          <xdr:row>12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323850</xdr:colOff>
          <xdr:row>12</xdr:row>
          <xdr:rowOff>66675</xdr:rowOff>
        </xdr:from>
        <xdr:to>
          <xdr:col>4</xdr:col>
          <xdr:colOff>581025</xdr:colOff>
          <xdr:row>14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15</xdr:row>
          <xdr:rowOff>28575</xdr:rowOff>
        </xdr:from>
        <xdr:to>
          <xdr:col>4</xdr:col>
          <xdr:colOff>333375</xdr:colOff>
          <xdr:row>17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15</xdr:row>
      <xdr:rowOff>142875</xdr:rowOff>
    </xdr:from>
    <xdr:to>
      <xdr:col>12</xdr:col>
      <xdr:colOff>361950</xdr:colOff>
      <xdr:row>30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561975</xdr:colOff>
      <xdr:row>15</xdr:row>
      <xdr:rowOff>152400</xdr:rowOff>
    </xdr:from>
    <xdr:to>
      <xdr:col>20</xdr:col>
      <xdr:colOff>257175</xdr:colOff>
      <xdr:row>30</xdr:row>
      <xdr:rowOff>38100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371475</xdr:colOff>
      <xdr:row>16</xdr:row>
      <xdr:rowOff>28575</xdr:rowOff>
    </xdr:from>
    <xdr:to>
      <xdr:col>28</xdr:col>
      <xdr:colOff>66675</xdr:colOff>
      <xdr:row>30</xdr:row>
      <xdr:rowOff>104775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6</xdr:row>
          <xdr:rowOff>104775</xdr:rowOff>
        </xdr:from>
        <xdr:to>
          <xdr:col>3</xdr:col>
          <xdr:colOff>533400</xdr:colOff>
          <xdr:row>7</xdr:row>
          <xdr:rowOff>314325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10</xdr:row>
          <xdr:rowOff>57150</xdr:rowOff>
        </xdr:from>
        <xdr:to>
          <xdr:col>3</xdr:col>
          <xdr:colOff>485775</xdr:colOff>
          <xdr:row>15</xdr:row>
          <xdr:rowOff>38100</xdr:rowOff>
        </xdr:to>
        <xdr:sp macro="" textlink="">
          <xdr:nvSpPr>
            <xdr:cNvPr id="2053" name="Object 3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76200</xdr:rowOff>
        </xdr:from>
        <xdr:to>
          <xdr:col>8</xdr:col>
          <xdr:colOff>104775</xdr:colOff>
          <xdr:row>15</xdr:row>
          <xdr:rowOff>85725</xdr:rowOff>
        </xdr:to>
        <xdr:sp macro="" textlink="">
          <xdr:nvSpPr>
            <xdr:cNvPr id="2054" name="Object 2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6</xdr:row>
          <xdr:rowOff>104775</xdr:rowOff>
        </xdr:from>
        <xdr:to>
          <xdr:col>14</xdr:col>
          <xdr:colOff>304800</xdr:colOff>
          <xdr:row>6</xdr:row>
          <xdr:rowOff>361950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</xdr:colOff>
          <xdr:row>7</xdr:row>
          <xdr:rowOff>85725</xdr:rowOff>
        </xdr:from>
        <xdr:to>
          <xdr:col>18</xdr:col>
          <xdr:colOff>123825</xdr:colOff>
          <xdr:row>7</xdr:row>
          <xdr:rowOff>371475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6</xdr:row>
          <xdr:rowOff>95250</xdr:rowOff>
        </xdr:from>
        <xdr:to>
          <xdr:col>7</xdr:col>
          <xdr:colOff>304800</xdr:colOff>
          <xdr:row>7</xdr:row>
          <xdr:rowOff>314325</xdr:rowOff>
        </xdr:to>
        <xdr:sp macro="" textlink="">
          <xdr:nvSpPr>
            <xdr:cNvPr id="2057" name="Object 10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xdr:twoCellAnchor>
    <xdr:from>
      <xdr:col>0</xdr:col>
      <xdr:colOff>723899</xdr:colOff>
      <xdr:row>28</xdr:row>
      <xdr:rowOff>38099</xdr:rowOff>
    </xdr:from>
    <xdr:to>
      <xdr:col>11</xdr:col>
      <xdr:colOff>19049</xdr:colOff>
      <xdr:row>43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0</xdr:rowOff>
    </xdr:from>
    <xdr:to>
      <xdr:col>7</xdr:col>
      <xdr:colOff>371475</xdr:colOff>
      <xdr:row>4</xdr:row>
      <xdr:rowOff>152400</xdr:rowOff>
    </xdr:to>
    <xdr:grpSp>
      <xdr:nvGrpSpPr>
        <xdr:cNvPr id="2" name="Group 136"/>
        <xdr:cNvGrpSpPr>
          <a:grpSpLocks/>
        </xdr:cNvGrpSpPr>
      </xdr:nvGrpSpPr>
      <xdr:grpSpPr bwMode="auto">
        <a:xfrm>
          <a:off x="5476875" y="0"/>
          <a:ext cx="1704975" cy="914400"/>
          <a:chOff x="0" y="0"/>
          <a:chExt cx="1935" cy="1440"/>
        </a:xfrm>
      </xdr:grpSpPr>
      <xdr:grpSp>
        <xdr:nvGrpSpPr>
          <xdr:cNvPr id="3" name="Group 137"/>
          <xdr:cNvGrpSpPr>
            <a:grpSpLocks/>
          </xdr:cNvGrpSpPr>
        </xdr:nvGrpSpPr>
        <xdr:grpSpPr bwMode="auto">
          <a:xfrm>
            <a:off x="345" y="465"/>
            <a:ext cx="1245" cy="240"/>
            <a:chOff x="345" y="465"/>
            <a:chExt cx="1245" cy="240"/>
          </a:xfrm>
        </xdr:grpSpPr>
        <xdr:sp macro="" textlink="">
          <xdr:nvSpPr>
            <xdr:cNvPr id="14" name="Rectangle 138"/>
            <xdr:cNvSpPr>
              <a:spLocks noChangeArrowheads="1"/>
            </xdr:cNvSpPr>
          </xdr:nvSpPr>
          <xdr:spPr bwMode="auto">
            <a:xfrm>
              <a:off x="720" y="465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5" name="AutoShape 139"/>
            <xdr:cNvCxnSpPr>
              <a:cxnSpLocks noChangeShapeType="1"/>
            </xdr:cNvCxnSpPr>
          </xdr:nvCxnSpPr>
          <xdr:spPr bwMode="auto">
            <a:xfrm>
              <a:off x="1215" y="600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6" name="AutoShape 140"/>
            <xdr:cNvCxnSpPr>
              <a:cxnSpLocks noChangeShapeType="1"/>
            </xdr:cNvCxnSpPr>
          </xdr:nvCxnSpPr>
          <xdr:spPr bwMode="auto">
            <a:xfrm>
              <a:off x="345" y="600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4" name="Group 141"/>
          <xdr:cNvGrpSpPr>
            <a:grpSpLocks/>
          </xdr:cNvGrpSpPr>
        </xdr:nvGrpSpPr>
        <xdr:grpSpPr bwMode="auto">
          <a:xfrm>
            <a:off x="345" y="1200"/>
            <a:ext cx="1245" cy="240"/>
            <a:chOff x="345" y="1200"/>
            <a:chExt cx="1245" cy="240"/>
          </a:xfrm>
        </xdr:grpSpPr>
        <xdr:sp macro="" textlink="">
          <xdr:nvSpPr>
            <xdr:cNvPr id="11" name="Rectangle 142"/>
            <xdr:cNvSpPr>
              <a:spLocks noChangeArrowheads="1"/>
            </xdr:cNvSpPr>
          </xdr:nvSpPr>
          <xdr:spPr bwMode="auto">
            <a:xfrm>
              <a:off x="720" y="120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12" name="AutoShape 143"/>
            <xdr:cNvCxnSpPr>
              <a:cxnSpLocks noChangeShapeType="1"/>
            </xdr:cNvCxnSpPr>
          </xdr:nvCxnSpPr>
          <xdr:spPr bwMode="auto">
            <a:xfrm>
              <a:off x="1215" y="133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3" name="AutoShape 144"/>
            <xdr:cNvCxnSpPr>
              <a:cxnSpLocks noChangeShapeType="1"/>
            </xdr:cNvCxnSpPr>
          </xdr:nvCxnSpPr>
          <xdr:spPr bwMode="auto">
            <a:xfrm>
              <a:off x="345" y="133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</xdr:spPr>
        </xdr:cxnSp>
      </xdr:grpSp>
      <xdr:cxnSp macro="">
        <xdr:nvCxnSpPr>
          <xdr:cNvPr id="5" name="AutoShape 145"/>
          <xdr:cNvCxnSpPr>
            <a:cxnSpLocks noChangeShapeType="1"/>
          </xdr:cNvCxnSpPr>
        </xdr:nvCxnSpPr>
        <xdr:spPr bwMode="auto">
          <a:xfrm flipV="1">
            <a:off x="375" y="600"/>
            <a:ext cx="0" cy="73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6" name="AutoShape 146"/>
          <xdr:cNvCxnSpPr>
            <a:cxnSpLocks noChangeShapeType="1"/>
          </xdr:cNvCxnSpPr>
        </xdr:nvCxnSpPr>
        <xdr:spPr bwMode="auto">
          <a:xfrm flipV="1">
            <a:off x="1560" y="600"/>
            <a:ext cx="0" cy="73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7" name="AutoShape 147"/>
          <xdr:cNvCxnSpPr>
            <a:cxnSpLocks noChangeShapeType="1"/>
          </xdr:cNvCxnSpPr>
        </xdr:nvCxnSpPr>
        <xdr:spPr bwMode="auto">
          <a:xfrm>
            <a:off x="0" y="600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8" name="AutoShape 148"/>
          <xdr:cNvCxnSpPr>
            <a:cxnSpLocks noChangeShapeType="1"/>
          </xdr:cNvCxnSpPr>
        </xdr:nvCxnSpPr>
        <xdr:spPr bwMode="auto">
          <a:xfrm>
            <a:off x="1560" y="600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9" name="Text Box 149"/>
          <xdr:cNvSpPr txBox="1">
            <a:spLocks noChangeArrowheads="1"/>
          </xdr:cNvSpPr>
        </xdr:nvSpPr>
        <xdr:spPr bwMode="auto">
          <a:xfrm>
            <a:off x="735" y="0"/>
            <a:ext cx="450" cy="46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</a:p>
          <a:p>
            <a:pPr algn="l" rtl="0"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0" name="Text Box 150"/>
          <xdr:cNvSpPr txBox="1">
            <a:spLocks noChangeArrowheads="1"/>
          </xdr:cNvSpPr>
        </xdr:nvSpPr>
        <xdr:spPr bwMode="auto">
          <a:xfrm>
            <a:off x="735" y="705"/>
            <a:ext cx="450" cy="46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10</xdr:col>
      <xdr:colOff>323850</xdr:colOff>
      <xdr:row>11</xdr:row>
      <xdr:rowOff>152400</xdr:rowOff>
    </xdr:from>
    <xdr:to>
      <xdr:col>18</xdr:col>
      <xdr:colOff>19050</xdr:colOff>
      <xdr:row>26</xdr:row>
      <xdr:rowOff>38100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1171575</xdr:colOff>
          <xdr:row>9</xdr:row>
          <xdr:rowOff>228600</xdr:rowOff>
        </xdr:from>
        <xdr:to>
          <xdr:col>13</xdr:col>
          <xdr:colOff>581025</xdr:colOff>
          <xdr:row>11</xdr:row>
          <xdr:rowOff>114300</xdr:rowOff>
        </xdr:to>
        <xdr:sp macro="" textlink="">
          <xdr:nvSpPr>
            <xdr:cNvPr id="3073" name="Object 2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161925</xdr:rowOff>
    </xdr:from>
    <xdr:to>
      <xdr:col>9</xdr:col>
      <xdr:colOff>361205</xdr:colOff>
      <xdr:row>8</xdr:row>
      <xdr:rowOff>47449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61925"/>
          <a:ext cx="5961905" cy="14095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7.bin"/><Relationship Id="rId13" Type="http://schemas.openxmlformats.org/officeDocument/2006/relationships/image" Target="../media/image9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12" Type="http://schemas.openxmlformats.org/officeDocument/2006/relationships/oleObject" Target="../embeddings/oleObject9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6.bin"/><Relationship Id="rId11" Type="http://schemas.openxmlformats.org/officeDocument/2006/relationships/image" Target="../media/image8.wmf"/><Relationship Id="rId5" Type="http://schemas.openxmlformats.org/officeDocument/2006/relationships/image" Target="../media/image5.wmf"/><Relationship Id="rId15" Type="http://schemas.openxmlformats.org/officeDocument/2006/relationships/image" Target="../media/image10.emf"/><Relationship Id="rId10" Type="http://schemas.openxmlformats.org/officeDocument/2006/relationships/oleObject" Target="../embeddings/oleObject8.bin"/><Relationship Id="rId4" Type="http://schemas.openxmlformats.org/officeDocument/2006/relationships/oleObject" Target="../embeddings/oleObject5.bin"/><Relationship Id="rId9" Type="http://schemas.openxmlformats.org/officeDocument/2006/relationships/image" Target="../media/image7.emf"/><Relationship Id="rId14" Type="http://schemas.openxmlformats.org/officeDocument/2006/relationships/oleObject" Target="../embeddings/oleObject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1.emf"/><Relationship Id="rId4" Type="http://schemas.openxmlformats.org/officeDocument/2006/relationships/oleObject" Target="../embeddings/oleObject1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35"/>
  <sheetViews>
    <sheetView workbookViewId="0">
      <selection activeCell="A2" sqref="A2"/>
    </sheetView>
  </sheetViews>
  <sheetFormatPr defaultRowHeight="15" x14ac:dyDescent="0.25"/>
  <sheetData>
    <row r="1" spans="1:74" ht="18.75" x14ac:dyDescent="0.25">
      <c r="A1" s="30" t="s">
        <v>5</v>
      </c>
      <c r="B1" s="30"/>
    </row>
    <row r="2" spans="1:74" ht="18.75" x14ac:dyDescent="0.25">
      <c r="A2" s="1" t="s">
        <v>6</v>
      </c>
      <c r="B2" s="1"/>
      <c r="C2" s="1"/>
      <c r="D2" s="1"/>
      <c r="E2" s="1"/>
      <c r="F2" s="1"/>
    </row>
    <row r="3" spans="1:74" ht="15.75" x14ac:dyDescent="0.25">
      <c r="A3" s="2" t="s">
        <v>0</v>
      </c>
    </row>
    <row r="4" spans="1:74" ht="15.75" x14ac:dyDescent="0.25">
      <c r="A4" s="2" t="s">
        <v>1</v>
      </c>
    </row>
    <row r="5" spans="1:74" ht="15.75" x14ac:dyDescent="0.25">
      <c r="A5" s="2" t="s">
        <v>2</v>
      </c>
    </row>
    <row r="6" spans="1:74" ht="15.75" x14ac:dyDescent="0.25">
      <c r="A6" s="2" t="s">
        <v>3</v>
      </c>
    </row>
    <row r="7" spans="1:74" ht="18.75" x14ac:dyDescent="0.25">
      <c r="A7" s="2" t="s">
        <v>4</v>
      </c>
    </row>
    <row r="9" spans="1:74" ht="18.75" x14ac:dyDescent="0.25">
      <c r="A9" s="30" t="s">
        <v>7</v>
      </c>
      <c r="B9" s="30"/>
    </row>
    <row r="10" spans="1:74" x14ac:dyDescent="0.25">
      <c r="H10" s="3" t="s">
        <v>9</v>
      </c>
      <c r="I10" s="4">
        <v>1.0000000000000001E-5</v>
      </c>
    </row>
    <row r="11" spans="1:74" x14ac:dyDescent="0.25">
      <c r="H11" s="3" t="s">
        <v>12</v>
      </c>
      <c r="I11" s="4">
        <f>0.5*SQRT(2*PI()/I10)</f>
        <v>396.33272976060107</v>
      </c>
    </row>
    <row r="12" spans="1:74" x14ac:dyDescent="0.25">
      <c r="H12" s="3" t="s">
        <v>8</v>
      </c>
      <c r="I12" s="4">
        <v>0</v>
      </c>
      <c r="J12" s="4">
        <v>20</v>
      </c>
      <c r="K12" s="4">
        <v>40</v>
      </c>
      <c r="L12" s="4">
        <v>60</v>
      </c>
      <c r="M12" s="4">
        <v>80</v>
      </c>
      <c r="N12" s="4">
        <v>100</v>
      </c>
      <c r="O12" s="4">
        <v>120</v>
      </c>
      <c r="P12" s="4">
        <v>140</v>
      </c>
      <c r="Q12" s="4">
        <v>160</v>
      </c>
      <c r="R12" s="4">
        <v>180</v>
      </c>
      <c r="S12" s="4">
        <v>200</v>
      </c>
      <c r="T12" s="4">
        <v>220</v>
      </c>
      <c r="U12" s="4">
        <v>240</v>
      </c>
      <c r="V12" s="4">
        <v>260</v>
      </c>
      <c r="W12" s="4">
        <v>280</v>
      </c>
      <c r="X12" s="4">
        <v>300</v>
      </c>
      <c r="Y12" s="4">
        <v>320</v>
      </c>
      <c r="Z12" s="4">
        <v>340</v>
      </c>
      <c r="AA12" s="4">
        <v>360</v>
      </c>
      <c r="AB12" s="4">
        <v>380</v>
      </c>
      <c r="AC12" s="4">
        <v>400</v>
      </c>
      <c r="AD12" s="4">
        <v>420</v>
      </c>
      <c r="AE12" s="4">
        <v>440</v>
      </c>
      <c r="AF12" s="4">
        <v>460</v>
      </c>
      <c r="AG12" s="4">
        <v>480</v>
      </c>
      <c r="AH12" s="4">
        <v>500</v>
      </c>
      <c r="AI12" s="4">
        <v>520</v>
      </c>
      <c r="AJ12" s="4">
        <v>540</v>
      </c>
      <c r="AK12" s="4">
        <v>560</v>
      </c>
      <c r="AL12" s="4">
        <v>580</v>
      </c>
      <c r="AM12" s="4">
        <v>600</v>
      </c>
      <c r="AN12" s="4">
        <v>620</v>
      </c>
      <c r="AO12" s="4">
        <v>640</v>
      </c>
      <c r="AP12" s="4">
        <v>660</v>
      </c>
      <c r="AQ12" s="4">
        <v>680</v>
      </c>
      <c r="AR12" s="4">
        <v>700</v>
      </c>
      <c r="AS12" s="4">
        <v>720</v>
      </c>
      <c r="AT12" s="4">
        <v>740</v>
      </c>
      <c r="AU12" s="4">
        <v>760</v>
      </c>
      <c r="AV12" s="4">
        <v>780</v>
      </c>
      <c r="AW12" s="4">
        <v>800</v>
      </c>
      <c r="AX12" s="4">
        <v>820</v>
      </c>
      <c r="AY12" s="4">
        <v>840</v>
      </c>
      <c r="AZ12" s="4">
        <v>860</v>
      </c>
      <c r="BA12" s="4">
        <v>880</v>
      </c>
      <c r="BB12" s="4">
        <v>900</v>
      </c>
      <c r="BC12" s="4">
        <v>920</v>
      </c>
      <c r="BD12" s="4">
        <v>940</v>
      </c>
      <c r="BE12" s="4">
        <v>960</v>
      </c>
      <c r="BF12" s="4">
        <v>980</v>
      </c>
      <c r="BG12" s="4">
        <v>1000</v>
      </c>
      <c r="BH12" s="4">
        <v>1020</v>
      </c>
      <c r="BI12" s="4">
        <v>1040</v>
      </c>
      <c r="BJ12" s="4">
        <v>1060</v>
      </c>
      <c r="BK12" s="4">
        <v>1080</v>
      </c>
      <c r="BL12" s="4">
        <v>1100</v>
      </c>
      <c r="BM12" s="4">
        <v>1120</v>
      </c>
      <c r="BN12" s="4">
        <v>1140</v>
      </c>
      <c r="BO12" s="4">
        <v>1160</v>
      </c>
      <c r="BP12" s="4">
        <v>1180</v>
      </c>
      <c r="BQ12" s="4">
        <v>1200</v>
      </c>
      <c r="BR12" s="4">
        <v>1220</v>
      </c>
      <c r="BS12" s="4">
        <v>1240</v>
      </c>
      <c r="BT12" s="4">
        <v>1260</v>
      </c>
      <c r="BU12" s="4">
        <v>1280</v>
      </c>
      <c r="BV12" s="4">
        <v>1300</v>
      </c>
    </row>
    <row r="13" spans="1:74" x14ac:dyDescent="0.25">
      <c r="H13" s="3" t="s">
        <v>10</v>
      </c>
      <c r="I13" s="4">
        <f>EXP(-$I$10*I12*I12/2)</f>
        <v>1</v>
      </c>
      <c r="J13" s="5">
        <f t="shared" ref="J13:AH13" si="0">EXP(-$I$10*J12*J12/2)</f>
        <v>0.99800199866733308</v>
      </c>
      <c r="K13" s="5">
        <f t="shared" si="0"/>
        <v>0.99203191483706066</v>
      </c>
      <c r="L13" s="5">
        <f t="shared" si="0"/>
        <v>0.98216103235830077</v>
      </c>
      <c r="M13" s="5">
        <f t="shared" si="0"/>
        <v>0.9685065820791976</v>
      </c>
      <c r="N13" s="5">
        <f t="shared" si="0"/>
        <v>0.95122942450071402</v>
      </c>
      <c r="O13" s="5">
        <f t="shared" si="0"/>
        <v>0.93053089581120574</v>
      </c>
      <c r="P13" s="5">
        <f t="shared" si="0"/>
        <v>0.90664890375392093</v>
      </c>
      <c r="Q13" s="5">
        <f t="shared" si="0"/>
        <v>0.87985337914464379</v>
      </c>
      <c r="R13" s="5">
        <f t="shared" si="0"/>
        <v>0.85044120454023298</v>
      </c>
      <c r="S13" s="5">
        <f t="shared" si="0"/>
        <v>0.81873075307798182</v>
      </c>
      <c r="T13" s="5">
        <f t="shared" si="0"/>
        <v>0.78505617755182944</v>
      </c>
      <c r="U13" s="5">
        <f t="shared" si="0"/>
        <v>0.74976159223904126</v>
      </c>
      <c r="V13" s="5">
        <f t="shared" si="0"/>
        <v>0.71319528789828224</v>
      </c>
      <c r="W13" s="5">
        <f t="shared" si="0"/>
        <v>0.67570411396062602</v>
      </c>
      <c r="X13" s="5">
        <f t="shared" si="0"/>
        <v>0.63762815162177333</v>
      </c>
      <c r="Y13" s="5">
        <f t="shared" si="0"/>
        <v>0.59929578784553839</v>
      </c>
      <c r="Z13" s="5">
        <f t="shared" si="0"/>
        <v>0.56101928384217048</v>
      </c>
      <c r="AA13" s="5">
        <f t="shared" si="0"/>
        <v>0.52309091310250078</v>
      </c>
      <c r="AB13" s="5">
        <f t="shared" si="0"/>
        <v>0.48577972430388494</v>
      </c>
      <c r="AC13" s="5">
        <f t="shared" si="0"/>
        <v>0.44932896411722156</v>
      </c>
      <c r="AD13" s="5">
        <f t="shared" si="0"/>
        <v>0.41395417487127406</v>
      </c>
      <c r="AE13" s="5">
        <f t="shared" si="0"/>
        <v>0.37984196285137867</v>
      </c>
      <c r="AF13" s="5">
        <f t="shared" si="0"/>
        <v>0.34714941532451027</v>
      </c>
      <c r="AG13" s="5">
        <f t="shared" si="0"/>
        <v>0.31600412869186245</v>
      </c>
      <c r="AH13" s="5">
        <f t="shared" si="0"/>
        <v>0.28650479686019009</v>
      </c>
      <c r="AI13" s="5">
        <f>EXP(-$I$10*AI12*AI12/2)</f>
        <v>0.25872229825964005</v>
      </c>
      <c r="AJ13" s="5">
        <f t="shared" ref="AJ13" si="1">EXP(-$I$10*AJ12*AJ12/2)</f>
        <v>0.23270121206157102</v>
      </c>
      <c r="AK13" s="5">
        <f t="shared" ref="AK13" si="2">EXP(-$I$10*AK12*AK12/2)</f>
        <v>0.2084616890896315</v>
      </c>
      <c r="AL13" s="5">
        <f t="shared" ref="AL13" si="3">EXP(-$I$10*AL12*AL12/2)</f>
        <v>0.18600160058690876</v>
      </c>
      <c r="AM13" s="5">
        <f t="shared" ref="AM13" si="4">EXP(-$I$10*AM12*AM12/2)</f>
        <v>0.16529888822158653</v>
      </c>
      <c r="AN13" s="5">
        <f t="shared" ref="AN13" si="5">EXP(-$I$10*AN12*AN12/2)</f>
        <v>0.14631404122463543</v>
      </c>
      <c r="AO13" s="5">
        <f t="shared" ref="AO13" si="6">EXP(-$I$10*AO12*AO12/2)</f>
        <v>0.1289926310365194</v>
      </c>
      <c r="AP13" s="5">
        <f t="shared" ref="AP13" si="7">EXP(-$I$10*AP12*AP12/2)</f>
        <v>0.11326783993558943</v>
      </c>
      <c r="AQ13" s="5">
        <f t="shared" ref="AQ13" si="8">EXP(-$I$10*AQ12*AQ12/2)</f>
        <v>9.9062927446747273E-2</v>
      </c>
      <c r="AR13" s="5">
        <f t="shared" ref="AR13" si="9">EXP(-$I$10*AR12*AR12/2)</f>
        <v>8.6293586499370495E-2</v>
      </c>
      <c r="AS13" s="5">
        <f t="shared" ref="AS13" si="10">EXP(-$I$10*AS12*AS12/2)</f>
        <v>7.4870149945259742E-2</v>
      </c>
      <c r="AT13" s="5">
        <f t="shared" ref="AT13" si="11">EXP(-$I$10*AT12*AT12/2)</f>
        <v>6.4699616813785471E-2</v>
      </c>
      <c r="AU13" s="5">
        <f t="shared" ref="AU13" si="12">EXP(-$I$10*AU12*AU12/2)</f>
        <v>5.5687476263269919E-2</v>
      </c>
      <c r="AV13" s="5">
        <f t="shared" ref="AV13" si="13">EXP(-$I$10*AV12*AV12/2)</f>
        <v>4.7739315321240976E-2</v>
      </c>
      <c r="AW13" s="5">
        <f t="shared" ref="AW13" si="14">EXP(-$I$10*AW12*AW12/2)</f>
        <v>4.0762203978366211E-2</v>
      </c>
      <c r="AX13" s="5">
        <f t="shared" ref="AX13" si="15">EXP(-$I$10*AX12*AX12/2)</f>
        <v>3.466585785107644E-2</v>
      </c>
      <c r="AY13" s="5">
        <f t="shared" ref="AY13" si="16">EXP(-$I$10*AY12*AY12/2)</f>
        <v>2.9363584347699322E-2</v>
      </c>
      <c r="AZ13" s="5">
        <f t="shared" ref="AZ13" si="17">EXP(-$I$10*AZ12*AZ12/2)</f>
        <v>2.4773023003314201E-2</v>
      </c>
      <c r="BA13" s="5">
        <f t="shared" ref="BA13" si="18">EXP(-$I$10*BA12*BA12/2)</f>
        <v>2.0816694375305873E-2</v>
      </c>
      <c r="BB13" s="5">
        <f t="shared" ref="BB13" si="19">EXP(-$I$10*BB12*BB12/2)</f>
        <v>1.7422374639493501E-2</v>
      </c>
      <c r="BC13" s="5">
        <f t="shared" ref="BC13" si="20">EXP(-$I$10*BC12*BC12/2)</f>
        <v>1.4523314852706888E-2</v>
      </c>
      <c r="BD13" s="5">
        <f t="shared" ref="BD13" si="21">EXP(-$I$10*BD12*BD12/2)</f>
        <v>1.2058324833811458E-2</v>
      </c>
      <c r="BE13" s="5">
        <f t="shared" ref="BE13" si="22">EXP(-$I$10*BE12*BE12/2)</f>
        <v>9.9717418613764573E-3</v>
      </c>
      <c r="BF13" s="5">
        <f t="shared" ref="BF13" si="23">EXP(-$I$10*BF12*BF12/2)</f>
        <v>8.2133040034485707E-3</v>
      </c>
      <c r="BG13" s="5">
        <f t="shared" ref="BG13" si="24">EXP(-$I$10*BG12*BG12/2)</f>
        <v>6.737946999085467E-3</v>
      </c>
      <c r="BH13" s="5">
        <f t="shared" ref="BH13" si="25">EXP(-$I$10*BH12*BH12/2)</f>
        <v>5.5055423176963497E-3</v>
      </c>
      <c r="BI13" s="5">
        <f t="shared" ref="BI13" si="26">EXP(-$I$10*BI12*BI12/2)</f>
        <v>4.4805924410166193E-3</v>
      </c>
      <c r="BJ13" s="5">
        <f t="shared" ref="BJ13" si="27">EXP(-$I$10*BJ12*BJ12/2)</f>
        <v>3.6318976453011769E-3</v>
      </c>
      <c r="BK13" s="5">
        <f t="shared" ref="BK13" si="28">EXP(-$I$10*BK12*BK12/2)</f>
        <v>2.9322066985015835E-3</v>
      </c>
      <c r="BL13" s="5">
        <f t="shared" ref="BL13" si="29">EXP(-$I$10*BL12*BL12/2)</f>
        <v>2.3578620064902307E-3</v>
      </c>
      <c r="BM13" s="5">
        <f t="shared" ref="BM13" si="30">EXP(-$I$10*BM12*BM12/2)</f>
        <v>1.8884479079789727E-3</v>
      </c>
      <c r="BN13" s="5">
        <f t="shared" ref="BN13" si="31">EXP(-$I$10*BN12*BN12/2)</f>
        <v>1.5064490802475016E-3</v>
      </c>
      <c r="BO13" s="5">
        <f t="shared" ref="BO13" si="32">EXP(-$I$10*BO12*BO12/2)</f>
        <v>1.1969244147168809E-3</v>
      </c>
      <c r="BP13" s="5">
        <f t="shared" ref="BP13" si="33">EXP(-$I$10*BP12*BP12/2)</f>
        <v>9.4720027832010984E-4</v>
      </c>
      <c r="BQ13" s="5">
        <f t="shared" ref="BQ13" si="34">EXP(-$I$10*BQ12*BQ12/2)</f>
        <v>7.465858083766792E-4</v>
      </c>
      <c r="BR13" s="5">
        <f t="shared" ref="BR13" si="35">EXP(-$I$10*BR12*BR12/2)</f>
        <v>5.8611180093863849E-4</v>
      </c>
      <c r="BS13" s="5">
        <f t="shared" ref="BS13" si="36">EXP(-$I$10*BS12*BS12/2)</f>
        <v>4.5829384344501839E-4</v>
      </c>
      <c r="BT13" s="5">
        <f t="shared" ref="BT13" si="37">EXP(-$I$10*BT12*BT12/2)</f>
        <v>3.5691960415178386E-4</v>
      </c>
      <c r="BU13" s="5">
        <f t="shared" ref="BU13" si="38">EXP(-$I$10*BU12*BU12/2)</f>
        <v>2.7685961093021247E-4</v>
      </c>
      <c r="BV13" s="5">
        <f t="shared" ref="BV13" si="39">EXP(-$I$10*BV12*BV12/2)</f>
        <v>2.1390041536766111E-4</v>
      </c>
    </row>
    <row r="14" spans="1:74" x14ac:dyDescent="0.25">
      <c r="H14" s="3" t="s">
        <v>11</v>
      </c>
      <c r="I14" s="4">
        <f>$I$10*I12*EXP(-$I$10*I12*I12/2)</f>
        <v>0</v>
      </c>
      <c r="J14" s="5">
        <f t="shared" ref="J14:BU14" si="40">$I$10*J12*EXP(-$I$10*J12*J12/2)</f>
        <v>1.9960039973346662E-4</v>
      </c>
      <c r="K14" s="5">
        <f t="shared" si="40"/>
        <v>3.9681276593482427E-4</v>
      </c>
      <c r="L14" s="5">
        <f t="shared" si="40"/>
        <v>5.8929661941498047E-4</v>
      </c>
      <c r="M14" s="5">
        <f t="shared" si="40"/>
        <v>7.7480526566335811E-4</v>
      </c>
      <c r="N14" s="5">
        <f t="shared" si="40"/>
        <v>9.5122942450071404E-4</v>
      </c>
      <c r="O14" s="5">
        <f t="shared" si="40"/>
        <v>1.1166370749734469E-3</v>
      </c>
      <c r="P14" s="5">
        <f t="shared" si="40"/>
        <v>1.2693084652554895E-3</v>
      </c>
      <c r="Q14" s="5">
        <f t="shared" si="40"/>
        <v>1.4077654066314302E-3</v>
      </c>
      <c r="R14" s="5">
        <f t="shared" si="40"/>
        <v>1.5307941681724196E-3</v>
      </c>
      <c r="S14" s="5">
        <f t="shared" si="40"/>
        <v>1.6374615061559637E-3</v>
      </c>
      <c r="T14" s="5">
        <f t="shared" si="40"/>
        <v>1.7271235906140248E-3</v>
      </c>
      <c r="U14" s="5">
        <f t="shared" si="40"/>
        <v>1.7994278213736992E-3</v>
      </c>
      <c r="V14" s="5">
        <f t="shared" si="40"/>
        <v>1.854307748535534E-3</v>
      </c>
      <c r="W14" s="5">
        <f t="shared" si="40"/>
        <v>1.8919715190897531E-3</v>
      </c>
      <c r="X14" s="5">
        <f t="shared" si="40"/>
        <v>1.91288445486532E-3</v>
      </c>
      <c r="Y14" s="5">
        <f t="shared" si="40"/>
        <v>1.9177465211057229E-3</v>
      </c>
      <c r="Z14" s="5">
        <f t="shared" si="40"/>
        <v>1.9074655650633797E-3</v>
      </c>
      <c r="AA14" s="5">
        <f t="shared" si="40"/>
        <v>1.8831272871690031E-3</v>
      </c>
      <c r="AB14" s="5">
        <f t="shared" si="40"/>
        <v>1.845962952354763E-3</v>
      </c>
      <c r="AC14" s="5">
        <f t="shared" si="40"/>
        <v>1.7973158564688863E-3</v>
      </c>
      <c r="AD14" s="5">
        <f t="shared" si="40"/>
        <v>1.7386075344593512E-3</v>
      </c>
      <c r="AE14" s="5">
        <f t="shared" si="40"/>
        <v>1.6713046365460663E-3</v>
      </c>
      <c r="AF14" s="5">
        <f t="shared" si="40"/>
        <v>1.5968873104927476E-3</v>
      </c>
      <c r="AG14" s="5">
        <f t="shared" si="40"/>
        <v>1.51681981772094E-3</v>
      </c>
      <c r="AH14" s="5">
        <f t="shared" si="40"/>
        <v>1.4325239843009504E-3</v>
      </c>
      <c r="AI14" s="5">
        <f t="shared" si="40"/>
        <v>1.3453559509501284E-3</v>
      </c>
      <c r="AJ14" s="5">
        <f t="shared" si="40"/>
        <v>1.2565865451324835E-3</v>
      </c>
      <c r="AK14" s="5">
        <f t="shared" si="40"/>
        <v>1.1673854589019366E-3</v>
      </c>
      <c r="AL14" s="5">
        <f t="shared" si="40"/>
        <v>1.0788092834040708E-3</v>
      </c>
      <c r="AM14" s="5">
        <f t="shared" si="40"/>
        <v>9.9179332932951931E-4</v>
      </c>
      <c r="AN14" s="5">
        <f t="shared" si="40"/>
        <v>9.071470555927398E-4</v>
      </c>
      <c r="AO14" s="5">
        <f t="shared" si="40"/>
        <v>8.2555283863372422E-4</v>
      </c>
      <c r="AP14" s="5">
        <f t="shared" si="40"/>
        <v>7.4756774357489033E-4</v>
      </c>
      <c r="AQ14" s="5">
        <f t="shared" si="40"/>
        <v>6.7362790663788152E-4</v>
      </c>
      <c r="AR14" s="5">
        <f t="shared" si="40"/>
        <v>6.0405510549559342E-4</v>
      </c>
      <c r="AS14" s="5">
        <f t="shared" si="40"/>
        <v>5.3906507960587021E-4</v>
      </c>
      <c r="AT14" s="5">
        <f t="shared" si="40"/>
        <v>4.7877716442201252E-4</v>
      </c>
      <c r="AU14" s="5">
        <f t="shared" si="40"/>
        <v>4.2322481960085142E-4</v>
      </c>
      <c r="AV14" s="5">
        <f t="shared" si="40"/>
        <v>3.7236665950567962E-4</v>
      </c>
      <c r="AW14" s="5">
        <f t="shared" si="40"/>
        <v>3.2609763182692972E-4</v>
      </c>
      <c r="AX14" s="5">
        <f t="shared" si="40"/>
        <v>2.8426003437882682E-4</v>
      </c>
      <c r="AY14" s="5">
        <f t="shared" si="40"/>
        <v>2.4665410852067434E-4</v>
      </c>
      <c r="AZ14" s="5">
        <f t="shared" si="40"/>
        <v>2.1304799782850213E-4</v>
      </c>
      <c r="BA14" s="5">
        <f t="shared" si="40"/>
        <v>1.8318691050269169E-4</v>
      </c>
      <c r="BB14" s="5">
        <f t="shared" si="40"/>
        <v>1.5680137175544151E-4</v>
      </c>
      <c r="BC14" s="5">
        <f t="shared" si="40"/>
        <v>1.336144966449034E-4</v>
      </c>
      <c r="BD14" s="5">
        <f t="shared" si="40"/>
        <v>1.133482534378277E-4</v>
      </c>
      <c r="BE14" s="5">
        <f t="shared" si="40"/>
        <v>9.5728721869213997E-5</v>
      </c>
      <c r="BF14" s="5">
        <f t="shared" si="40"/>
        <v>8.0490379233796001E-5</v>
      </c>
      <c r="BG14" s="5">
        <f t="shared" si="40"/>
        <v>6.7379469990854672E-5</v>
      </c>
      <c r="BH14" s="5">
        <f t="shared" si="40"/>
        <v>5.6156531640502769E-5</v>
      </c>
      <c r="BI14" s="5">
        <f t="shared" si="40"/>
        <v>4.6598161386572844E-5</v>
      </c>
      <c r="BJ14" s="5">
        <f t="shared" si="40"/>
        <v>3.8498115040192477E-5</v>
      </c>
      <c r="BK14" s="5">
        <f t="shared" si="40"/>
        <v>3.1667832343817107E-5</v>
      </c>
      <c r="BL14" s="5">
        <f t="shared" si="40"/>
        <v>2.593648207139254E-5</v>
      </c>
      <c r="BM14" s="5">
        <f t="shared" si="40"/>
        <v>2.1150616569364499E-5</v>
      </c>
      <c r="BN14" s="5">
        <f t="shared" si="40"/>
        <v>1.7173519514821519E-5</v>
      </c>
      <c r="BO14" s="5">
        <f t="shared" si="40"/>
        <v>1.3884323210715819E-5</v>
      </c>
      <c r="BP14" s="5">
        <f t="shared" si="40"/>
        <v>1.1176963284177298E-5</v>
      </c>
      <c r="BQ14" s="5">
        <f t="shared" si="40"/>
        <v>8.9590297005201501E-6</v>
      </c>
      <c r="BR14" s="5">
        <f t="shared" si="40"/>
        <v>7.1505639714513903E-6</v>
      </c>
      <c r="BS14" s="5">
        <f t="shared" si="40"/>
        <v>5.6828436587182287E-6</v>
      </c>
      <c r="BT14" s="5">
        <f t="shared" si="40"/>
        <v>4.497187012312477E-6</v>
      </c>
      <c r="BU14" s="5">
        <f t="shared" si="40"/>
        <v>3.5438030199067199E-6</v>
      </c>
      <c r="BV14" s="5">
        <f t="shared" ref="BV14" si="41">$I$10*BV12*EXP(-$I$10*BV12*BV12/2)</f>
        <v>2.7807053997795944E-6</v>
      </c>
    </row>
    <row r="15" spans="1:74" x14ac:dyDescent="0.25">
      <c r="H15" s="3" t="s">
        <v>13</v>
      </c>
      <c r="I15" s="4">
        <f>$I$10*I12</f>
        <v>0</v>
      </c>
      <c r="J15" s="4">
        <f t="shared" ref="J15:BU15" si="42">$I$10*J12</f>
        <v>2.0000000000000001E-4</v>
      </c>
      <c r="K15" s="4">
        <f t="shared" si="42"/>
        <v>4.0000000000000002E-4</v>
      </c>
      <c r="L15" s="4">
        <f t="shared" si="42"/>
        <v>6.0000000000000006E-4</v>
      </c>
      <c r="M15" s="4">
        <f t="shared" si="42"/>
        <v>8.0000000000000004E-4</v>
      </c>
      <c r="N15" s="4">
        <f t="shared" si="42"/>
        <v>1E-3</v>
      </c>
      <c r="O15" s="4">
        <f t="shared" si="42"/>
        <v>1.2000000000000001E-3</v>
      </c>
      <c r="P15" s="4">
        <f t="shared" si="42"/>
        <v>1.4000000000000002E-3</v>
      </c>
      <c r="Q15" s="4">
        <f t="shared" si="42"/>
        <v>1.6000000000000001E-3</v>
      </c>
      <c r="R15" s="4">
        <f t="shared" si="42"/>
        <v>1.8000000000000002E-3</v>
      </c>
      <c r="S15" s="4">
        <f t="shared" si="42"/>
        <v>2E-3</v>
      </c>
      <c r="T15" s="4">
        <f t="shared" si="42"/>
        <v>2.2000000000000001E-3</v>
      </c>
      <c r="U15" s="4">
        <f t="shared" si="42"/>
        <v>2.4000000000000002E-3</v>
      </c>
      <c r="V15" s="4">
        <f t="shared" si="42"/>
        <v>2.6000000000000003E-3</v>
      </c>
      <c r="W15" s="4">
        <f t="shared" si="42"/>
        <v>2.8000000000000004E-3</v>
      </c>
      <c r="X15" s="4">
        <f t="shared" si="42"/>
        <v>3.0000000000000001E-3</v>
      </c>
      <c r="Y15" s="4">
        <f t="shared" si="42"/>
        <v>3.2000000000000002E-3</v>
      </c>
      <c r="Z15" s="4">
        <f t="shared" si="42"/>
        <v>3.4000000000000002E-3</v>
      </c>
      <c r="AA15" s="4">
        <f t="shared" si="42"/>
        <v>3.6000000000000003E-3</v>
      </c>
      <c r="AB15" s="4">
        <f t="shared" si="42"/>
        <v>3.8000000000000004E-3</v>
      </c>
      <c r="AC15" s="4">
        <f t="shared" si="42"/>
        <v>4.0000000000000001E-3</v>
      </c>
      <c r="AD15" s="4">
        <f t="shared" si="42"/>
        <v>4.2000000000000006E-3</v>
      </c>
      <c r="AE15" s="4">
        <f t="shared" si="42"/>
        <v>4.4000000000000003E-3</v>
      </c>
      <c r="AF15" s="4">
        <f t="shared" si="42"/>
        <v>4.6000000000000008E-3</v>
      </c>
      <c r="AG15" s="4">
        <f t="shared" si="42"/>
        <v>4.8000000000000004E-3</v>
      </c>
      <c r="AH15" s="4">
        <f t="shared" si="42"/>
        <v>5.0000000000000001E-3</v>
      </c>
      <c r="AI15" s="4">
        <f t="shared" si="42"/>
        <v>5.2000000000000006E-3</v>
      </c>
      <c r="AJ15" s="4">
        <f t="shared" si="42"/>
        <v>5.4000000000000003E-3</v>
      </c>
      <c r="AK15" s="4">
        <f t="shared" si="42"/>
        <v>5.6000000000000008E-3</v>
      </c>
      <c r="AL15" s="4">
        <f t="shared" si="42"/>
        <v>5.8000000000000005E-3</v>
      </c>
      <c r="AM15" s="4">
        <f t="shared" si="42"/>
        <v>6.0000000000000001E-3</v>
      </c>
      <c r="AN15" s="4">
        <f t="shared" si="42"/>
        <v>6.2000000000000006E-3</v>
      </c>
      <c r="AO15" s="4">
        <f t="shared" si="42"/>
        <v>6.4000000000000003E-3</v>
      </c>
      <c r="AP15" s="4">
        <f t="shared" si="42"/>
        <v>6.6000000000000008E-3</v>
      </c>
      <c r="AQ15" s="4">
        <f t="shared" si="42"/>
        <v>6.8000000000000005E-3</v>
      </c>
      <c r="AR15" s="4">
        <f t="shared" si="42"/>
        <v>7.0000000000000001E-3</v>
      </c>
      <c r="AS15" s="4">
        <f t="shared" si="42"/>
        <v>7.2000000000000007E-3</v>
      </c>
      <c r="AT15" s="4">
        <f t="shared" si="42"/>
        <v>7.4000000000000003E-3</v>
      </c>
      <c r="AU15" s="4">
        <f t="shared" si="42"/>
        <v>7.6000000000000009E-3</v>
      </c>
      <c r="AV15" s="4">
        <f t="shared" si="42"/>
        <v>7.8000000000000005E-3</v>
      </c>
      <c r="AW15" s="4">
        <f t="shared" si="42"/>
        <v>8.0000000000000002E-3</v>
      </c>
      <c r="AX15" s="4">
        <f t="shared" si="42"/>
        <v>8.2000000000000007E-3</v>
      </c>
      <c r="AY15" s="4">
        <f t="shared" si="42"/>
        <v>8.4000000000000012E-3</v>
      </c>
      <c r="AZ15" s="4">
        <f t="shared" si="42"/>
        <v>8.6E-3</v>
      </c>
      <c r="BA15" s="4">
        <f t="shared" si="42"/>
        <v>8.8000000000000005E-3</v>
      </c>
      <c r="BB15" s="4">
        <f t="shared" si="42"/>
        <v>9.0000000000000011E-3</v>
      </c>
      <c r="BC15" s="4">
        <f t="shared" si="42"/>
        <v>9.2000000000000016E-3</v>
      </c>
      <c r="BD15" s="4">
        <f t="shared" si="42"/>
        <v>9.4000000000000004E-3</v>
      </c>
      <c r="BE15" s="4">
        <f t="shared" si="42"/>
        <v>9.6000000000000009E-3</v>
      </c>
      <c r="BF15" s="4">
        <f t="shared" si="42"/>
        <v>9.8000000000000014E-3</v>
      </c>
      <c r="BG15" s="4">
        <f t="shared" si="42"/>
        <v>0.01</v>
      </c>
      <c r="BH15" s="4">
        <f t="shared" si="42"/>
        <v>1.0200000000000001E-2</v>
      </c>
      <c r="BI15" s="4">
        <f t="shared" si="42"/>
        <v>1.0400000000000001E-2</v>
      </c>
      <c r="BJ15" s="4">
        <f t="shared" si="42"/>
        <v>1.06E-2</v>
      </c>
      <c r="BK15" s="4">
        <f t="shared" si="42"/>
        <v>1.0800000000000001E-2</v>
      </c>
      <c r="BL15" s="4">
        <f t="shared" si="42"/>
        <v>1.1000000000000001E-2</v>
      </c>
      <c r="BM15" s="4">
        <f t="shared" si="42"/>
        <v>1.1200000000000002E-2</v>
      </c>
      <c r="BN15" s="4">
        <f t="shared" si="42"/>
        <v>1.14E-2</v>
      </c>
      <c r="BO15" s="4">
        <f t="shared" si="42"/>
        <v>1.1600000000000001E-2</v>
      </c>
      <c r="BP15" s="4">
        <f t="shared" si="42"/>
        <v>1.1800000000000001E-2</v>
      </c>
      <c r="BQ15" s="4">
        <f t="shared" si="42"/>
        <v>1.2E-2</v>
      </c>
      <c r="BR15" s="4">
        <f t="shared" si="42"/>
        <v>1.2200000000000001E-2</v>
      </c>
      <c r="BS15" s="4">
        <f t="shared" si="42"/>
        <v>1.2400000000000001E-2</v>
      </c>
      <c r="BT15" s="4">
        <f t="shared" si="42"/>
        <v>1.2600000000000002E-2</v>
      </c>
      <c r="BU15" s="4">
        <f t="shared" si="42"/>
        <v>1.2800000000000001E-2</v>
      </c>
      <c r="BV15" s="4">
        <f t="shared" ref="BV15" si="43">$I$10*BV12</f>
        <v>1.3000000000000001E-2</v>
      </c>
    </row>
    <row r="32" spans="8:9" x14ac:dyDescent="0.25">
      <c r="H32" s="3" t="s">
        <v>14</v>
      </c>
      <c r="I32" s="6">
        <f>EXP(-$I$10*I11*I11/2)</f>
        <v>0.45593812776599624</v>
      </c>
    </row>
    <row r="33" spans="8:9" x14ac:dyDescent="0.25">
      <c r="H33" s="3" t="s">
        <v>15</v>
      </c>
      <c r="I33" s="6">
        <f>EXP(-$I$10*I35*I35/2)/EXP(-$I$10*I34*I34/2)</f>
        <v>0.34993774911115511</v>
      </c>
    </row>
    <row r="34" spans="8:9" x14ac:dyDescent="0.25">
      <c r="H34" s="3" t="s">
        <v>16</v>
      </c>
      <c r="I34" s="4">
        <v>1000</v>
      </c>
    </row>
    <row r="35" spans="8:9" x14ac:dyDescent="0.25">
      <c r="H35" s="3" t="s">
        <v>17</v>
      </c>
      <c r="I35" s="4">
        <v>1100</v>
      </c>
    </row>
  </sheetData>
  <mergeCells count="2">
    <mergeCell ref="A1:B1"/>
    <mergeCell ref="A9:B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4</xdr:col>
                <xdr:colOff>247650</xdr:colOff>
                <xdr:row>1</xdr:row>
                <xdr:rowOff>28575</xdr:rowOff>
              </from>
              <to>
                <xdr:col>5</xdr:col>
                <xdr:colOff>209550</xdr:colOff>
                <xdr:row>2</xdr:row>
                <xdr:rowOff>9525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0</xdr:col>
                <xdr:colOff>409575</xdr:colOff>
                <xdr:row>8</xdr:row>
                <xdr:rowOff>209550</xdr:rowOff>
              </from>
              <to>
                <xdr:col>4</xdr:col>
                <xdr:colOff>466725</xdr:colOff>
                <xdr:row>12</xdr:row>
                <xdr:rowOff>28575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0</xdr:col>
                <xdr:colOff>323850</xdr:colOff>
                <xdr:row>12</xdr:row>
                <xdr:rowOff>66675</xdr:rowOff>
              </from>
              <to>
                <xdr:col>4</xdr:col>
                <xdr:colOff>581025</xdr:colOff>
                <xdr:row>14</xdr:row>
                <xdr:rowOff>123825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 sizeWithCells="1">
              <from>
                <xdr:col>0</xdr:col>
                <xdr:colOff>295275</xdr:colOff>
                <xdr:row>15</xdr:row>
                <xdr:rowOff>28575</xdr:rowOff>
              </from>
              <to>
                <xdr:col>4</xdr:col>
                <xdr:colOff>333375</xdr:colOff>
                <xdr:row>17</xdr:row>
                <xdr:rowOff>180975</xdr:rowOff>
              </to>
            </anchor>
          </objectPr>
        </oleObject>
      </mc:Choice>
      <mc:Fallback>
        <oleObject progId="Equation.3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7"/>
  <sheetViews>
    <sheetView workbookViewId="0">
      <selection activeCell="Q34" sqref="Q34"/>
    </sheetView>
  </sheetViews>
  <sheetFormatPr defaultRowHeight="15" x14ac:dyDescent="0.25"/>
  <cols>
    <col min="1" max="1" width="15.7109375" customWidth="1"/>
    <col min="2" max="2" width="11" customWidth="1"/>
    <col min="3" max="3" width="7.28515625" customWidth="1"/>
    <col min="6" max="8" width="9.140625" customWidth="1"/>
    <col min="9" max="9" width="11" customWidth="1"/>
  </cols>
  <sheetData>
    <row r="1" spans="1:23" x14ac:dyDescent="0.25">
      <c r="A1" s="31" t="s">
        <v>18</v>
      </c>
      <c r="B1" s="31"/>
      <c r="C1" s="31"/>
      <c r="D1" s="31"/>
      <c r="E1" s="31"/>
      <c r="F1" s="7"/>
      <c r="G1" s="7"/>
    </row>
    <row r="2" spans="1:23" x14ac:dyDescent="0.25">
      <c r="A2" s="8" t="s">
        <v>31</v>
      </c>
      <c r="B2" s="9">
        <v>0</v>
      </c>
      <c r="C2" s="8" t="s">
        <v>32</v>
      </c>
      <c r="D2" s="9">
        <v>1000</v>
      </c>
      <c r="E2" s="7"/>
      <c r="F2" t="s">
        <v>19</v>
      </c>
      <c r="G2" s="7"/>
    </row>
    <row r="3" spans="1:23" x14ac:dyDescent="0.25">
      <c r="A3" s="31" t="s">
        <v>20</v>
      </c>
      <c r="B3" s="31"/>
      <c r="C3" s="31"/>
      <c r="D3" s="31"/>
      <c r="E3" s="31"/>
      <c r="F3" s="31"/>
      <c r="G3" s="31"/>
    </row>
    <row r="4" spans="1:23" x14ac:dyDescent="0.25">
      <c r="A4" s="31" t="s">
        <v>21</v>
      </c>
      <c r="B4" s="31"/>
      <c r="C4" s="31"/>
      <c r="D4" s="31"/>
      <c r="E4" s="31"/>
      <c r="F4" s="8" t="s">
        <v>23</v>
      </c>
      <c r="G4" s="9">
        <v>6</v>
      </c>
      <c r="H4" s="10" t="s">
        <v>24</v>
      </c>
      <c r="I4" s="11">
        <v>2</v>
      </c>
    </row>
    <row r="5" spans="1:23" ht="15.75" thickBot="1" x14ac:dyDescent="0.3">
      <c r="A5" s="31" t="s">
        <v>22</v>
      </c>
      <c r="B5" s="31"/>
      <c r="C5" s="31"/>
      <c r="D5" s="31"/>
      <c r="E5" s="31"/>
      <c r="F5" s="8" t="s">
        <v>23</v>
      </c>
      <c r="G5" s="9">
        <v>9</v>
      </c>
      <c r="H5" s="10" t="s">
        <v>24</v>
      </c>
      <c r="I5" s="11">
        <v>3</v>
      </c>
    </row>
    <row r="6" spans="1:23" ht="16.5" thickTop="1" thickBot="1" x14ac:dyDescent="0.3">
      <c r="T6" s="12" t="s">
        <v>35</v>
      </c>
      <c r="U6" s="12" t="s">
        <v>36</v>
      </c>
      <c r="V6" s="12" t="s">
        <v>37</v>
      </c>
    </row>
    <row r="7" spans="1:23" ht="30" customHeight="1" thickTop="1" thickBot="1" x14ac:dyDescent="0.3">
      <c r="I7" t="s">
        <v>33</v>
      </c>
      <c r="T7" s="12">
        <f>FACT(6)/(FACT(0)*FACT(6))</f>
        <v>1</v>
      </c>
      <c r="U7" s="12">
        <f>FACT(6)/(FACT(1)*FACT(5))</f>
        <v>6</v>
      </c>
      <c r="V7" s="12">
        <f>FACT(6)/(FACT(2)*FACT(4))</f>
        <v>15</v>
      </c>
    </row>
    <row r="8" spans="1:23" ht="30.75" customHeight="1" thickTop="1" thickBot="1" x14ac:dyDescent="0.3">
      <c r="I8" t="s">
        <v>34</v>
      </c>
    </row>
    <row r="9" spans="1:23" ht="16.5" thickTop="1" thickBot="1" x14ac:dyDescent="0.3">
      <c r="T9" s="12" t="s">
        <v>38</v>
      </c>
      <c r="U9" s="12" t="s">
        <v>39</v>
      </c>
      <c r="V9" s="12" t="s">
        <v>40</v>
      </c>
      <c r="W9" s="12" t="s">
        <v>41</v>
      </c>
    </row>
    <row r="10" spans="1:23" ht="16.5" thickTop="1" thickBot="1" x14ac:dyDescent="0.3">
      <c r="A10" s="14" t="s">
        <v>25</v>
      </c>
      <c r="B10" s="14"/>
      <c r="C10" s="14"/>
      <c r="T10" s="12">
        <f>FACT(9)/(FACT(0)*FACT(9))</f>
        <v>1</v>
      </c>
      <c r="U10" s="12">
        <f>FACT(9)/(FACT(1)*FACT(8))</f>
        <v>9</v>
      </c>
      <c r="V10" s="12">
        <f>FACT(9)/(FACT(2)*FACT(7))</f>
        <v>36</v>
      </c>
      <c r="W10" s="12">
        <f>FACT(9)/(FACT(3)*FACT(6))</f>
        <v>84</v>
      </c>
    </row>
    <row r="11" spans="1:23" ht="15.75" thickTop="1" x14ac:dyDescent="0.25"/>
    <row r="17" spans="1:22" x14ac:dyDescent="0.25">
      <c r="A17" s="4" t="s">
        <v>8</v>
      </c>
      <c r="B17" s="4">
        <v>0</v>
      </c>
      <c r="C17" s="4">
        <f>B17+50</f>
        <v>50</v>
      </c>
      <c r="D17" s="4">
        <f t="shared" ref="D17:V17" si="0">C17+50</f>
        <v>100</v>
      </c>
      <c r="E17" s="4">
        <f t="shared" si="0"/>
        <v>150</v>
      </c>
      <c r="F17" s="4">
        <f t="shared" si="0"/>
        <v>200</v>
      </c>
      <c r="G17" s="4">
        <f t="shared" si="0"/>
        <v>250</v>
      </c>
      <c r="H17" s="4">
        <f t="shared" si="0"/>
        <v>300</v>
      </c>
      <c r="I17" s="4">
        <f t="shared" si="0"/>
        <v>350</v>
      </c>
      <c r="J17" s="4">
        <f t="shared" si="0"/>
        <v>400</v>
      </c>
      <c r="K17" s="4">
        <f t="shared" si="0"/>
        <v>450</v>
      </c>
      <c r="L17" s="4">
        <f t="shared" si="0"/>
        <v>500</v>
      </c>
      <c r="M17" s="4">
        <f t="shared" si="0"/>
        <v>550</v>
      </c>
      <c r="N17" s="4">
        <f t="shared" si="0"/>
        <v>600</v>
      </c>
      <c r="O17" s="4">
        <f t="shared" si="0"/>
        <v>650</v>
      </c>
      <c r="P17" s="4">
        <f t="shared" si="0"/>
        <v>700</v>
      </c>
      <c r="Q17" s="4">
        <f t="shared" si="0"/>
        <v>750</v>
      </c>
      <c r="R17" s="4">
        <f t="shared" si="0"/>
        <v>800</v>
      </c>
      <c r="S17" s="4">
        <f t="shared" si="0"/>
        <v>850</v>
      </c>
      <c r="T17" s="4">
        <f t="shared" si="0"/>
        <v>900</v>
      </c>
      <c r="U17" s="4">
        <f t="shared" si="0"/>
        <v>950</v>
      </c>
      <c r="V17" s="4">
        <f t="shared" si="0"/>
        <v>1000</v>
      </c>
    </row>
    <row r="18" spans="1:22" x14ac:dyDescent="0.25">
      <c r="A18" s="4" t="s">
        <v>10</v>
      </c>
      <c r="B18" s="4">
        <f>IF(B17&lt;$B$2,0,IF(B17&lt;=$D$2,($D$2-B17)/($D$2-$B$2),0))</f>
        <v>1</v>
      </c>
      <c r="C18" s="4">
        <f t="shared" ref="C18:V18" si="1">IF(C17&lt;$B$2,0,IF(C17&lt;=$D$2,($D$2-C17)/($D$2-$B$2),0))</f>
        <v>0.95</v>
      </c>
      <c r="D18" s="4">
        <f t="shared" si="1"/>
        <v>0.9</v>
      </c>
      <c r="E18" s="4">
        <f t="shared" si="1"/>
        <v>0.85</v>
      </c>
      <c r="F18" s="4">
        <f t="shared" si="1"/>
        <v>0.8</v>
      </c>
      <c r="G18" s="4">
        <f t="shared" si="1"/>
        <v>0.75</v>
      </c>
      <c r="H18" s="4">
        <f t="shared" si="1"/>
        <v>0.7</v>
      </c>
      <c r="I18" s="4">
        <f t="shared" si="1"/>
        <v>0.65</v>
      </c>
      <c r="J18" s="4">
        <f t="shared" si="1"/>
        <v>0.6</v>
      </c>
      <c r="K18" s="4">
        <f t="shared" si="1"/>
        <v>0.55000000000000004</v>
      </c>
      <c r="L18" s="4">
        <f t="shared" si="1"/>
        <v>0.5</v>
      </c>
      <c r="M18" s="4">
        <f t="shared" si="1"/>
        <v>0.45</v>
      </c>
      <c r="N18" s="4">
        <f t="shared" si="1"/>
        <v>0.4</v>
      </c>
      <c r="O18" s="4">
        <f t="shared" si="1"/>
        <v>0.35</v>
      </c>
      <c r="P18" s="4">
        <f t="shared" si="1"/>
        <v>0.3</v>
      </c>
      <c r="Q18" s="4">
        <f t="shared" si="1"/>
        <v>0.25</v>
      </c>
      <c r="R18" s="4">
        <f t="shared" si="1"/>
        <v>0.2</v>
      </c>
      <c r="S18" s="4">
        <f t="shared" si="1"/>
        <v>0.15</v>
      </c>
      <c r="T18" s="4">
        <f t="shared" si="1"/>
        <v>0.1</v>
      </c>
      <c r="U18" s="4">
        <f t="shared" si="1"/>
        <v>0.05</v>
      </c>
      <c r="V18" s="4">
        <f t="shared" si="1"/>
        <v>0</v>
      </c>
    </row>
    <row r="19" spans="1:22" x14ac:dyDescent="0.25">
      <c r="A19" s="4" t="s">
        <v>11</v>
      </c>
      <c r="B19" s="4">
        <f>IF(B17&lt;$B$2,0,IF(B17&lt;=$D$2,1/($D$2-$B$2),0))</f>
        <v>1E-3</v>
      </c>
      <c r="C19" s="4">
        <f t="shared" ref="C19:V19" si="2">IF(C17&lt;$B$2,0,IF(C17&lt;=$D$2,1/($D$2-$B$2),0))</f>
        <v>1E-3</v>
      </c>
      <c r="D19" s="4">
        <f t="shared" si="2"/>
        <v>1E-3</v>
      </c>
      <c r="E19" s="4">
        <f t="shared" si="2"/>
        <v>1E-3</v>
      </c>
      <c r="F19" s="4">
        <f t="shared" si="2"/>
        <v>1E-3</v>
      </c>
      <c r="G19" s="4">
        <f t="shared" si="2"/>
        <v>1E-3</v>
      </c>
      <c r="H19" s="4">
        <f t="shared" si="2"/>
        <v>1E-3</v>
      </c>
      <c r="I19" s="4">
        <f t="shared" si="2"/>
        <v>1E-3</v>
      </c>
      <c r="J19" s="4">
        <f t="shared" si="2"/>
        <v>1E-3</v>
      </c>
      <c r="K19" s="4">
        <f t="shared" si="2"/>
        <v>1E-3</v>
      </c>
      <c r="L19" s="4">
        <f t="shared" si="2"/>
        <v>1E-3</v>
      </c>
      <c r="M19" s="4">
        <f t="shared" si="2"/>
        <v>1E-3</v>
      </c>
      <c r="N19" s="4">
        <f t="shared" si="2"/>
        <v>1E-3</v>
      </c>
      <c r="O19" s="4">
        <f t="shared" si="2"/>
        <v>1E-3</v>
      </c>
      <c r="P19" s="4">
        <f t="shared" si="2"/>
        <v>1E-3</v>
      </c>
      <c r="Q19" s="4">
        <f t="shared" si="2"/>
        <v>1E-3</v>
      </c>
      <c r="R19" s="4">
        <f t="shared" si="2"/>
        <v>1E-3</v>
      </c>
      <c r="S19" s="4">
        <f t="shared" si="2"/>
        <v>1E-3</v>
      </c>
      <c r="T19" s="4">
        <f t="shared" si="2"/>
        <v>1E-3</v>
      </c>
      <c r="U19" s="4">
        <f t="shared" si="2"/>
        <v>1E-3</v>
      </c>
      <c r="V19" s="4">
        <f t="shared" si="2"/>
        <v>1E-3</v>
      </c>
    </row>
    <row r="20" spans="1:22" x14ac:dyDescent="0.25">
      <c r="A20" s="4" t="s">
        <v>26</v>
      </c>
      <c r="B20" s="4">
        <f>1-B18</f>
        <v>0</v>
      </c>
      <c r="C20" s="4">
        <f t="shared" ref="C20:V20" si="3">1-C18</f>
        <v>5.0000000000000044E-2</v>
      </c>
      <c r="D20" s="4">
        <f t="shared" si="3"/>
        <v>9.9999999999999978E-2</v>
      </c>
      <c r="E20" s="4">
        <f t="shared" si="3"/>
        <v>0.15000000000000002</v>
      </c>
      <c r="F20" s="4">
        <f t="shared" si="3"/>
        <v>0.19999999999999996</v>
      </c>
      <c r="G20" s="4">
        <f t="shared" si="3"/>
        <v>0.25</v>
      </c>
      <c r="H20" s="4">
        <f t="shared" si="3"/>
        <v>0.30000000000000004</v>
      </c>
      <c r="I20" s="4">
        <f t="shared" si="3"/>
        <v>0.35</v>
      </c>
      <c r="J20" s="4">
        <f t="shared" si="3"/>
        <v>0.4</v>
      </c>
      <c r="K20" s="4">
        <f t="shared" si="3"/>
        <v>0.44999999999999996</v>
      </c>
      <c r="L20" s="4">
        <f t="shared" si="3"/>
        <v>0.5</v>
      </c>
      <c r="M20" s="4">
        <f t="shared" si="3"/>
        <v>0.55000000000000004</v>
      </c>
      <c r="N20" s="4">
        <f t="shared" si="3"/>
        <v>0.6</v>
      </c>
      <c r="O20" s="4">
        <f t="shared" si="3"/>
        <v>0.65</v>
      </c>
      <c r="P20" s="4">
        <f t="shared" si="3"/>
        <v>0.7</v>
      </c>
      <c r="Q20" s="4">
        <f t="shared" si="3"/>
        <v>0.75</v>
      </c>
      <c r="R20" s="4">
        <f t="shared" si="3"/>
        <v>0.8</v>
      </c>
      <c r="S20" s="4">
        <f t="shared" si="3"/>
        <v>0.85</v>
      </c>
      <c r="T20" s="4">
        <f t="shared" si="3"/>
        <v>0.9</v>
      </c>
      <c r="U20" s="4">
        <f t="shared" si="3"/>
        <v>0.95</v>
      </c>
      <c r="V20" s="4">
        <f t="shared" si="3"/>
        <v>1</v>
      </c>
    </row>
    <row r="21" spans="1:22" ht="18" x14ac:dyDescent="0.35">
      <c r="A21" s="4" t="s">
        <v>27</v>
      </c>
      <c r="B21" s="4">
        <f>POWER(B18,6)+$U$7*POWER(B18,5)*B20+$V$7*POWER(B18,4)*B20*B20</f>
        <v>1</v>
      </c>
      <c r="C21" s="6">
        <f t="shared" ref="C21:V21" si="4">POWER(C18,6)+$U$7*POWER(C18,5)*C20+$V$7*POWER(C18,4)*C20*C20</f>
        <v>0.99777015625000021</v>
      </c>
      <c r="D21" s="6">
        <f t="shared" si="4"/>
        <v>0.98415000000000008</v>
      </c>
      <c r="E21" s="6">
        <f t="shared" si="4"/>
        <v>0.95266140624999984</v>
      </c>
      <c r="F21" s="6">
        <f t="shared" si="4"/>
        <v>0.90112000000000025</v>
      </c>
      <c r="G21" s="6">
        <f t="shared" si="4"/>
        <v>0.83056640625</v>
      </c>
      <c r="H21" s="6">
        <f t="shared" si="4"/>
        <v>0.74430999999999992</v>
      </c>
      <c r="I21" s="6">
        <f t="shared" si="4"/>
        <v>0.64708515625000018</v>
      </c>
      <c r="J21" s="6">
        <f t="shared" si="4"/>
        <v>0.54432000000000003</v>
      </c>
      <c r="K21" s="6">
        <f t="shared" si="4"/>
        <v>0.44151765625000006</v>
      </c>
      <c r="L21" s="6">
        <f t="shared" si="4"/>
        <v>0.34375</v>
      </c>
      <c r="M21" s="6">
        <f t="shared" si="4"/>
        <v>0.25526390625000006</v>
      </c>
      <c r="N21" s="6">
        <f t="shared" si="4"/>
        <v>0.17920000000000008</v>
      </c>
      <c r="O21" s="6">
        <f t="shared" si="4"/>
        <v>0.11742390624999997</v>
      </c>
      <c r="P21" s="6">
        <f t="shared" si="4"/>
        <v>7.0469999999999977E-2</v>
      </c>
      <c r="Q21" s="6">
        <f t="shared" si="4"/>
        <v>3.759765625E-2</v>
      </c>
      <c r="R21" s="6">
        <f t="shared" si="4"/>
        <v>1.696000000000001E-2</v>
      </c>
      <c r="S21" s="6">
        <f t="shared" si="4"/>
        <v>5.8851562499999998E-3</v>
      </c>
      <c r="T21" s="6">
        <f t="shared" si="4"/>
        <v>1.2700000000000007E-3</v>
      </c>
      <c r="U21" s="6">
        <f t="shared" si="4"/>
        <v>8.6406250000000017E-5</v>
      </c>
      <c r="V21" s="6">
        <f t="shared" si="4"/>
        <v>0</v>
      </c>
    </row>
    <row r="22" spans="1:22" x14ac:dyDescent="0.25">
      <c r="A22" s="15" t="s">
        <v>43</v>
      </c>
      <c r="B22" s="4">
        <f t="shared" ref="B22:V22" si="5">BINOMDIST($I$4,$G$4,B20,1)</f>
        <v>1</v>
      </c>
      <c r="C22" s="6">
        <f t="shared" si="5"/>
        <v>0.99777015624999998</v>
      </c>
      <c r="D22" s="6">
        <f t="shared" si="5"/>
        <v>0.98415000000000008</v>
      </c>
      <c r="E22" s="6">
        <f t="shared" si="5"/>
        <v>0.95266140624999995</v>
      </c>
      <c r="F22" s="6">
        <f t="shared" si="5"/>
        <v>0.90112000000000003</v>
      </c>
      <c r="G22" s="6">
        <f t="shared" si="5"/>
        <v>0.83056640625</v>
      </c>
      <c r="H22" s="6">
        <f t="shared" si="5"/>
        <v>0.74430999999999992</v>
      </c>
      <c r="I22" s="6">
        <f t="shared" si="5"/>
        <v>0.64708515625000018</v>
      </c>
      <c r="J22" s="6">
        <f t="shared" si="5"/>
        <v>0.5443199999999998</v>
      </c>
      <c r="K22" s="6">
        <f t="shared" si="5"/>
        <v>0.44151765625000006</v>
      </c>
      <c r="L22" s="6">
        <f t="shared" si="5"/>
        <v>0.34375000000000006</v>
      </c>
      <c r="M22" s="6">
        <f t="shared" si="5"/>
        <v>0.25526390624999989</v>
      </c>
      <c r="N22" s="6">
        <f t="shared" si="5"/>
        <v>0.17920000000000005</v>
      </c>
      <c r="O22" s="6">
        <f t="shared" si="5"/>
        <v>0.11742390624999992</v>
      </c>
      <c r="P22" s="6">
        <f t="shared" si="5"/>
        <v>7.0470000000000033E-2</v>
      </c>
      <c r="Q22" s="6">
        <f t="shared" si="5"/>
        <v>3.7597656250000007E-2</v>
      </c>
      <c r="R22" s="6">
        <f t="shared" si="5"/>
        <v>1.6960000000000003E-2</v>
      </c>
      <c r="S22" s="6">
        <f t="shared" si="5"/>
        <v>5.8851562500000093E-3</v>
      </c>
      <c r="T22" s="6">
        <f t="shared" si="5"/>
        <v>1.2699999999999999E-3</v>
      </c>
      <c r="U22" s="6">
        <f t="shared" si="5"/>
        <v>8.640625000000041E-5</v>
      </c>
      <c r="V22" s="6">
        <f t="shared" si="5"/>
        <v>0</v>
      </c>
    </row>
    <row r="23" spans="1:22" ht="18" x14ac:dyDescent="0.35">
      <c r="A23" s="4" t="s">
        <v>28</v>
      </c>
      <c r="B23" s="4">
        <f t="shared" ref="B23:V23" si="6">POWER(B18,9)+$U$10*POWER(B18,8)*B20+$V$10*POWER(B18,7)*B20*B20+$W$10*POWER(B18,6)*B20*B20*B20</f>
        <v>1</v>
      </c>
      <c r="C23" s="6">
        <f t="shared" si="6"/>
        <v>0.99935742530468785</v>
      </c>
      <c r="D23" s="6">
        <f t="shared" si="6"/>
        <v>0.99166890600000013</v>
      </c>
      <c r="E23" s="6">
        <f t="shared" si="6"/>
        <v>0.96606848427343717</v>
      </c>
      <c r="F23" s="6">
        <f t="shared" si="6"/>
        <v>0.91435827200000042</v>
      </c>
      <c r="G23" s="6">
        <f t="shared" si="6"/>
        <v>0.8342742919921875</v>
      </c>
      <c r="H23" s="6">
        <f t="shared" si="6"/>
        <v>0.72965909799999984</v>
      </c>
      <c r="I23" s="6">
        <f t="shared" si="6"/>
        <v>0.60889441346093764</v>
      </c>
      <c r="J23" s="6">
        <f t="shared" si="6"/>
        <v>0.48260966399999999</v>
      </c>
      <c r="K23" s="6">
        <f t="shared" si="6"/>
        <v>0.36138460367968761</v>
      </c>
      <c r="L23" s="6">
        <f t="shared" si="6"/>
        <v>0.25390625</v>
      </c>
      <c r="M23" s="6">
        <f t="shared" si="6"/>
        <v>0.16582204764843758</v>
      </c>
      <c r="N23" s="6">
        <f t="shared" si="6"/>
        <v>9.9352576000000054E-2</v>
      </c>
      <c r="O23" s="6">
        <f t="shared" si="6"/>
        <v>5.3588200367187484E-2</v>
      </c>
      <c r="P23" s="6">
        <f t="shared" si="6"/>
        <v>2.5294841999999994E-2</v>
      </c>
      <c r="Q23" s="6">
        <f t="shared" si="6"/>
        <v>9.9945068359375E-3</v>
      </c>
      <c r="R23" s="6">
        <f t="shared" si="6"/>
        <v>3.0663680000000025E-3</v>
      </c>
      <c r="S23" s="6">
        <f t="shared" si="6"/>
        <v>6.3404205468749989E-4</v>
      </c>
      <c r="T23" s="6">
        <f t="shared" si="6"/>
        <v>6.4234000000000049E-5</v>
      </c>
      <c r="U23" s="6">
        <f t="shared" si="6"/>
        <v>1.1510234375000004E-6</v>
      </c>
      <c r="V23" s="6">
        <f t="shared" si="6"/>
        <v>0</v>
      </c>
    </row>
    <row r="24" spans="1:22" x14ac:dyDescent="0.25">
      <c r="A24" s="15" t="s">
        <v>44</v>
      </c>
      <c r="B24" s="4">
        <f t="shared" ref="B24:V24" si="7">BINOMDIST($I$5,$G$5,B20,1)</f>
        <v>1</v>
      </c>
      <c r="C24" s="6">
        <f t="shared" si="7"/>
        <v>0.99935742530468752</v>
      </c>
      <c r="D24" s="6">
        <f t="shared" si="7"/>
        <v>0.99166890599999991</v>
      </c>
      <c r="E24" s="6">
        <f t="shared" si="7"/>
        <v>0.9660684842734375</v>
      </c>
      <c r="F24" s="6">
        <f t="shared" si="7"/>
        <v>0.91435827200000008</v>
      </c>
      <c r="G24" s="6">
        <f t="shared" si="7"/>
        <v>0.8342742919921875</v>
      </c>
      <c r="H24" s="6">
        <f t="shared" si="7"/>
        <v>0.72965909799999995</v>
      </c>
      <c r="I24" s="6">
        <f t="shared" si="7"/>
        <v>0.60889441346093776</v>
      </c>
      <c r="J24" s="6">
        <f t="shared" si="7"/>
        <v>0.48260966399999994</v>
      </c>
      <c r="K24" s="6">
        <f t="shared" si="7"/>
        <v>0.3613846036796875</v>
      </c>
      <c r="L24" s="6">
        <f t="shared" si="7"/>
        <v>0.25390625</v>
      </c>
      <c r="M24" s="6">
        <f t="shared" si="7"/>
        <v>0.16582204764843736</v>
      </c>
      <c r="N24" s="6">
        <f t="shared" si="7"/>
        <v>9.935257600000004E-2</v>
      </c>
      <c r="O24" s="6">
        <f t="shared" si="7"/>
        <v>5.358820036718745E-2</v>
      </c>
      <c r="P24" s="6">
        <f t="shared" si="7"/>
        <v>2.5294842000000008E-2</v>
      </c>
      <c r="Q24" s="6">
        <f t="shared" si="7"/>
        <v>9.9945068359375E-3</v>
      </c>
      <c r="R24" s="6">
        <f t="shared" si="7"/>
        <v>3.0663680000000003E-3</v>
      </c>
      <c r="S24" s="6">
        <f t="shared" si="7"/>
        <v>6.3404205468750282E-4</v>
      </c>
      <c r="T24" s="6">
        <f t="shared" si="7"/>
        <v>6.4234000000000104E-5</v>
      </c>
      <c r="U24" s="6">
        <f t="shared" si="7"/>
        <v>1.1510234375000112E-6</v>
      </c>
      <c r="V24" s="6">
        <f t="shared" si="7"/>
        <v>0</v>
      </c>
    </row>
    <row r="25" spans="1:22" x14ac:dyDescent="0.25">
      <c r="A25" s="4" t="s">
        <v>29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4" t="s">
        <v>30</v>
      </c>
      <c r="B26" s="4">
        <f t="shared" ref="B26:V26" si="8">POWER(B18,4)</f>
        <v>1</v>
      </c>
      <c r="C26" s="6">
        <f t="shared" si="8"/>
        <v>0.81450624999999999</v>
      </c>
      <c r="D26" s="6">
        <f t="shared" si="8"/>
        <v>0.65610000000000013</v>
      </c>
      <c r="E26" s="6">
        <f t="shared" si="8"/>
        <v>0.52200624999999989</v>
      </c>
      <c r="F26" s="6">
        <f t="shared" si="8"/>
        <v>0.40960000000000019</v>
      </c>
      <c r="G26" s="6">
        <f t="shared" si="8"/>
        <v>0.31640625</v>
      </c>
      <c r="H26" s="6">
        <f t="shared" si="8"/>
        <v>0.24009999999999992</v>
      </c>
      <c r="I26" s="6">
        <f t="shared" si="8"/>
        <v>0.17850625000000003</v>
      </c>
      <c r="J26" s="6">
        <f t="shared" si="8"/>
        <v>0.12959999999999999</v>
      </c>
      <c r="K26" s="6">
        <f t="shared" si="8"/>
        <v>9.1506250000000025E-2</v>
      </c>
      <c r="L26" s="6">
        <f t="shared" si="8"/>
        <v>6.25E-2</v>
      </c>
      <c r="M26" s="6">
        <f t="shared" si="8"/>
        <v>4.1006250000000008E-2</v>
      </c>
      <c r="N26" s="6">
        <f t="shared" si="8"/>
        <v>2.5600000000000012E-2</v>
      </c>
      <c r="O26" s="6">
        <f t="shared" si="8"/>
        <v>1.5006249999999995E-2</v>
      </c>
      <c r="P26" s="6">
        <f t="shared" si="8"/>
        <v>8.0999999999999996E-3</v>
      </c>
      <c r="Q26" s="6">
        <f t="shared" si="8"/>
        <v>3.90625E-3</v>
      </c>
      <c r="R26" s="6">
        <f t="shared" si="8"/>
        <v>1.6000000000000007E-3</v>
      </c>
      <c r="S26" s="6">
        <f t="shared" si="8"/>
        <v>5.0624999999999997E-4</v>
      </c>
      <c r="T26" s="6">
        <f t="shared" si="8"/>
        <v>1.0000000000000005E-4</v>
      </c>
      <c r="U26" s="6">
        <f t="shared" si="8"/>
        <v>6.2500000000000028E-6</v>
      </c>
      <c r="V26" s="6">
        <f t="shared" si="8"/>
        <v>0</v>
      </c>
    </row>
    <row r="27" spans="1:22" x14ac:dyDescent="0.25">
      <c r="A27" s="4" t="s">
        <v>42</v>
      </c>
      <c r="B27" s="13">
        <f t="shared" ref="B27:V27" si="9">POWER(B18,6)</f>
        <v>1</v>
      </c>
      <c r="C27" s="6">
        <f t="shared" si="9"/>
        <v>0.73509189062499991</v>
      </c>
      <c r="D27" s="6">
        <f t="shared" si="9"/>
        <v>0.53144100000000016</v>
      </c>
      <c r="E27" s="6">
        <f t="shared" si="9"/>
        <v>0.37714951562499988</v>
      </c>
      <c r="F27" s="6">
        <f t="shared" si="9"/>
        <v>0.26214400000000015</v>
      </c>
      <c r="G27" s="6">
        <f t="shared" si="9"/>
        <v>0.177978515625</v>
      </c>
      <c r="H27" s="6">
        <f t="shared" si="9"/>
        <v>0.11764899999999995</v>
      </c>
      <c r="I27" s="6">
        <f t="shared" si="9"/>
        <v>7.5418890625000026E-2</v>
      </c>
      <c r="J27" s="6">
        <f t="shared" si="9"/>
        <v>4.6655999999999996E-2</v>
      </c>
      <c r="K27" s="6">
        <f t="shared" si="9"/>
        <v>2.7680640625000013E-2</v>
      </c>
      <c r="L27" s="6">
        <f t="shared" si="9"/>
        <v>1.5625E-2</v>
      </c>
      <c r="M27" s="6">
        <f t="shared" si="9"/>
        <v>8.3037656250000026E-3</v>
      </c>
      <c r="N27" s="6">
        <f t="shared" si="9"/>
        <v>4.0960000000000024E-3</v>
      </c>
      <c r="O27" s="6">
        <f t="shared" si="9"/>
        <v>1.8382656249999992E-3</v>
      </c>
      <c r="P27" s="6">
        <f t="shared" si="9"/>
        <v>7.2899999999999994E-4</v>
      </c>
      <c r="Q27" s="6">
        <f t="shared" si="9"/>
        <v>2.44140625E-4</v>
      </c>
      <c r="R27" s="6">
        <f t="shared" si="9"/>
        <v>6.4000000000000038E-5</v>
      </c>
      <c r="S27" s="6">
        <f t="shared" si="9"/>
        <v>1.1390624999999999E-5</v>
      </c>
      <c r="T27" s="6">
        <f t="shared" si="9"/>
        <v>1.0000000000000006E-6</v>
      </c>
      <c r="U27" s="6">
        <f t="shared" si="9"/>
        <v>1.5625000000000009E-8</v>
      </c>
      <c r="V27" s="6">
        <f t="shared" si="9"/>
        <v>0</v>
      </c>
    </row>
  </sheetData>
  <mergeCells count="4">
    <mergeCell ref="A1:E1"/>
    <mergeCell ref="A3:G3"/>
    <mergeCell ref="A5:E5"/>
    <mergeCell ref="A4:E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1" r:id="rId4">
          <objectPr defaultSize="0" autoPict="0" r:id="rId5">
            <anchor moveWithCells="1" sizeWithCells="1">
              <from>
                <xdr:col>0</xdr:col>
                <xdr:colOff>104775</xdr:colOff>
                <xdr:row>6</xdr:row>
                <xdr:rowOff>104775</xdr:rowOff>
              </from>
              <to>
                <xdr:col>3</xdr:col>
                <xdr:colOff>533400</xdr:colOff>
                <xdr:row>7</xdr:row>
                <xdr:rowOff>314325</xdr:rowOff>
              </to>
            </anchor>
          </objectPr>
        </oleObject>
      </mc:Choice>
      <mc:Fallback>
        <oleObject progId="Equation.3" shapeId="2051" r:id="rId4"/>
      </mc:Fallback>
    </mc:AlternateContent>
    <mc:AlternateContent xmlns:mc="http://schemas.openxmlformats.org/markup-compatibility/2006">
      <mc:Choice Requires="x14">
        <oleObject progId="Equation.3" shapeId="2053" r:id="rId6">
          <objectPr defaultSize="0" autoPict="0" r:id="rId7">
            <anchor moveWithCells="1" sizeWithCells="1">
              <from>
                <xdr:col>0</xdr:col>
                <xdr:colOff>104775</xdr:colOff>
                <xdr:row>10</xdr:row>
                <xdr:rowOff>57150</xdr:rowOff>
              </from>
              <to>
                <xdr:col>3</xdr:col>
                <xdr:colOff>485775</xdr:colOff>
                <xdr:row>15</xdr:row>
                <xdr:rowOff>38100</xdr:rowOff>
              </to>
            </anchor>
          </objectPr>
        </oleObject>
      </mc:Choice>
      <mc:Fallback>
        <oleObject progId="Equation.3" shapeId="2053" r:id="rId6"/>
      </mc:Fallback>
    </mc:AlternateContent>
    <mc:AlternateContent xmlns:mc="http://schemas.openxmlformats.org/markup-compatibility/2006">
      <mc:Choice Requires="x14">
        <oleObject progId="Equation.3" shapeId="2054" r:id="rId8">
          <objectPr defaultSize="0" autoPict="0" r:id="rId9">
            <anchor moveWithCells="1" sizeWithCells="1">
              <from>
                <xdr:col>4</xdr:col>
                <xdr:colOff>19050</xdr:colOff>
                <xdr:row>10</xdr:row>
                <xdr:rowOff>76200</xdr:rowOff>
              </from>
              <to>
                <xdr:col>8</xdr:col>
                <xdr:colOff>104775</xdr:colOff>
                <xdr:row>15</xdr:row>
                <xdr:rowOff>85725</xdr:rowOff>
              </to>
            </anchor>
          </objectPr>
        </oleObject>
      </mc:Choice>
      <mc:Fallback>
        <oleObject progId="Equation.3" shapeId="2054" r:id="rId8"/>
      </mc:Fallback>
    </mc:AlternateContent>
    <mc:AlternateContent xmlns:mc="http://schemas.openxmlformats.org/markup-compatibility/2006">
      <mc:Choice Requires="x14">
        <oleObject progId="Equation.3" shapeId="2055" r:id="rId10">
          <objectPr defaultSize="0" autoPict="0" r:id="rId11">
            <anchor moveWithCells="1" sizeWithCells="1">
              <from>
                <xdr:col>9</xdr:col>
                <xdr:colOff>76200</xdr:colOff>
                <xdr:row>6</xdr:row>
                <xdr:rowOff>104775</xdr:rowOff>
              </from>
              <to>
                <xdr:col>14</xdr:col>
                <xdr:colOff>304800</xdr:colOff>
                <xdr:row>6</xdr:row>
                <xdr:rowOff>361950</xdr:rowOff>
              </to>
            </anchor>
          </objectPr>
        </oleObject>
      </mc:Choice>
      <mc:Fallback>
        <oleObject progId="Equation.3" shapeId="2055" r:id="rId10"/>
      </mc:Fallback>
    </mc:AlternateContent>
    <mc:AlternateContent xmlns:mc="http://schemas.openxmlformats.org/markup-compatibility/2006">
      <mc:Choice Requires="x14">
        <oleObject progId="Equation.3" shapeId="2056" r:id="rId12">
          <objectPr defaultSize="0" r:id="rId13">
            <anchor moveWithCells="1" sizeWithCells="1">
              <from>
                <xdr:col>9</xdr:col>
                <xdr:colOff>28575</xdr:colOff>
                <xdr:row>7</xdr:row>
                <xdr:rowOff>85725</xdr:rowOff>
              </from>
              <to>
                <xdr:col>18</xdr:col>
                <xdr:colOff>123825</xdr:colOff>
                <xdr:row>7</xdr:row>
                <xdr:rowOff>371475</xdr:rowOff>
              </to>
            </anchor>
          </objectPr>
        </oleObject>
      </mc:Choice>
      <mc:Fallback>
        <oleObject progId="Equation.3" shapeId="2056" r:id="rId12"/>
      </mc:Fallback>
    </mc:AlternateContent>
    <mc:AlternateContent xmlns:mc="http://schemas.openxmlformats.org/markup-compatibility/2006">
      <mc:Choice Requires="x14">
        <oleObject progId="Equation.3" shapeId="2057" r:id="rId14">
          <objectPr defaultSize="0" autoPict="0" r:id="rId15">
            <anchor moveWithCells="1" sizeWithCells="1">
              <from>
                <xdr:col>4</xdr:col>
                <xdr:colOff>47625</xdr:colOff>
                <xdr:row>6</xdr:row>
                <xdr:rowOff>95250</xdr:rowOff>
              </from>
              <to>
                <xdr:col>7</xdr:col>
                <xdr:colOff>304800</xdr:colOff>
                <xdr:row>7</xdr:row>
                <xdr:rowOff>314325</xdr:rowOff>
              </to>
            </anchor>
          </objectPr>
        </oleObject>
      </mc:Choice>
      <mc:Fallback>
        <oleObject progId="Equation.3" shapeId="2057" r:id="rId1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workbookViewId="0">
      <selection activeCell="O10" sqref="O10"/>
    </sheetView>
  </sheetViews>
  <sheetFormatPr defaultRowHeight="15" x14ac:dyDescent="0.25"/>
  <cols>
    <col min="1" max="1" width="11.42578125" customWidth="1"/>
    <col min="2" max="2" width="17" customWidth="1"/>
    <col min="5" max="5" width="11.140625" customWidth="1"/>
    <col min="6" max="6" width="20.7109375" customWidth="1"/>
    <col min="7" max="7" width="23.5703125" customWidth="1"/>
    <col min="8" max="8" width="9.140625" customWidth="1"/>
    <col min="9" max="9" width="20.7109375" customWidth="1"/>
  </cols>
  <sheetData>
    <row r="1" spans="1:15" ht="15" customHeight="1" x14ac:dyDescent="0.25">
      <c r="A1" s="36" t="s">
        <v>49</v>
      </c>
      <c r="B1" s="36"/>
      <c r="C1" s="36"/>
      <c r="D1" s="36"/>
      <c r="E1" s="36"/>
      <c r="F1" s="36"/>
      <c r="G1" s="20"/>
      <c r="H1" s="20"/>
    </row>
    <row r="2" spans="1:15" ht="15" customHeight="1" x14ac:dyDescent="0.25">
      <c r="A2" s="36"/>
      <c r="B2" s="36"/>
      <c r="C2" s="36"/>
      <c r="D2" s="36"/>
      <c r="E2" s="36"/>
      <c r="F2" s="36"/>
      <c r="G2" s="20"/>
      <c r="H2" s="20"/>
      <c r="I2" s="35" t="s">
        <v>45</v>
      </c>
      <c r="J2" s="35"/>
      <c r="K2" s="14"/>
      <c r="L2" s="14"/>
      <c r="M2" s="16"/>
      <c r="N2" s="16"/>
      <c r="O2" s="16"/>
    </row>
    <row r="3" spans="1:15" x14ac:dyDescent="0.25">
      <c r="A3" s="36"/>
      <c r="B3" s="36"/>
      <c r="C3" s="36"/>
      <c r="D3" s="36"/>
      <c r="E3" s="36"/>
      <c r="F3" s="36"/>
      <c r="G3" s="20"/>
      <c r="H3" s="20"/>
      <c r="I3" s="35"/>
      <c r="J3" s="35"/>
      <c r="K3" s="14"/>
      <c r="L3" s="14"/>
      <c r="M3" s="16"/>
      <c r="N3" s="16"/>
      <c r="O3" s="16"/>
    </row>
    <row r="4" spans="1:15" x14ac:dyDescent="0.25">
      <c r="A4" s="36" t="s">
        <v>55</v>
      </c>
      <c r="B4" s="36"/>
      <c r="C4" s="36"/>
      <c r="D4" s="36"/>
      <c r="E4" s="36"/>
      <c r="F4" s="36"/>
      <c r="G4" s="20"/>
      <c r="H4" s="20"/>
      <c r="J4" s="14"/>
      <c r="K4" s="14"/>
      <c r="L4" s="14"/>
      <c r="M4" s="16"/>
      <c r="N4" s="16"/>
      <c r="O4" s="16"/>
    </row>
    <row r="5" spans="1:15" x14ac:dyDescent="0.25">
      <c r="A5" s="37" t="s">
        <v>50</v>
      </c>
      <c r="B5" s="37"/>
      <c r="C5" s="37"/>
      <c r="D5" s="37"/>
      <c r="E5" s="37"/>
      <c r="F5" s="37"/>
      <c r="G5" s="20"/>
      <c r="H5" s="20"/>
      <c r="J5" s="14"/>
      <c r="K5" s="14"/>
      <c r="L5" s="14"/>
      <c r="M5" s="16"/>
      <c r="N5" s="16"/>
      <c r="O5" s="16"/>
    </row>
    <row r="6" spans="1:15" ht="15" customHeight="1" x14ac:dyDescent="0.25">
      <c r="A6" s="36" t="s">
        <v>51</v>
      </c>
      <c r="B6" s="36"/>
      <c r="C6" s="36"/>
      <c r="D6" s="36"/>
      <c r="E6" s="36"/>
      <c r="F6" s="36"/>
    </row>
    <row r="7" spans="1:15" x14ac:dyDescent="0.25">
      <c r="A7" s="36"/>
      <c r="B7" s="36"/>
      <c r="C7" s="36"/>
      <c r="D7" s="36"/>
      <c r="E7" s="36"/>
      <c r="F7" s="36"/>
    </row>
    <row r="10" spans="1:15" ht="30" x14ac:dyDescent="0.25">
      <c r="A10" s="17" t="s">
        <v>46</v>
      </c>
      <c r="B10" s="18" t="s">
        <v>47</v>
      </c>
    </row>
    <row r="11" spans="1:15" ht="30" x14ac:dyDescent="0.25">
      <c r="A11" s="19">
        <v>13</v>
      </c>
      <c r="B11" s="18" t="s">
        <v>48</v>
      </c>
      <c r="E11" s="10" t="s">
        <v>57</v>
      </c>
      <c r="F11" s="11">
        <v>10</v>
      </c>
    </row>
    <row r="13" spans="1:15" ht="64.5" customHeight="1" x14ac:dyDescent="0.25">
      <c r="A13" s="19" t="s">
        <v>8</v>
      </c>
      <c r="B13" s="19" t="s">
        <v>52</v>
      </c>
      <c r="C13" s="19" t="s">
        <v>53</v>
      </c>
      <c r="D13" s="19" t="s">
        <v>54</v>
      </c>
      <c r="E13" s="22" t="s">
        <v>56</v>
      </c>
      <c r="F13" s="24" t="s">
        <v>58</v>
      </c>
      <c r="G13" s="24" t="s">
        <v>59</v>
      </c>
    </row>
    <row r="14" spans="1:15" x14ac:dyDescent="0.25">
      <c r="A14" s="19">
        <v>0</v>
      </c>
      <c r="B14" s="21">
        <f>1-(1-C14)*(1-D14)</f>
        <v>1</v>
      </c>
      <c r="C14" s="21">
        <f>EXP(-POWER((A14/100),2))</f>
        <v>1</v>
      </c>
      <c r="D14" s="21">
        <f>1-NORMDIST(A14,360,100,1)</f>
        <v>0.99984089140984245</v>
      </c>
      <c r="E14" s="25">
        <v>1</v>
      </c>
      <c r="F14" s="26">
        <f>E14*B14</f>
        <v>1</v>
      </c>
      <c r="G14" s="26">
        <f>E14*C14</f>
        <v>1</v>
      </c>
      <c r="I14" s="32" t="s">
        <v>60</v>
      </c>
      <c r="J14" s="33">
        <f>F66</f>
        <v>357.11683285314189</v>
      </c>
    </row>
    <row r="15" spans="1:15" x14ac:dyDescent="0.25">
      <c r="A15" s="19">
        <v>10</v>
      </c>
      <c r="B15" s="21">
        <f t="shared" ref="B15:B65" si="0">1-(1-C15)*(1-D15)</f>
        <v>0.99999768530198885</v>
      </c>
      <c r="C15" s="21">
        <f t="shared" ref="C15:C65" si="1">EXP(-POWER((A15/100),2))</f>
        <v>0.99004983374916811</v>
      </c>
      <c r="D15" s="21">
        <f t="shared" ref="D15:D65" si="2">1-NORMDIST(A15,360,100,1)</f>
        <v>0.99976737092096446</v>
      </c>
      <c r="E15" s="25">
        <v>4</v>
      </c>
      <c r="F15" s="26">
        <f t="shared" ref="F15:F65" si="3">E15*B15</f>
        <v>3.9999907412079554</v>
      </c>
      <c r="G15" s="26">
        <f t="shared" ref="G15:G65" si="4">E15*C15</f>
        <v>3.9601993349966724</v>
      </c>
      <c r="I15" s="32"/>
      <c r="J15" s="34"/>
    </row>
    <row r="16" spans="1:15" x14ac:dyDescent="0.25">
      <c r="A16" s="19">
        <v>20</v>
      </c>
      <c r="B16" s="21">
        <f t="shared" si="0"/>
        <v>0.99998678881452685</v>
      </c>
      <c r="C16" s="21">
        <f t="shared" si="1"/>
        <v>0.96078943915232318</v>
      </c>
      <c r="D16" s="21">
        <f t="shared" si="2"/>
        <v>0.99966307073432314</v>
      </c>
      <c r="E16" s="25">
        <v>2</v>
      </c>
      <c r="F16" s="26">
        <f t="shared" si="3"/>
        <v>1.9999735776290537</v>
      </c>
      <c r="G16" s="26">
        <f t="shared" si="4"/>
        <v>1.9215788783046464</v>
      </c>
      <c r="I16" s="32" t="s">
        <v>61</v>
      </c>
      <c r="J16" s="33">
        <f>G66</f>
        <v>88.622692545202042</v>
      </c>
    </row>
    <row r="17" spans="1:10" x14ac:dyDescent="0.25">
      <c r="A17" s="19">
        <v>30</v>
      </c>
      <c r="B17" s="21">
        <f t="shared" si="0"/>
        <v>0.99995839225705374</v>
      </c>
      <c r="C17" s="21">
        <f t="shared" si="1"/>
        <v>0.91393118527122819</v>
      </c>
      <c r="D17" s="21">
        <f t="shared" si="2"/>
        <v>0.99951657585761622</v>
      </c>
      <c r="E17" s="25">
        <v>4</v>
      </c>
      <c r="F17" s="26">
        <f t="shared" si="3"/>
        <v>3.999833569028215</v>
      </c>
      <c r="G17" s="26">
        <f t="shared" si="4"/>
        <v>3.6557247410849127</v>
      </c>
      <c r="I17" s="32"/>
      <c r="J17" s="34"/>
    </row>
    <row r="18" spans="1:10" x14ac:dyDescent="0.25">
      <c r="A18" s="19">
        <v>40</v>
      </c>
      <c r="B18" s="21">
        <f t="shared" si="0"/>
        <v>0.99989840238804217</v>
      </c>
      <c r="C18" s="21">
        <f t="shared" si="1"/>
        <v>0.85214378896621135</v>
      </c>
      <c r="D18" s="21">
        <f t="shared" si="2"/>
        <v>0.99931286206208414</v>
      </c>
      <c r="E18" s="25">
        <v>2</v>
      </c>
      <c r="F18" s="26">
        <f t="shared" si="3"/>
        <v>1.9997968047760843</v>
      </c>
      <c r="G18" s="26">
        <f t="shared" si="4"/>
        <v>1.7042875779324227</v>
      </c>
    </row>
    <row r="19" spans="1:10" x14ac:dyDescent="0.25">
      <c r="A19" s="19">
        <v>50</v>
      </c>
      <c r="B19" s="21">
        <f t="shared" si="0"/>
        <v>0.99978596692693855</v>
      </c>
      <c r="C19" s="21">
        <f t="shared" si="1"/>
        <v>0.77880078307140488</v>
      </c>
      <c r="D19" s="21">
        <f t="shared" si="2"/>
        <v>0.99903239678678168</v>
      </c>
      <c r="E19" s="25">
        <v>4</v>
      </c>
      <c r="F19" s="26">
        <f t="shared" si="3"/>
        <v>3.9991438677077542</v>
      </c>
      <c r="G19" s="26">
        <f t="shared" si="4"/>
        <v>3.1152031322856195</v>
      </c>
    </row>
    <row r="20" spans="1:10" x14ac:dyDescent="0.25">
      <c r="A20" s="19">
        <v>60</v>
      </c>
      <c r="B20" s="21">
        <f t="shared" si="0"/>
        <v>0.99959189386764813</v>
      </c>
      <c r="C20" s="21">
        <f t="shared" si="1"/>
        <v>0.69767632607103103</v>
      </c>
      <c r="D20" s="21">
        <f t="shared" si="2"/>
        <v>0.9986501019683699</v>
      </c>
      <c r="E20" s="25">
        <v>2</v>
      </c>
      <c r="F20" s="26">
        <f t="shared" si="3"/>
        <v>1.9991837877352963</v>
      </c>
      <c r="G20" s="26">
        <f t="shared" si="4"/>
        <v>1.3953526521420621</v>
      </c>
    </row>
    <row r="21" spans="1:10" x14ac:dyDescent="0.25">
      <c r="A21" s="19">
        <v>70</v>
      </c>
      <c r="B21" s="21">
        <f t="shared" si="0"/>
        <v>0.99927723317405159</v>
      </c>
      <c r="C21" s="21">
        <f t="shared" si="1"/>
        <v>0.61262639418441611</v>
      </c>
      <c r="D21" s="21">
        <f t="shared" si="2"/>
        <v>0.99813418669961596</v>
      </c>
      <c r="E21" s="25">
        <v>4</v>
      </c>
      <c r="F21" s="26">
        <f t="shared" si="3"/>
        <v>3.9971089326962064</v>
      </c>
      <c r="G21" s="26">
        <f t="shared" si="4"/>
        <v>2.4505055767376644</v>
      </c>
    </row>
    <row r="22" spans="1:10" x14ac:dyDescent="0.25">
      <c r="A22" s="19">
        <v>80</v>
      </c>
      <c r="B22" s="21">
        <f t="shared" si="0"/>
        <v>0.99879217053524927</v>
      </c>
      <c r="C22" s="21">
        <f t="shared" si="1"/>
        <v>0.52729242404304855</v>
      </c>
      <c r="D22" s="21">
        <f t="shared" si="2"/>
        <v>0.99744486966957202</v>
      </c>
      <c r="E22" s="25">
        <v>2</v>
      </c>
      <c r="F22" s="26">
        <f t="shared" si="3"/>
        <v>1.9975843410704985</v>
      </c>
      <c r="G22" s="26">
        <f t="shared" si="4"/>
        <v>1.0545848480860971</v>
      </c>
    </row>
    <row r="23" spans="1:10" x14ac:dyDescent="0.25">
      <c r="A23" s="19">
        <v>90</v>
      </c>
      <c r="B23" s="21">
        <f t="shared" si="0"/>
        <v>0.99807533745862564</v>
      </c>
      <c r="C23" s="21">
        <f t="shared" si="1"/>
        <v>0.44485806622294111</v>
      </c>
      <c r="D23" s="21">
        <f t="shared" si="2"/>
        <v>0.99653302619695938</v>
      </c>
      <c r="E23" s="25">
        <v>4</v>
      </c>
      <c r="F23" s="26">
        <f t="shared" si="3"/>
        <v>3.9923013498345026</v>
      </c>
      <c r="G23" s="26">
        <f t="shared" si="4"/>
        <v>1.7794322648917644</v>
      </c>
    </row>
    <row r="24" spans="1:10" x14ac:dyDescent="0.25">
      <c r="A24" s="19">
        <v>100</v>
      </c>
      <c r="B24" s="21">
        <f t="shared" si="0"/>
        <v>0.99705356722164196</v>
      </c>
      <c r="C24" s="21">
        <f t="shared" si="1"/>
        <v>0.36787944117144233</v>
      </c>
      <c r="D24" s="21">
        <f t="shared" si="2"/>
        <v>0.99533881197628127</v>
      </c>
      <c r="E24" s="25">
        <v>2</v>
      </c>
      <c r="F24" s="26">
        <f t="shared" si="3"/>
        <v>1.9941071344432839</v>
      </c>
      <c r="G24" s="26">
        <f t="shared" si="4"/>
        <v>0.73575888234288467</v>
      </c>
    </row>
    <row r="25" spans="1:10" x14ac:dyDescent="0.25">
      <c r="A25" s="19">
        <v>110</v>
      </c>
      <c r="B25" s="21">
        <f t="shared" si="0"/>
        <v>0.99564203998054035</v>
      </c>
      <c r="C25" s="21">
        <f t="shared" si="1"/>
        <v>0.29819727942988733</v>
      </c>
      <c r="D25" s="21">
        <f t="shared" si="2"/>
        <v>0.99379033467422384</v>
      </c>
      <c r="E25" s="25">
        <v>4</v>
      </c>
      <c r="F25" s="26">
        <f t="shared" si="3"/>
        <v>3.9825681599221614</v>
      </c>
      <c r="G25" s="26">
        <f t="shared" si="4"/>
        <v>1.1927891177195493</v>
      </c>
    </row>
    <row r="26" spans="1:10" x14ac:dyDescent="0.25">
      <c r="A26" s="19">
        <v>120</v>
      </c>
      <c r="B26" s="21">
        <f t="shared" si="0"/>
        <v>0.9937446878887346</v>
      </c>
      <c r="C26" s="21">
        <f t="shared" si="1"/>
        <v>0.23692775868212176</v>
      </c>
      <c r="D26" s="21">
        <f t="shared" si="2"/>
        <v>0.99180246407540384</v>
      </c>
      <c r="E26" s="25">
        <v>2</v>
      </c>
      <c r="F26" s="26">
        <f t="shared" si="3"/>
        <v>1.9874893757774692</v>
      </c>
      <c r="G26" s="26">
        <f t="shared" si="4"/>
        <v>0.47385551736424353</v>
      </c>
    </row>
    <row r="27" spans="1:10" x14ac:dyDescent="0.25">
      <c r="A27" s="19">
        <v>130</v>
      </c>
      <c r="B27" s="21">
        <f t="shared" si="0"/>
        <v>0.99125469765477225</v>
      </c>
      <c r="C27" s="21">
        <f t="shared" si="1"/>
        <v>0.18451952399298924</v>
      </c>
      <c r="D27" s="21">
        <f t="shared" si="2"/>
        <v>0.98927588997832416</v>
      </c>
      <c r="E27" s="25">
        <v>4</v>
      </c>
      <c r="F27" s="26">
        <f t="shared" si="3"/>
        <v>3.965018790619089</v>
      </c>
      <c r="G27" s="26">
        <f t="shared" si="4"/>
        <v>0.73807809597195695</v>
      </c>
    </row>
    <row r="28" spans="1:10" x14ac:dyDescent="0.25">
      <c r="A28" s="19">
        <v>140</v>
      </c>
      <c r="B28" s="21">
        <f t="shared" si="0"/>
        <v>0.98805497014861143</v>
      </c>
      <c r="C28" s="21">
        <f t="shared" si="1"/>
        <v>0.14085842092104503</v>
      </c>
      <c r="D28" s="21">
        <f t="shared" si="2"/>
        <v>0.98609655248650141</v>
      </c>
      <c r="E28" s="25">
        <v>2</v>
      </c>
      <c r="F28" s="26">
        <f t="shared" si="3"/>
        <v>1.9761099402972229</v>
      </c>
      <c r="G28" s="26">
        <f t="shared" si="4"/>
        <v>0.28171684184209006</v>
      </c>
    </row>
    <row r="29" spans="1:10" x14ac:dyDescent="0.25">
      <c r="A29" s="19">
        <v>150</v>
      </c>
      <c r="B29" s="21">
        <f t="shared" si="0"/>
        <v>0.98401847551175137</v>
      </c>
      <c r="C29" s="21">
        <f t="shared" si="1"/>
        <v>0.10539922456186433</v>
      </c>
      <c r="D29" s="21">
        <f t="shared" si="2"/>
        <v>0.98213557943718344</v>
      </c>
      <c r="E29" s="25">
        <v>4</v>
      </c>
      <c r="F29" s="26">
        <f t="shared" si="3"/>
        <v>3.9360739020470055</v>
      </c>
      <c r="G29" s="26">
        <f t="shared" si="4"/>
        <v>0.42159689824745733</v>
      </c>
    </row>
    <row r="30" spans="1:10" x14ac:dyDescent="0.25">
      <c r="A30" s="19">
        <v>160</v>
      </c>
      <c r="B30" s="21">
        <f t="shared" si="0"/>
        <v>0.97900856109712564</v>
      </c>
      <c r="C30" s="21">
        <f t="shared" si="1"/>
        <v>7.7304740443299713E-2</v>
      </c>
      <c r="D30" s="21">
        <f t="shared" si="2"/>
        <v>0.97724986805182079</v>
      </c>
      <c r="E30" s="25">
        <v>2</v>
      </c>
      <c r="F30" s="26">
        <f t="shared" si="3"/>
        <v>1.9580171221942513</v>
      </c>
      <c r="G30" s="26">
        <f t="shared" si="4"/>
        <v>0.15460948088659943</v>
      </c>
    </row>
    <row r="31" spans="1:10" x14ac:dyDescent="0.25">
      <c r="A31" s="19">
        <v>170</v>
      </c>
      <c r="B31" s="21">
        <f t="shared" si="0"/>
        <v>0.97287939781780264</v>
      </c>
      <c r="C31" s="21">
        <f t="shared" si="1"/>
        <v>5.5576212611483086E-2</v>
      </c>
      <c r="D31" s="21">
        <f t="shared" si="2"/>
        <v>0.97128344018399815</v>
      </c>
      <c r="E31" s="25">
        <v>4</v>
      </c>
      <c r="F31" s="26">
        <f t="shared" si="3"/>
        <v>3.8915175912712106</v>
      </c>
      <c r="G31" s="26">
        <f t="shared" si="4"/>
        <v>0.22230485044593234</v>
      </c>
    </row>
    <row r="32" spans="1:10" x14ac:dyDescent="0.25">
      <c r="A32" s="19">
        <v>180</v>
      </c>
      <c r="B32" s="21">
        <f t="shared" si="0"/>
        <v>0.96547685213568601</v>
      </c>
      <c r="C32" s="21">
        <f t="shared" si="1"/>
        <v>3.9163895098987066E-2</v>
      </c>
      <c r="D32" s="21">
        <f t="shared" si="2"/>
        <v>0.96406968088707423</v>
      </c>
      <c r="E32" s="25">
        <v>2</v>
      </c>
      <c r="F32" s="26">
        <f t="shared" si="3"/>
        <v>1.930953704271372</v>
      </c>
      <c r="G32" s="26">
        <f t="shared" si="4"/>
        <v>7.8327790197974131E-2</v>
      </c>
    </row>
    <row r="33" spans="1:7" x14ac:dyDescent="0.25">
      <c r="A33" s="19">
        <v>190</v>
      </c>
      <c r="B33" s="21">
        <f t="shared" si="0"/>
        <v>0.95664011531552917</v>
      </c>
      <c r="C33" s="21">
        <f t="shared" si="1"/>
        <v>2.7051846866350416E-2</v>
      </c>
      <c r="D33" s="21">
        <f t="shared" si="2"/>
        <v>0.95543453724145699</v>
      </c>
      <c r="E33" s="25">
        <v>4</v>
      </c>
      <c r="F33" s="26">
        <f t="shared" si="3"/>
        <v>3.8265604612621167</v>
      </c>
      <c r="G33" s="26">
        <f t="shared" si="4"/>
        <v>0.10820738746540166</v>
      </c>
    </row>
    <row r="34" spans="1:7" x14ac:dyDescent="0.25">
      <c r="A34" s="19">
        <v>200</v>
      </c>
      <c r="B34" s="21">
        <f t="shared" si="0"/>
        <v>0.94620439233856957</v>
      </c>
      <c r="C34" s="21">
        <f t="shared" si="1"/>
        <v>1.8315638888734179E-2</v>
      </c>
      <c r="D34" s="21">
        <f t="shared" si="2"/>
        <v>0.94520070830044201</v>
      </c>
      <c r="E34" s="25">
        <v>2</v>
      </c>
      <c r="F34" s="26">
        <f t="shared" si="3"/>
        <v>1.8924087846771391</v>
      </c>
      <c r="G34" s="26">
        <f t="shared" si="4"/>
        <v>3.6631277777468357E-2</v>
      </c>
    </row>
    <row r="35" spans="1:7" x14ac:dyDescent="0.25">
      <c r="A35" s="19">
        <v>210</v>
      </c>
      <c r="B35" s="21">
        <f t="shared" si="0"/>
        <v>0.93400485217628737</v>
      </c>
      <c r="C35" s="21">
        <f t="shared" si="1"/>
        <v>1.2155178329914935E-2</v>
      </c>
      <c r="D35" s="21">
        <f t="shared" si="2"/>
        <v>0.93319279873114191</v>
      </c>
      <c r="E35" s="25">
        <v>4</v>
      </c>
      <c r="F35" s="26">
        <f t="shared" si="3"/>
        <v>3.7360194087051495</v>
      </c>
      <c r="G35" s="26">
        <f t="shared" si="4"/>
        <v>4.8620713319659739E-2</v>
      </c>
    </row>
    <row r="36" spans="1:7" x14ac:dyDescent="0.25">
      <c r="A36" s="19">
        <v>220</v>
      </c>
      <c r="B36" s="21">
        <f t="shared" si="0"/>
        <v>0.9198818880358165</v>
      </c>
      <c r="C36" s="21">
        <f t="shared" si="1"/>
        <v>7.9070540515934346E-3</v>
      </c>
      <c r="D36" s="21">
        <f t="shared" si="2"/>
        <v>0.91924334076622893</v>
      </c>
      <c r="E36" s="25">
        <v>2</v>
      </c>
      <c r="F36" s="26">
        <f t="shared" si="3"/>
        <v>1.839763776071633</v>
      </c>
      <c r="G36" s="26">
        <f t="shared" si="4"/>
        <v>1.5814108103186869E-2</v>
      </c>
    </row>
    <row r="37" spans="1:7" x14ac:dyDescent="0.25">
      <c r="A37" s="19">
        <v>230</v>
      </c>
      <c r="B37" s="21">
        <f t="shared" si="0"/>
        <v>0.9036875602506923</v>
      </c>
      <c r="C37" s="21">
        <f t="shared" si="1"/>
        <v>5.0417602596909833E-3</v>
      </c>
      <c r="D37" s="21">
        <f t="shared" si="2"/>
        <v>0.9031995154143897</v>
      </c>
      <c r="E37" s="25">
        <v>4</v>
      </c>
      <c r="F37" s="26">
        <f t="shared" si="3"/>
        <v>3.6147502410027692</v>
      </c>
      <c r="G37" s="26">
        <f t="shared" si="4"/>
        <v>2.0167041038763933E-2</v>
      </c>
    </row>
    <row r="38" spans="1:7" x14ac:dyDescent="0.25">
      <c r="A38" s="19">
        <v>240</v>
      </c>
      <c r="B38" s="21">
        <f t="shared" si="0"/>
        <v>0.88529292715075658</v>
      </c>
      <c r="C38" s="21">
        <f t="shared" si="1"/>
        <v>3.1511115984444414E-3</v>
      </c>
      <c r="D38" s="21">
        <f t="shared" si="2"/>
        <v>0.88493032977829178</v>
      </c>
      <c r="E38" s="25">
        <v>2</v>
      </c>
      <c r="F38" s="26">
        <f t="shared" si="3"/>
        <v>1.7705858543015132</v>
      </c>
      <c r="G38" s="26">
        <f t="shared" si="4"/>
        <v>6.3022231968888828E-3</v>
      </c>
    </row>
    <row r="39" spans="1:7" x14ac:dyDescent="0.25">
      <c r="A39" s="19">
        <v>250</v>
      </c>
      <c r="B39" s="21">
        <f t="shared" si="0"/>
        <v>0.86459583616211699</v>
      </c>
      <c r="C39" s="21">
        <f t="shared" si="1"/>
        <v>1.9304541362277093E-3</v>
      </c>
      <c r="D39" s="21">
        <f t="shared" si="2"/>
        <v>0.86433393905361733</v>
      </c>
      <c r="E39" s="25">
        <v>4</v>
      </c>
      <c r="F39" s="26">
        <f t="shared" si="3"/>
        <v>3.458383344648468</v>
      </c>
      <c r="G39" s="26">
        <f t="shared" si="4"/>
        <v>7.7218165449108372E-3</v>
      </c>
    </row>
    <row r="40" spans="1:7" x14ac:dyDescent="0.25">
      <c r="A40" s="19">
        <v>260</v>
      </c>
      <c r="B40" s="21">
        <f t="shared" si="0"/>
        <v>0.84152866386749359</v>
      </c>
      <c r="C40" s="21">
        <f t="shared" si="1"/>
        <v>1.1592291739045903E-3</v>
      </c>
      <c r="D40" s="21">
        <f t="shared" si="2"/>
        <v>0.84134474606854304</v>
      </c>
      <c r="E40" s="25">
        <v>2</v>
      </c>
      <c r="F40" s="26">
        <f t="shared" si="3"/>
        <v>1.6830573277349872</v>
      </c>
      <c r="G40" s="26">
        <f t="shared" si="4"/>
        <v>2.3184583478091806E-3</v>
      </c>
    </row>
    <row r="41" spans="1:7" x14ac:dyDescent="0.25">
      <c r="A41" s="19">
        <v>270</v>
      </c>
      <c r="B41" s="21">
        <f t="shared" si="0"/>
        <v>0.81606546404015845</v>
      </c>
      <c r="C41" s="21">
        <f t="shared" si="1"/>
        <v>6.8232805275637604E-4</v>
      </c>
      <c r="D41" s="21">
        <f t="shared" si="2"/>
        <v>0.81593987465324047</v>
      </c>
      <c r="E41" s="25">
        <v>4</v>
      </c>
      <c r="F41" s="26">
        <f t="shared" si="3"/>
        <v>3.2642618561606338</v>
      </c>
      <c r="G41" s="26">
        <f t="shared" si="4"/>
        <v>2.7293122110255042E-3</v>
      </c>
    </row>
    <row r="42" spans="1:7" x14ac:dyDescent="0.25">
      <c r="A42" s="19">
        <v>280</v>
      </c>
      <c r="B42" s="21">
        <f t="shared" si="0"/>
        <v>0.78822800232812129</v>
      </c>
      <c r="C42" s="21">
        <f t="shared" si="1"/>
        <v>3.9366904065507862E-4</v>
      </c>
      <c r="D42" s="21">
        <f t="shared" si="2"/>
        <v>0.78814460141660336</v>
      </c>
      <c r="E42" s="25">
        <v>2</v>
      </c>
      <c r="F42" s="26">
        <f t="shared" si="3"/>
        <v>1.5764560046562426</v>
      </c>
      <c r="G42" s="26">
        <f t="shared" si="4"/>
        <v>7.8733808131015723E-4</v>
      </c>
    </row>
    <row r="43" spans="1:7" x14ac:dyDescent="0.25">
      <c r="A43" s="19">
        <v>290</v>
      </c>
      <c r="B43" s="21">
        <f t="shared" si="0"/>
        <v>0.758090216110201</v>
      </c>
      <c r="C43" s="21">
        <f t="shared" si="1"/>
        <v>2.2262985691888897E-4</v>
      </c>
      <c r="D43" s="21">
        <f t="shared" si="2"/>
        <v>0.75803634777692697</v>
      </c>
      <c r="E43" s="25">
        <v>4</v>
      </c>
      <c r="F43" s="26">
        <f t="shared" si="3"/>
        <v>3.032360864440804</v>
      </c>
      <c r="G43" s="26">
        <f t="shared" si="4"/>
        <v>8.9051942767555587E-4</v>
      </c>
    </row>
    <row r="44" spans="1:7" x14ac:dyDescent="0.25">
      <c r="A44" s="19">
        <v>300</v>
      </c>
      <c r="B44" s="21">
        <f t="shared" si="0"/>
        <v>0.72578072777345815</v>
      </c>
      <c r="C44" s="21">
        <f t="shared" si="1"/>
        <v>1.2340980408667956E-4</v>
      </c>
      <c r="D44" s="21">
        <f t="shared" si="2"/>
        <v>0.72574688224992645</v>
      </c>
      <c r="E44" s="25">
        <v>2</v>
      </c>
      <c r="F44" s="26">
        <f t="shared" si="3"/>
        <v>1.4515614555469163</v>
      </c>
      <c r="G44" s="26">
        <f t="shared" si="4"/>
        <v>2.4681960817335912E-4</v>
      </c>
    </row>
    <row r="45" spans="1:7" x14ac:dyDescent="0.25">
      <c r="A45" s="19">
        <v>310</v>
      </c>
      <c r="B45" s="21">
        <f t="shared" si="0"/>
        <v>0.69148315020446316</v>
      </c>
      <c r="C45" s="21">
        <f t="shared" si="1"/>
        <v>6.7054824302811012E-5</v>
      </c>
      <c r="D45" s="21">
        <f t="shared" si="2"/>
        <v>0.69146246127401312</v>
      </c>
      <c r="E45" s="25">
        <v>4</v>
      </c>
      <c r="F45" s="26">
        <f t="shared" si="3"/>
        <v>2.7659326008178526</v>
      </c>
      <c r="G45" s="26">
        <f t="shared" si="4"/>
        <v>2.6821929721124405E-4</v>
      </c>
    </row>
    <row r="46" spans="1:7" x14ac:dyDescent="0.25">
      <c r="A46" s="19">
        <v>320</v>
      </c>
      <c r="B46" s="21">
        <f t="shared" si="0"/>
        <v>0.65543404748185596</v>
      </c>
      <c r="C46" s="21">
        <f t="shared" si="1"/>
        <v>3.5712849641635144E-5</v>
      </c>
      <c r="D46" s="21">
        <f t="shared" si="2"/>
        <v>0.65542174161032429</v>
      </c>
      <c r="E46" s="25">
        <v>2</v>
      </c>
      <c r="F46" s="26">
        <f t="shared" si="3"/>
        <v>1.3108680949637119</v>
      </c>
      <c r="G46" s="26">
        <f t="shared" si="4"/>
        <v>7.1425699283270288E-5</v>
      </c>
    </row>
    <row r="47" spans="1:7" x14ac:dyDescent="0.25">
      <c r="A47" s="19">
        <v>330</v>
      </c>
      <c r="B47" s="21">
        <f t="shared" si="0"/>
        <v>0.6179185457499452</v>
      </c>
      <c r="C47" s="21">
        <f t="shared" si="1"/>
        <v>1.8643742331516851E-5</v>
      </c>
      <c r="D47" s="21">
        <f t="shared" si="2"/>
        <v>0.61791142218895267</v>
      </c>
      <c r="E47" s="25">
        <v>4</v>
      </c>
      <c r="F47" s="26">
        <f t="shared" si="3"/>
        <v>2.4716741829997808</v>
      </c>
      <c r="G47" s="26">
        <f t="shared" si="4"/>
        <v>7.4574969326067405E-5</v>
      </c>
    </row>
    <row r="48" spans="1:7" x14ac:dyDescent="0.25">
      <c r="A48" s="19">
        <v>340</v>
      </c>
      <c r="B48" s="21">
        <f t="shared" si="0"/>
        <v>0.5792637233700022</v>
      </c>
      <c r="C48" s="21">
        <f t="shared" si="1"/>
        <v>9.5401628730792476E-6</v>
      </c>
      <c r="D48" s="21">
        <f t="shared" si="2"/>
        <v>0.57925970943910299</v>
      </c>
      <c r="E48" s="25">
        <v>2</v>
      </c>
      <c r="F48" s="26">
        <f t="shared" si="3"/>
        <v>1.1585274467400044</v>
      </c>
      <c r="G48" s="26">
        <f t="shared" si="4"/>
        <v>1.9080325746158495E-5</v>
      </c>
    </row>
    <row r="49" spans="1:7" x14ac:dyDescent="0.25">
      <c r="A49" s="19">
        <v>350</v>
      </c>
      <c r="B49" s="21">
        <f t="shared" si="0"/>
        <v>0.53983003925484818</v>
      </c>
      <c r="C49" s="21">
        <f t="shared" si="1"/>
        <v>4.7851173921290088E-6</v>
      </c>
      <c r="D49" s="21">
        <f t="shared" si="2"/>
        <v>0.53982783727702899</v>
      </c>
      <c r="E49" s="25">
        <v>4</v>
      </c>
      <c r="F49" s="26">
        <f t="shared" si="3"/>
        <v>2.1593201570193927</v>
      </c>
      <c r="G49" s="26">
        <f t="shared" si="4"/>
        <v>1.9140469568516035E-5</v>
      </c>
    </row>
    <row r="50" spans="1:7" x14ac:dyDescent="0.25">
      <c r="A50" s="19">
        <v>360</v>
      </c>
      <c r="B50" s="21">
        <f t="shared" si="0"/>
        <v>0.50000117628759999</v>
      </c>
      <c r="C50" s="21">
        <f t="shared" si="1"/>
        <v>2.3525752000097709E-6</v>
      </c>
      <c r="D50" s="21">
        <f t="shared" si="2"/>
        <v>0.5</v>
      </c>
      <c r="E50" s="25">
        <v>2</v>
      </c>
      <c r="F50" s="26">
        <f t="shared" si="3"/>
        <v>1.0000023525752</v>
      </c>
      <c r="G50" s="26">
        <f t="shared" si="4"/>
        <v>4.7051504000195418E-6</v>
      </c>
    </row>
    <row r="51" spans="1:7" x14ac:dyDescent="0.25">
      <c r="A51" s="19">
        <v>370</v>
      </c>
      <c r="B51" s="21">
        <f t="shared" si="0"/>
        <v>0.46017277474044038</v>
      </c>
      <c r="C51" s="21">
        <f t="shared" si="1"/>
        <v>1.1337271387479642E-6</v>
      </c>
      <c r="D51" s="21">
        <f t="shared" si="2"/>
        <v>0.46017216272297101</v>
      </c>
      <c r="E51" s="25">
        <v>4</v>
      </c>
      <c r="F51" s="26">
        <f t="shared" si="3"/>
        <v>1.8406910989617615</v>
      </c>
      <c r="G51" s="26">
        <f t="shared" si="4"/>
        <v>4.5349085549918568E-6</v>
      </c>
    </row>
    <row r="52" spans="1:7" x14ac:dyDescent="0.25">
      <c r="A52" s="19">
        <v>380</v>
      </c>
      <c r="B52" s="21">
        <f t="shared" si="0"/>
        <v>0.42074060077461828</v>
      </c>
      <c r="C52" s="21">
        <f t="shared" si="1"/>
        <v>5.3553478027931087E-7</v>
      </c>
      <c r="D52" s="21">
        <f t="shared" si="2"/>
        <v>0.42074029056089701</v>
      </c>
      <c r="E52" s="25">
        <v>2</v>
      </c>
      <c r="F52" s="26">
        <f t="shared" si="3"/>
        <v>0.84148120154923656</v>
      </c>
      <c r="G52" s="26">
        <f t="shared" si="4"/>
        <v>1.0710695605586217E-6</v>
      </c>
    </row>
    <row r="53" spans="1:7" x14ac:dyDescent="0.25">
      <c r="A53" s="19">
        <v>390</v>
      </c>
      <c r="B53" s="21">
        <f t="shared" si="0"/>
        <v>0.38208873102811758</v>
      </c>
      <c r="C53" s="21">
        <f t="shared" si="1"/>
        <v>2.479596018045032E-7</v>
      </c>
      <c r="D53" s="21">
        <f t="shared" si="2"/>
        <v>0.38208857781104733</v>
      </c>
      <c r="E53" s="25">
        <v>4</v>
      </c>
      <c r="F53" s="26">
        <f t="shared" si="3"/>
        <v>1.5283549241124703</v>
      </c>
      <c r="G53" s="26">
        <f t="shared" si="4"/>
        <v>9.9183840721801279E-7</v>
      </c>
    </row>
    <row r="54" spans="1:7" x14ac:dyDescent="0.25">
      <c r="A54" s="19">
        <v>400</v>
      </c>
      <c r="B54" s="21">
        <f t="shared" si="0"/>
        <v>0.34457833214767597</v>
      </c>
      <c r="C54" s="21">
        <f t="shared" si="1"/>
        <v>1.1253517471925912E-7</v>
      </c>
      <c r="D54" s="21">
        <f t="shared" si="2"/>
        <v>0.34457825838967571</v>
      </c>
      <c r="E54" s="25">
        <v>2</v>
      </c>
      <c r="F54" s="26">
        <f t="shared" si="3"/>
        <v>0.68915666429535194</v>
      </c>
      <c r="G54" s="26">
        <f t="shared" si="4"/>
        <v>2.2507034943851823E-7</v>
      </c>
    </row>
    <row r="55" spans="1:7" x14ac:dyDescent="0.25">
      <c r="A55" s="19">
        <v>410</v>
      </c>
      <c r="B55" s="21">
        <f t="shared" si="0"/>
        <v>0.30853757334210519</v>
      </c>
      <c r="C55" s="21">
        <f t="shared" si="1"/>
        <v>5.0062180207670489E-8</v>
      </c>
      <c r="D55" s="21">
        <f t="shared" si="2"/>
        <v>0.30853753872598688</v>
      </c>
      <c r="E55" s="25">
        <v>4</v>
      </c>
      <c r="F55" s="26">
        <f t="shared" si="3"/>
        <v>1.2341502933684207</v>
      </c>
      <c r="G55" s="26">
        <f t="shared" si="4"/>
        <v>2.0024872083068195E-7</v>
      </c>
    </row>
    <row r="56" spans="1:7" x14ac:dyDescent="0.25">
      <c r="A56" s="19">
        <v>420</v>
      </c>
      <c r="B56" s="21">
        <f t="shared" si="0"/>
        <v>0.27425313359282166</v>
      </c>
      <c r="C56" s="21">
        <f t="shared" si="1"/>
        <v>2.1829577951254781E-8</v>
      </c>
      <c r="D56" s="21">
        <f t="shared" si="2"/>
        <v>0.27425311775007355</v>
      </c>
      <c r="E56" s="25">
        <v>2</v>
      </c>
      <c r="F56" s="26">
        <f t="shared" si="3"/>
        <v>0.54850626718564333</v>
      </c>
      <c r="G56" s="26">
        <f t="shared" si="4"/>
        <v>4.3659155902509563E-8</v>
      </c>
    </row>
    <row r="57" spans="1:7" x14ac:dyDescent="0.25">
      <c r="A57" s="19">
        <v>430</v>
      </c>
      <c r="B57" s="21">
        <f t="shared" si="0"/>
        <v>0.24196365929577013</v>
      </c>
      <c r="C57" s="21">
        <f t="shared" si="1"/>
        <v>9.3302875745050053E-9</v>
      </c>
      <c r="D57" s="21">
        <f t="shared" si="2"/>
        <v>0.24196365222307303</v>
      </c>
      <c r="E57" s="25">
        <v>4</v>
      </c>
      <c r="F57" s="26">
        <f t="shared" si="3"/>
        <v>0.96785463718308051</v>
      </c>
      <c r="G57" s="26">
        <f t="shared" si="4"/>
        <v>3.7321150298020021E-8</v>
      </c>
    </row>
    <row r="58" spans="1:7" x14ac:dyDescent="0.25">
      <c r="A58" s="19">
        <v>440</v>
      </c>
      <c r="B58" s="21">
        <f t="shared" si="0"/>
        <v>0.21185540166420536</v>
      </c>
      <c r="C58" s="21">
        <f t="shared" si="1"/>
        <v>3.90893843426485E-9</v>
      </c>
      <c r="D58" s="21">
        <f t="shared" si="2"/>
        <v>0.21185539858339664</v>
      </c>
      <c r="E58" s="25">
        <v>2</v>
      </c>
      <c r="F58" s="26">
        <f t="shared" si="3"/>
        <v>0.42371080332841071</v>
      </c>
      <c r="G58" s="26">
        <f t="shared" si="4"/>
        <v>7.8178768685296999E-9</v>
      </c>
    </row>
    <row r="59" spans="1:7" x14ac:dyDescent="0.25">
      <c r="A59" s="19">
        <v>450</v>
      </c>
      <c r="B59" s="21">
        <f t="shared" si="0"/>
        <v>0.18406012665652915</v>
      </c>
      <c r="C59" s="21">
        <f t="shared" si="1"/>
        <v>1.6052280551856116E-9</v>
      </c>
      <c r="D59" s="21">
        <f t="shared" si="2"/>
        <v>0.18406012534675953</v>
      </c>
      <c r="E59" s="25">
        <v>4</v>
      </c>
      <c r="F59" s="26">
        <f t="shared" si="3"/>
        <v>0.73624050662611662</v>
      </c>
      <c r="G59" s="26">
        <f t="shared" si="4"/>
        <v>6.4209122207424466E-9</v>
      </c>
    </row>
    <row r="60" spans="1:7" x14ac:dyDescent="0.25">
      <c r="A60" s="19">
        <v>460</v>
      </c>
      <c r="B60" s="21">
        <f t="shared" si="0"/>
        <v>0.1586552544750861</v>
      </c>
      <c r="C60" s="21">
        <f t="shared" si="1"/>
        <v>6.4614317731061311E-10</v>
      </c>
      <c r="D60" s="21">
        <f t="shared" si="2"/>
        <v>0.15865525393145696</v>
      </c>
      <c r="E60" s="25">
        <v>2</v>
      </c>
      <c r="F60" s="26">
        <f t="shared" si="3"/>
        <v>0.31731050895017221</v>
      </c>
      <c r="G60" s="26">
        <f t="shared" si="4"/>
        <v>1.2922863546212262E-9</v>
      </c>
    </row>
    <row r="61" spans="1:7" x14ac:dyDescent="0.25">
      <c r="A61" s="19">
        <v>470</v>
      </c>
      <c r="B61" s="21">
        <f t="shared" si="0"/>
        <v>0.13566606116673441</v>
      </c>
      <c r="C61" s="21">
        <f t="shared" si="1"/>
        <v>2.5493818803919602E-10</v>
      </c>
      <c r="D61" s="21">
        <f t="shared" si="2"/>
        <v>0.13566606094638267</v>
      </c>
      <c r="E61" s="25">
        <v>4</v>
      </c>
      <c r="F61" s="26">
        <f t="shared" si="3"/>
        <v>0.54266424466693763</v>
      </c>
      <c r="G61" s="26">
        <f t="shared" si="4"/>
        <v>1.0197527521567841E-9</v>
      </c>
    </row>
    <row r="62" spans="1:7" x14ac:dyDescent="0.25">
      <c r="A62" s="19">
        <v>480</v>
      </c>
      <c r="B62" s="21">
        <f t="shared" si="0"/>
        <v>0.11506967030895798</v>
      </c>
      <c r="C62" s="21">
        <f t="shared" si="1"/>
        <v>9.859505575991516E-11</v>
      </c>
      <c r="D62" s="21">
        <f t="shared" si="2"/>
        <v>0.11506967022170822</v>
      </c>
      <c r="E62" s="25">
        <v>2</v>
      </c>
      <c r="F62" s="26">
        <f t="shared" si="3"/>
        <v>0.23013934061791597</v>
      </c>
      <c r="G62" s="26">
        <f t="shared" si="4"/>
        <v>1.9719011151983032E-10</v>
      </c>
    </row>
    <row r="63" spans="1:7" x14ac:dyDescent="0.25">
      <c r="A63" s="19">
        <v>490</v>
      </c>
      <c r="B63" s="21">
        <f t="shared" si="0"/>
        <v>9.6800484619367966E-2</v>
      </c>
      <c r="C63" s="21">
        <f t="shared" si="1"/>
        <v>3.7375713279442431E-11</v>
      </c>
      <c r="D63" s="21">
        <f t="shared" si="2"/>
        <v>9.6800484585610302E-2</v>
      </c>
      <c r="E63" s="25">
        <v>4</v>
      </c>
      <c r="F63" s="26">
        <f t="shared" si="3"/>
        <v>0.38720193847747186</v>
      </c>
      <c r="G63" s="26">
        <f t="shared" si="4"/>
        <v>1.4950285311776972E-10</v>
      </c>
    </row>
    <row r="64" spans="1:7" x14ac:dyDescent="0.25">
      <c r="A64" s="19">
        <v>500</v>
      </c>
      <c r="B64" s="21">
        <f t="shared" si="0"/>
        <v>8.075665924653741E-2</v>
      </c>
      <c r="C64" s="21">
        <f t="shared" si="1"/>
        <v>1.3887943864964021E-11</v>
      </c>
      <c r="D64" s="21">
        <f t="shared" si="2"/>
        <v>8.0756659233771066E-2</v>
      </c>
      <c r="E64" s="25">
        <v>2</v>
      </c>
      <c r="F64" s="26">
        <f t="shared" si="3"/>
        <v>0.16151331849307482</v>
      </c>
      <c r="G64" s="26">
        <f t="shared" si="4"/>
        <v>2.7775887729928042E-11</v>
      </c>
    </row>
    <row r="65" spans="1:7" x14ac:dyDescent="0.25">
      <c r="A65" s="22">
        <v>510</v>
      </c>
      <c r="B65" s="23">
        <f t="shared" si="0"/>
        <v>6.680720127357842E-2</v>
      </c>
      <c r="C65" s="23">
        <f t="shared" si="1"/>
        <v>5.058252742843803E-12</v>
      </c>
      <c r="D65" s="23">
        <f t="shared" si="2"/>
        <v>6.6807201268858085E-2</v>
      </c>
      <c r="E65" s="27">
        <v>1</v>
      </c>
      <c r="F65" s="26">
        <f t="shared" si="3"/>
        <v>6.680720127357842E-2</v>
      </c>
      <c r="G65" s="26">
        <f t="shared" si="4"/>
        <v>5.058252742843803E-12</v>
      </c>
    </row>
    <row r="66" spans="1:7" x14ac:dyDescent="0.25">
      <c r="E66" s="28"/>
      <c r="F66" s="29">
        <f>F11/3*SUM(F14:F65)</f>
        <v>357.11683285314189</v>
      </c>
      <c r="G66" s="26">
        <f>F11/3*SUM(G14:G65)</f>
        <v>88.622692545202042</v>
      </c>
    </row>
  </sheetData>
  <mergeCells count="9">
    <mergeCell ref="A6:F7"/>
    <mergeCell ref="A1:F3"/>
    <mergeCell ref="A4:F4"/>
    <mergeCell ref="A5:F5"/>
    <mergeCell ref="I14:I15"/>
    <mergeCell ref="J14:J15"/>
    <mergeCell ref="I16:I17"/>
    <mergeCell ref="J16:J17"/>
    <mergeCell ref="I2:J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 sizeWithCells="1">
              <from>
                <xdr:col>5</xdr:col>
                <xdr:colOff>1171575</xdr:colOff>
                <xdr:row>9</xdr:row>
                <xdr:rowOff>228600</xdr:rowOff>
              </from>
              <to>
                <xdr:col>13</xdr:col>
                <xdr:colOff>581025</xdr:colOff>
                <xdr:row>11</xdr:row>
                <xdr:rowOff>114300</xdr:rowOff>
              </to>
            </anchor>
          </objectPr>
        </oleObject>
      </mc:Choice>
      <mc:Fallback>
        <oleObject progId="Equation.3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14"/>
  <sheetViews>
    <sheetView tabSelected="1" workbookViewId="0">
      <selection activeCell="H17" sqref="H17"/>
    </sheetView>
  </sheetViews>
  <sheetFormatPr defaultRowHeight="15" x14ac:dyDescent="0.25"/>
  <cols>
    <col min="8" max="8" width="13.140625" customWidth="1"/>
    <col min="9" max="9" width="9.140625" customWidth="1"/>
  </cols>
  <sheetData>
    <row r="9" spans="1:11" x14ac:dyDescent="0.25">
      <c r="D9" s="40"/>
      <c r="E9" s="40"/>
    </row>
    <row r="10" spans="1:11" x14ac:dyDescent="0.25">
      <c r="A10" s="38" t="s">
        <v>62</v>
      </c>
      <c r="B10" s="39">
        <v>50</v>
      </c>
      <c r="C10" s="40"/>
      <c r="D10" s="38" t="s">
        <v>63</v>
      </c>
      <c r="E10" s="39">
        <f>PI()/(4*B10*B10)</f>
        <v>3.1415926535897931E-4</v>
      </c>
      <c r="H10" s="42" t="s">
        <v>68</v>
      </c>
      <c r="I10" s="42"/>
      <c r="J10" s="42" t="s">
        <v>69</v>
      </c>
      <c r="K10" s="42"/>
    </row>
    <row r="11" spans="1:11" x14ac:dyDescent="0.25">
      <c r="A11" s="38" t="s">
        <v>64</v>
      </c>
      <c r="B11" s="39">
        <v>2</v>
      </c>
      <c r="C11" s="40"/>
      <c r="D11" s="38" t="s">
        <v>65</v>
      </c>
      <c r="E11" s="39">
        <f>SQRT(1/E10)</f>
        <v>56.418958354775633</v>
      </c>
      <c r="H11" s="10" t="s">
        <v>70</v>
      </c>
      <c r="I11">
        <f>POWER(B13,5)</f>
        <v>1.9702872986617121E-2</v>
      </c>
    </row>
    <row r="12" spans="1:11" x14ac:dyDescent="0.25">
      <c r="H12" s="10" t="s">
        <v>71</v>
      </c>
      <c r="I12">
        <f>1-POWER(1-I11,3)</f>
        <v>5.7951658066491052E-2</v>
      </c>
    </row>
    <row r="13" spans="1:11" x14ac:dyDescent="0.25">
      <c r="A13" s="38" t="s">
        <v>66</v>
      </c>
      <c r="B13" s="4">
        <f>1-WEIBULL(B10,B11,E11,1)</f>
        <v>0.45593812776599629</v>
      </c>
    </row>
    <row r="14" spans="1:11" x14ac:dyDescent="0.25">
      <c r="A14" s="41" t="s">
        <v>67</v>
      </c>
      <c r="B14" s="4">
        <f>WEIBULL(B10,B11,E11,0)</f>
        <v>1.4323718726811379E-2</v>
      </c>
    </row>
  </sheetData>
  <mergeCells count="2">
    <mergeCell ref="H10:I10"/>
    <mergeCell ref="J10:K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2</vt:lpstr>
      <vt:lpstr>Задача 2.4</vt:lpstr>
      <vt:lpstr>Задача 2.18</vt:lpstr>
      <vt:lpstr>2.11</vt:lpstr>
      <vt:lpstr>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2023-03-23T07:01:10Z</dcterms:modified>
</cp:coreProperties>
</file>