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57\AC\Temp\"/>
    </mc:Choice>
  </mc:AlternateContent>
  <xr:revisionPtr revIDLastSave="2" documentId="8_{E38FD2E2-18AB-4DB3-852B-1528115C85E2}" xr6:coauthVersionLast="47" xr6:coauthVersionMax="47" xr10:uidLastSave="{788BAFFE-C9BA-4ADB-A418-E3E98B3875E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C17" i="1"/>
  <c r="D17" i="1"/>
  <c r="C18" i="1"/>
  <c r="D18" i="1"/>
  <c r="C19" i="1"/>
  <c r="D19" i="1"/>
  <c r="C28" i="1"/>
  <c r="D28" i="1"/>
  <c r="C29" i="1"/>
  <c r="D29" i="1"/>
  <c r="C30" i="1"/>
  <c r="D30" i="1"/>
  <c r="C31" i="1"/>
  <c r="D31" i="1"/>
  <c r="C37" i="1"/>
  <c r="D37" i="1"/>
  <c r="C38" i="1"/>
  <c r="D38" i="1"/>
  <c r="C39" i="1"/>
  <c r="D39" i="1"/>
  <c r="C40" i="1"/>
  <c r="D40" i="1"/>
  <c r="C48" i="1"/>
  <c r="D48" i="1"/>
  <c r="C49" i="1"/>
  <c r="D49" i="1"/>
  <c r="C50" i="1"/>
  <c r="D50" i="1"/>
  <c r="C51" i="1"/>
  <c r="D51" i="1"/>
  <c r="C61" i="1"/>
  <c r="D61" i="1"/>
  <c r="C62" i="1"/>
  <c r="D62" i="1"/>
  <c r="C63" i="1"/>
  <c r="D63" i="1"/>
  <c r="C65" i="1"/>
  <c r="D65" i="1"/>
  <c r="C75" i="1"/>
  <c r="D75" i="1"/>
  <c r="C76" i="1"/>
  <c r="D76" i="1"/>
  <c r="C77" i="1"/>
  <c r="D77" i="1"/>
  <c r="C78" i="1"/>
  <c r="D78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5" i="1"/>
  <c r="D95" i="1"/>
  <c r="C99" i="1"/>
  <c r="D99" i="1"/>
  <c r="C100" i="1"/>
  <c r="D100" i="1"/>
  <c r="C101" i="1"/>
  <c r="D101" i="1"/>
  <c r="C102" i="1"/>
  <c r="D102" i="1"/>
  <c r="C108" i="1"/>
  <c r="D108" i="1"/>
  <c r="C109" i="1"/>
  <c r="D109" i="1"/>
  <c r="C110" i="1"/>
  <c r="D110" i="1"/>
  <c r="C111" i="1"/>
  <c r="D111" i="1"/>
  <c r="C115" i="1"/>
  <c r="D115" i="1"/>
  <c r="C116" i="1"/>
  <c r="D116" i="1"/>
  <c r="C117" i="1"/>
  <c r="D117" i="1"/>
  <c r="C118" i="1"/>
  <c r="D118" i="1"/>
  <c r="C126" i="1"/>
  <c r="D126" i="1"/>
  <c r="C128" i="1"/>
  <c r="D128" i="1"/>
  <c r="C129" i="1"/>
  <c r="D129" i="1"/>
  <c r="C130" i="1"/>
  <c r="D130" i="1"/>
  <c r="C149" i="1"/>
  <c r="D149" i="1"/>
  <c r="C150" i="1"/>
  <c r="D150" i="1"/>
  <c r="C151" i="1"/>
  <c r="D151" i="1"/>
  <c r="C153" i="1"/>
  <c r="D153" i="1"/>
  <c r="C157" i="1"/>
  <c r="D157" i="1"/>
  <c r="C158" i="1"/>
  <c r="D158" i="1"/>
  <c r="C159" i="1"/>
  <c r="D159" i="1"/>
  <c r="C160" i="1"/>
  <c r="D160" i="1"/>
  <c r="C163" i="1"/>
  <c r="D163" i="1"/>
  <c r="C164" i="1"/>
  <c r="D164" i="1"/>
  <c r="C165" i="1"/>
  <c r="D165" i="1"/>
  <c r="C166" i="1"/>
  <c r="D166" i="1"/>
  <c r="C169" i="1"/>
  <c r="D169" i="1"/>
  <c r="C170" i="1"/>
  <c r="D170" i="1"/>
  <c r="C171" i="1"/>
  <c r="D171" i="1"/>
  <c r="C172" i="1"/>
  <c r="D172" i="1"/>
</calcChain>
</file>

<file path=xl/sharedStrings.xml><?xml version="1.0" encoding="utf-8"?>
<sst xmlns="http://schemas.openxmlformats.org/spreadsheetml/2006/main" count="1160" uniqueCount="372">
  <si>
    <t>序號</t>
  </si>
  <si>
    <t>抽籤日期</t>
  </si>
  <si>
    <t>證券名稱</t>
  </si>
  <si>
    <t>證券代號</t>
  </si>
  <si>
    <t>發行市場</t>
  </si>
  <si>
    <t>申購開始日</t>
  </si>
  <si>
    <t>申購結束日</t>
  </si>
  <si>
    <t>承銷股數</t>
  </si>
  <si>
    <t>實際承銷股數</t>
  </si>
  <si>
    <t>承銷價(元)</t>
  </si>
  <si>
    <t>實際承銷價(元)</t>
  </si>
  <si>
    <t>撥券日期(上市、上櫃日期)</t>
  </si>
  <si>
    <t>主辦券商</t>
  </si>
  <si>
    <t>申購股數</t>
  </si>
  <si>
    <t>總承銷金額(元)</t>
  </si>
  <si>
    <t>總合格件</t>
  </si>
  <si>
    <t>中籤率(%)</t>
  </si>
  <si>
    <t>取消公開抽籤</t>
  </si>
  <si>
    <t>106/12/29</t>
  </si>
  <si>
    <t>謚源</t>
  </si>
  <si>
    <t>上櫃增資</t>
  </si>
  <si>
    <t>106/12/25</t>
  </si>
  <si>
    <t>106/12/27</t>
  </si>
  <si>
    <t>107/01/09</t>
  </si>
  <si>
    <t>統一</t>
  </si>
  <si>
    <t>106/12/28</t>
  </si>
  <si>
    <t>雙鍵</t>
  </si>
  <si>
    <t>初上市</t>
  </si>
  <si>
    <t>106/12/22</t>
  </si>
  <si>
    <t>106/12/26</t>
  </si>
  <si>
    <t>107/01/04</t>
  </si>
  <si>
    <t>永豐金</t>
  </si>
  <si>
    <t>嘉晶</t>
  </si>
  <si>
    <t>上市增資</t>
  </si>
  <si>
    <t>107/01/08</t>
  </si>
  <si>
    <t>凱基</t>
  </si>
  <si>
    <t>寬宏</t>
  </si>
  <si>
    <t>初上櫃</t>
  </si>
  <si>
    <t>福邦</t>
  </si>
  <si>
    <t>動力-KY</t>
  </si>
  <si>
    <t>第一上市公司初上市</t>
  </si>
  <si>
    <t>106/12/18</t>
  </si>
  <si>
    <t>106/12/20</t>
  </si>
  <si>
    <t>康和</t>
  </si>
  <si>
    <t>朋億</t>
  </si>
  <si>
    <t>長華科</t>
  </si>
  <si>
    <t>107/01/02</t>
  </si>
  <si>
    <t>富邦</t>
  </si>
  <si>
    <t>中信金乙特</t>
  </si>
  <si>
    <t>2891B</t>
  </si>
  <si>
    <t>106/12/14</t>
  </si>
  <si>
    <t>107/01/26</t>
  </si>
  <si>
    <t>元大</t>
  </si>
  <si>
    <t>全科</t>
  </si>
  <si>
    <t>106/12/12</t>
  </si>
  <si>
    <t>華邦電</t>
  </si>
  <si>
    <t>106/12/06</t>
  </si>
  <si>
    <t>106/12/08</t>
  </si>
  <si>
    <t>中國信託</t>
  </si>
  <si>
    <t>大成鋼</t>
  </si>
  <si>
    <t>106/12/11</t>
  </si>
  <si>
    <t>文曄</t>
  </si>
  <si>
    <t>106/12/05</t>
  </si>
  <si>
    <t>106/12/07</t>
  </si>
  <si>
    <t>106/12/19</t>
  </si>
  <si>
    <t>閎康</t>
  </si>
  <si>
    <t>中央登錄公債</t>
  </si>
  <si>
    <t>106/11/27</t>
  </si>
  <si>
    <t>106/12/01</t>
  </si>
  <si>
    <t>中華郵政公司</t>
  </si>
  <si>
    <t>東哥遊艇</t>
  </si>
  <si>
    <t>106/11/29</t>
  </si>
  <si>
    <t>先進光</t>
  </si>
  <si>
    <t>106/12/13</t>
  </si>
  <si>
    <t>元富</t>
  </si>
  <si>
    <t>維田</t>
  </si>
  <si>
    <t>106/12/04</t>
  </si>
  <si>
    <t>嘉鋼</t>
  </si>
  <si>
    <t>106/11/28</t>
  </si>
  <si>
    <t>106/11/30</t>
  </si>
  <si>
    <t>華南永昌</t>
  </si>
  <si>
    <t>崇越</t>
  </si>
  <si>
    <t>訊映</t>
  </si>
  <si>
    <t>106/11/23</t>
  </si>
  <si>
    <t>長榮</t>
  </si>
  <si>
    <t>106/11/22</t>
  </si>
  <si>
    <t>陽明</t>
  </si>
  <si>
    <t>106/11/16</t>
  </si>
  <si>
    <t>106/11/20</t>
  </si>
  <si>
    <t>康友-KY</t>
  </si>
  <si>
    <t>第一上市公司現金增資</t>
  </si>
  <si>
    <t>106/11/21</t>
  </si>
  <si>
    <t>106/11/13</t>
  </si>
  <si>
    <t>106/11/17</t>
  </si>
  <si>
    <t>106/11/24</t>
  </si>
  <si>
    <t>鼎炫-KY</t>
  </si>
  <si>
    <t>106/11/14</t>
  </si>
  <si>
    <t>愛地雅</t>
  </si>
  <si>
    <t>台新</t>
  </si>
  <si>
    <t>崇佑-KY</t>
  </si>
  <si>
    <t>第一上櫃公司現金增資</t>
  </si>
  <si>
    <t>106/11/15</t>
  </si>
  <si>
    <t>國泰</t>
  </si>
  <si>
    <t>益張</t>
  </si>
  <si>
    <t>元晶</t>
  </si>
  <si>
    <t>106/11/07</t>
  </si>
  <si>
    <t>106/10/30</t>
  </si>
  <si>
    <t>106/11/03</t>
  </si>
  <si>
    <t>106/11/10</t>
  </si>
  <si>
    <t>106/10/31</t>
  </si>
  <si>
    <t>慧洋-KY</t>
  </si>
  <si>
    <t>106/10/25</t>
  </si>
  <si>
    <t>106/10/27</t>
  </si>
  <si>
    <t>106/11/08</t>
  </si>
  <si>
    <t>台灣銘板</t>
  </si>
  <si>
    <t>106/10/24</t>
  </si>
  <si>
    <t>106/10/26</t>
  </si>
  <si>
    <t>勝品</t>
  </si>
  <si>
    <t>106/10/19</t>
  </si>
  <si>
    <t>106/10/23</t>
  </si>
  <si>
    <t>106/10/20</t>
  </si>
  <si>
    <t>泰福-KY</t>
  </si>
  <si>
    <t>106/10/16</t>
  </si>
  <si>
    <t>106/10/18</t>
  </si>
  <si>
    <t>川寶</t>
  </si>
  <si>
    <t>106/10/13</t>
  </si>
  <si>
    <t>106/10/17</t>
  </si>
  <si>
    <t>群益金鼎</t>
  </si>
  <si>
    <t>聯邦銀甲特</t>
  </si>
  <si>
    <t>2838A</t>
  </si>
  <si>
    <t>廷鑫</t>
  </si>
  <si>
    <t>106/10/12</t>
  </si>
  <si>
    <t>106/10/02</t>
  </si>
  <si>
    <t>106/10/11</t>
  </si>
  <si>
    <t>奇力新</t>
  </si>
  <si>
    <t>106/10/03</t>
  </si>
  <si>
    <t>106/10/06</t>
  </si>
  <si>
    <t>統新光訊</t>
  </si>
  <si>
    <t>106/10/05</t>
  </si>
  <si>
    <t>聯合骨科</t>
  </si>
  <si>
    <t>106/09/27</t>
  </si>
  <si>
    <t>106/09/29</t>
  </si>
  <si>
    <t>106/09/22</t>
  </si>
  <si>
    <t>磐儀</t>
  </si>
  <si>
    <t>106/09/18</t>
  </si>
  <si>
    <t>106/09/20</t>
  </si>
  <si>
    <t>106/09/30</t>
  </si>
  <si>
    <t>106/09/21</t>
  </si>
  <si>
    <t>漢來美食</t>
  </si>
  <si>
    <t>106/09/15</t>
  </si>
  <si>
    <t>106/09/19</t>
  </si>
  <si>
    <t>宏旭-KY</t>
  </si>
  <si>
    <t>廣錠</t>
  </si>
  <si>
    <t>泓瀚科技</t>
  </si>
  <si>
    <t>106/09/14</t>
  </si>
  <si>
    <t>106/09/26</t>
  </si>
  <si>
    <t>虹揚-KY</t>
  </si>
  <si>
    <t>106/09/07</t>
  </si>
  <si>
    <t>106/09/13</t>
  </si>
  <si>
    <t>泰鼎-KY</t>
  </si>
  <si>
    <t>106/09/11</t>
  </si>
  <si>
    <t>106/09/25</t>
  </si>
  <si>
    <t>金居開發</t>
  </si>
  <si>
    <t>106/09/08</t>
  </si>
  <si>
    <t>106/09/12</t>
  </si>
  <si>
    <t>誠創</t>
  </si>
  <si>
    <t>106/09/06</t>
  </si>
  <si>
    <t>研勤</t>
  </si>
  <si>
    <t>106/09/01</t>
  </si>
  <si>
    <t>106/09/05</t>
  </si>
  <si>
    <t>106/08/29</t>
  </si>
  <si>
    <t>佳凌</t>
  </si>
  <si>
    <t>106/08/23</t>
  </si>
  <si>
    <t>106/08/25</t>
  </si>
  <si>
    <t>霈方</t>
  </si>
  <si>
    <t>106/09/04</t>
  </si>
  <si>
    <t>台灣精星</t>
  </si>
  <si>
    <t>106/08/21</t>
  </si>
  <si>
    <t>宏遠</t>
  </si>
  <si>
    <t>106/08/24</t>
  </si>
  <si>
    <t>家登</t>
  </si>
  <si>
    <t>106/08/18</t>
  </si>
  <si>
    <t>106/08/22</t>
  </si>
  <si>
    <t>合庫</t>
  </si>
  <si>
    <t>矽瑪</t>
  </si>
  <si>
    <t>106/08/16</t>
  </si>
  <si>
    <t>106/08/30</t>
  </si>
  <si>
    <t>106/08/15</t>
  </si>
  <si>
    <t>研揚</t>
  </si>
  <si>
    <t>106/08/09</t>
  </si>
  <si>
    <t>106/08/11</t>
  </si>
  <si>
    <t>106/08/07</t>
  </si>
  <si>
    <t>穎漢</t>
  </si>
  <si>
    <t>106/08/14</t>
  </si>
  <si>
    <t>榮成</t>
  </si>
  <si>
    <t>106/08/08</t>
  </si>
  <si>
    <t>106/08/10</t>
  </si>
  <si>
    <t>第一金</t>
  </si>
  <si>
    <t>志豐</t>
  </si>
  <si>
    <t>玉山</t>
  </si>
  <si>
    <t>漢磊</t>
  </si>
  <si>
    <t>106/08/04</t>
  </si>
  <si>
    <t>亞德客-KY</t>
  </si>
  <si>
    <t>106/08/03</t>
  </si>
  <si>
    <t>106/08/17</t>
  </si>
  <si>
    <t>鈦昇</t>
  </si>
  <si>
    <t>106/07/31</t>
  </si>
  <si>
    <t>106/08/02</t>
  </si>
  <si>
    <t>106/08/01</t>
  </si>
  <si>
    <t>鮮活-KY</t>
  </si>
  <si>
    <t>106/07/26</t>
  </si>
  <si>
    <t>106/07/28</t>
  </si>
  <si>
    <t>富蘭德林證券股份有限公司</t>
  </si>
  <si>
    <t>得力</t>
  </si>
  <si>
    <t>106/07/25</t>
  </si>
  <si>
    <t>106/07/27</t>
  </si>
  <si>
    <t>106/07/24</t>
  </si>
  <si>
    <t>106/07/14</t>
  </si>
  <si>
    <t>106/07/20</t>
  </si>
  <si>
    <t>106/07/06</t>
  </si>
  <si>
    <t>106/07/12</t>
  </si>
  <si>
    <t>106/07/19</t>
  </si>
  <si>
    <t>三商壽</t>
  </si>
  <si>
    <t>106/07/10</t>
  </si>
  <si>
    <t>茂迪</t>
  </si>
  <si>
    <t>106/06/20</t>
  </si>
  <si>
    <t>日成-KY</t>
  </si>
  <si>
    <t>106/06/14</t>
  </si>
  <si>
    <t>106/06/16</t>
  </si>
  <si>
    <t>106/06/26</t>
  </si>
  <si>
    <t>如興</t>
  </si>
  <si>
    <t>106/06/08</t>
  </si>
  <si>
    <t>106/06/12</t>
  </si>
  <si>
    <t>106/06/22</t>
  </si>
  <si>
    <t>106/06/13</t>
  </si>
  <si>
    <t>106/06/05</t>
  </si>
  <si>
    <t>106/06/09</t>
  </si>
  <si>
    <t>申豐</t>
  </si>
  <si>
    <t>106/06/03</t>
  </si>
  <si>
    <t>106/06/06</t>
  </si>
  <si>
    <t>集雅社</t>
  </si>
  <si>
    <t>106/05/26</t>
  </si>
  <si>
    <t>106/06/01</t>
  </si>
  <si>
    <t>全宇生技-KY</t>
  </si>
  <si>
    <t>106/05/31</t>
  </si>
  <si>
    <t>商店街</t>
  </si>
  <si>
    <t>106/05/23</t>
  </si>
  <si>
    <t>106/05/25</t>
  </si>
  <si>
    <t>106/06/07</t>
  </si>
  <si>
    <t>日盛</t>
  </si>
  <si>
    <t>106/05/24</t>
  </si>
  <si>
    <t>亞獅康-KY</t>
  </si>
  <si>
    <t>第一上櫃公司初上櫃</t>
  </si>
  <si>
    <t>106/05/18</t>
  </si>
  <si>
    <t>106/05/22</t>
  </si>
  <si>
    <t>106/05/15</t>
  </si>
  <si>
    <t>106/05/19</t>
  </si>
  <si>
    <t>強信-KY</t>
  </si>
  <si>
    <t>106/05/16</t>
  </si>
  <si>
    <t>益航</t>
  </si>
  <si>
    <t>106/05/10</t>
  </si>
  <si>
    <t>106/05/12</t>
  </si>
  <si>
    <t>亞通</t>
  </si>
  <si>
    <t>106/05/09</t>
  </si>
  <si>
    <t>106/05/11</t>
  </si>
  <si>
    <t>106/04/28</t>
  </si>
  <si>
    <t>106/05/05</t>
  </si>
  <si>
    <t>106/05/02</t>
  </si>
  <si>
    <t>玉山金</t>
  </si>
  <si>
    <t>106/04/25</t>
  </si>
  <si>
    <t>106/04/27</t>
  </si>
  <si>
    <t>王道</t>
  </si>
  <si>
    <t>106/04/24</t>
  </si>
  <si>
    <t>106/04/26</t>
  </si>
  <si>
    <t>展匯科</t>
  </si>
  <si>
    <t>106/04/18</t>
  </si>
  <si>
    <t>106/04/20</t>
  </si>
  <si>
    <t>大學光</t>
  </si>
  <si>
    <t>106/05/03</t>
  </si>
  <si>
    <t>106/04/21</t>
  </si>
  <si>
    <t>三貝德</t>
  </si>
  <si>
    <t>106/04/17</t>
  </si>
  <si>
    <t>106/04/19</t>
  </si>
  <si>
    <t>中視</t>
  </si>
  <si>
    <t>106/04/14</t>
  </si>
  <si>
    <t>迅得</t>
  </si>
  <si>
    <t>106/04/13</t>
  </si>
  <si>
    <t>106/04/10</t>
  </si>
  <si>
    <t>生華科</t>
  </si>
  <si>
    <t>106/04/12</t>
  </si>
  <si>
    <t>高技</t>
  </si>
  <si>
    <t>106/04/11</t>
  </si>
  <si>
    <t>世豐螺絲</t>
  </si>
  <si>
    <t>保瑞</t>
  </si>
  <si>
    <t>106/04/07</t>
  </si>
  <si>
    <t>106/03/27</t>
  </si>
  <si>
    <t>頂晶科</t>
  </si>
  <si>
    <t>106/03/21</t>
  </si>
  <si>
    <t>106/03/23</t>
  </si>
  <si>
    <t>106/04/06</t>
  </si>
  <si>
    <t>美桀</t>
  </si>
  <si>
    <t>106/03/17</t>
  </si>
  <si>
    <t>106/03/31</t>
  </si>
  <si>
    <t>日月光</t>
  </si>
  <si>
    <t>106/03/22</t>
  </si>
  <si>
    <t>台境</t>
  </si>
  <si>
    <t>106/03/16</t>
  </si>
  <si>
    <t>106/03/20</t>
  </si>
  <si>
    <t>106/03/28</t>
  </si>
  <si>
    <t>杏一</t>
  </si>
  <si>
    <t>106/03/30</t>
  </si>
  <si>
    <t>金麗科</t>
  </si>
  <si>
    <t>106/03/15</t>
  </si>
  <si>
    <t>106/03/29</t>
  </si>
  <si>
    <t>和大</t>
  </si>
  <si>
    <t>106/03/13</t>
  </si>
  <si>
    <t>高雄銀</t>
  </si>
  <si>
    <t>106/03/10</t>
  </si>
  <si>
    <t>106/03/14</t>
  </si>
  <si>
    <t>106/03/24</t>
  </si>
  <si>
    <t>正德海運</t>
  </si>
  <si>
    <t>大眾</t>
  </si>
  <si>
    <t>勁豐</t>
  </si>
  <si>
    <t>106/03/09</t>
  </si>
  <si>
    <t>106/03/08</t>
  </si>
  <si>
    <t>晶心科</t>
  </si>
  <si>
    <t>106/03/02</t>
  </si>
  <si>
    <t>106/03/06</t>
  </si>
  <si>
    <t>106/03/03</t>
  </si>
  <si>
    <t>福永生技</t>
  </si>
  <si>
    <t>106/02/23</t>
  </si>
  <si>
    <t>106/03/01</t>
  </si>
  <si>
    <t>大慶</t>
  </si>
  <si>
    <t>萬國通</t>
  </si>
  <si>
    <t>106/02/22</t>
  </si>
  <si>
    <t>106/02/24</t>
  </si>
  <si>
    <t>飛宏</t>
  </si>
  <si>
    <t>106/02/21</t>
  </si>
  <si>
    <t>106/02/15</t>
  </si>
  <si>
    <t>106/02/20</t>
  </si>
  <si>
    <t>智晶光電</t>
  </si>
  <si>
    <t>106/02/17</t>
  </si>
  <si>
    <t>政伸</t>
  </si>
  <si>
    <t>君耀KY</t>
  </si>
  <si>
    <t>106/02/13</t>
  </si>
  <si>
    <t>兆豐</t>
  </si>
  <si>
    <t>106/02/16</t>
  </si>
  <si>
    <t>昱晶</t>
  </si>
  <si>
    <t>106/02/10</t>
  </si>
  <si>
    <t>106/02/14</t>
  </si>
  <si>
    <t>106/02/08</t>
  </si>
  <si>
    <t>106/02/07</t>
  </si>
  <si>
    <t>群益期</t>
  </si>
  <si>
    <t>106/01/24</t>
  </si>
  <si>
    <t>106/02/03</t>
  </si>
  <si>
    <t>106/01/18</t>
  </si>
  <si>
    <t>欣普羅</t>
  </si>
  <si>
    <t>106/01/12</t>
  </si>
  <si>
    <t>106/01/16</t>
  </si>
  <si>
    <t>106/01/10</t>
  </si>
  <si>
    <t>106/01/23</t>
  </si>
  <si>
    <t>106/01/11</t>
  </si>
  <si>
    <t>泰昇-KY</t>
  </si>
  <si>
    <t>106/01/05</t>
  </si>
  <si>
    <t>106/01/09</t>
  </si>
  <si>
    <t>106/01/17</t>
  </si>
  <si>
    <t>宜特</t>
  </si>
  <si>
    <t>106/01/04</t>
  </si>
  <si>
    <t>106/01/06</t>
  </si>
  <si>
    <t>105/12/28</t>
  </si>
  <si>
    <t>易華</t>
  </si>
  <si>
    <t>105/12/30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</si>
</sst>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3"/>
  <sheetViews>
    <sheetView tabSelected="1" topLeftCell="A166" workbookViewId="0">
      <selection activeCell="A174" sqref="A174:XFD178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>
        <v>2235</v>
      </c>
      <c r="E2" t="s">
        <v>20</v>
      </c>
      <c r="F2" t="s">
        <v>21</v>
      </c>
      <c r="G2" t="s">
        <v>22</v>
      </c>
      <c r="H2" s="1">
        <v>340000</v>
      </c>
      <c r="I2" s="1">
        <v>340000</v>
      </c>
      <c r="J2">
        <v>83</v>
      </c>
      <c r="K2">
        <v>83</v>
      </c>
      <c r="L2" t="s">
        <v>23</v>
      </c>
      <c r="M2" t="s">
        <v>24</v>
      </c>
      <c r="N2" s="1">
        <v>1000</v>
      </c>
      <c r="O2" s="1">
        <v>28220000</v>
      </c>
      <c r="P2" s="1">
        <v>38658</v>
      </c>
      <c r="Q2">
        <v>0.87</v>
      </c>
    </row>
    <row r="3" spans="1:18">
      <c r="A3">
        <v>2</v>
      </c>
      <c r="B3" t="s">
        <v>25</v>
      </c>
      <c r="C3" t="s">
        <v>26</v>
      </c>
      <c r="D3">
        <v>4764</v>
      </c>
      <c r="E3" t="s">
        <v>27</v>
      </c>
      <c r="F3" t="s">
        <v>28</v>
      </c>
      <c r="G3" t="s">
        <v>29</v>
      </c>
      <c r="H3" s="1">
        <v>1644000</v>
      </c>
      <c r="I3" s="1">
        <v>1644000</v>
      </c>
      <c r="J3">
        <v>48</v>
      </c>
      <c r="K3">
        <v>48</v>
      </c>
      <c r="L3" t="s">
        <v>30</v>
      </c>
      <c r="M3" t="s">
        <v>31</v>
      </c>
      <c r="N3" s="1">
        <v>1000</v>
      </c>
      <c r="O3" s="1">
        <v>78912000</v>
      </c>
      <c r="P3" s="1">
        <v>178780</v>
      </c>
      <c r="Q3">
        <v>0.91</v>
      </c>
    </row>
    <row r="4" spans="1:18">
      <c r="A4">
        <v>3</v>
      </c>
      <c r="B4" t="s">
        <v>25</v>
      </c>
      <c r="C4" t="s">
        <v>32</v>
      </c>
      <c r="D4">
        <v>3016</v>
      </c>
      <c r="E4" t="s">
        <v>33</v>
      </c>
      <c r="F4" t="s">
        <v>28</v>
      </c>
      <c r="G4" t="s">
        <v>29</v>
      </c>
      <c r="H4" s="1">
        <v>2550000</v>
      </c>
      <c r="I4" s="1">
        <v>2550000</v>
      </c>
      <c r="J4">
        <v>29.8</v>
      </c>
      <c r="K4">
        <v>29.8</v>
      </c>
      <c r="L4" t="s">
        <v>34</v>
      </c>
      <c r="M4" t="s">
        <v>35</v>
      </c>
      <c r="N4" s="1">
        <v>1000</v>
      </c>
      <c r="O4" s="1">
        <v>75990000</v>
      </c>
      <c r="P4" s="1">
        <v>43354</v>
      </c>
      <c r="Q4">
        <v>5.88</v>
      </c>
    </row>
    <row r="5" spans="1:18">
      <c r="A5">
        <v>4</v>
      </c>
      <c r="B5" t="s">
        <v>25</v>
      </c>
      <c r="C5" t="s">
        <v>36</v>
      </c>
      <c r="D5">
        <v>6596</v>
      </c>
      <c r="E5" t="s">
        <v>37</v>
      </c>
      <c r="F5" t="s">
        <v>28</v>
      </c>
      <c r="G5" t="s">
        <v>29</v>
      </c>
      <c r="H5" s="1">
        <v>661000</v>
      </c>
      <c r="I5" s="1">
        <v>661000</v>
      </c>
      <c r="J5">
        <v>62.84</v>
      </c>
      <c r="K5">
        <v>62.84</v>
      </c>
      <c r="L5" t="s">
        <v>30</v>
      </c>
      <c r="M5" t="s">
        <v>38</v>
      </c>
      <c r="N5" s="1">
        <v>1000</v>
      </c>
      <c r="O5" s="1">
        <v>41537240</v>
      </c>
      <c r="P5" s="1">
        <v>85333</v>
      </c>
      <c r="Q5">
        <v>0.77</v>
      </c>
    </row>
    <row r="6" spans="1:18">
      <c r="A6">
        <v>5</v>
      </c>
      <c r="B6" t="s">
        <v>28</v>
      </c>
      <c r="C6" t="s">
        <v>39</v>
      </c>
      <c r="D6">
        <v>6591</v>
      </c>
      <c r="E6" t="s">
        <v>40</v>
      </c>
      <c r="F6" t="s">
        <v>41</v>
      </c>
      <c r="G6" t="s">
        <v>42</v>
      </c>
      <c r="H6" s="1">
        <v>238000</v>
      </c>
      <c r="I6" s="1">
        <v>1428000</v>
      </c>
      <c r="J6">
        <v>62</v>
      </c>
      <c r="K6">
        <v>60</v>
      </c>
      <c r="L6" t="s">
        <v>25</v>
      </c>
      <c r="M6" t="s">
        <v>43</v>
      </c>
      <c r="N6" s="1">
        <v>1000</v>
      </c>
      <c r="O6" s="1">
        <v>85680000</v>
      </c>
      <c r="P6" s="1">
        <v>115149</v>
      </c>
      <c r="Q6">
        <v>1.24</v>
      </c>
    </row>
    <row r="7" spans="1:18">
      <c r="A7">
        <v>6</v>
      </c>
      <c r="B7" t="s">
        <v>28</v>
      </c>
      <c r="C7" t="s">
        <v>44</v>
      </c>
      <c r="D7">
        <v>6613</v>
      </c>
      <c r="E7" t="s">
        <v>37</v>
      </c>
      <c r="F7" t="s">
        <v>41</v>
      </c>
      <c r="G7" t="s">
        <v>42</v>
      </c>
      <c r="H7" s="1">
        <v>1279000</v>
      </c>
      <c r="I7" s="1">
        <v>1279000</v>
      </c>
      <c r="J7">
        <v>135</v>
      </c>
      <c r="K7">
        <v>135</v>
      </c>
      <c r="L7" t="s">
        <v>25</v>
      </c>
      <c r="M7" t="s">
        <v>35</v>
      </c>
      <c r="N7" s="1">
        <v>1000</v>
      </c>
      <c r="O7" s="1">
        <v>172665000</v>
      </c>
      <c r="P7" s="1">
        <v>147023</v>
      </c>
      <c r="Q7">
        <v>0.86</v>
      </c>
    </row>
    <row r="8" spans="1:18">
      <c r="A8">
        <v>7</v>
      </c>
      <c r="B8" t="s">
        <v>28</v>
      </c>
      <c r="C8" t="s">
        <v>45</v>
      </c>
      <c r="D8">
        <v>6548</v>
      </c>
      <c r="E8" t="s">
        <v>20</v>
      </c>
      <c r="F8" t="s">
        <v>41</v>
      </c>
      <c r="G8" t="s">
        <v>42</v>
      </c>
      <c r="H8" s="1">
        <v>510000</v>
      </c>
      <c r="I8" s="1">
        <v>510000</v>
      </c>
      <c r="J8">
        <v>400</v>
      </c>
      <c r="K8">
        <v>400</v>
      </c>
      <c r="L8" t="s">
        <v>46</v>
      </c>
      <c r="M8" t="s">
        <v>47</v>
      </c>
      <c r="N8" s="1">
        <v>1000</v>
      </c>
      <c r="O8" s="1">
        <v>204000000</v>
      </c>
      <c r="P8" s="1">
        <v>6512</v>
      </c>
      <c r="Q8">
        <v>7.83</v>
      </c>
    </row>
    <row r="9" spans="1:18">
      <c r="A9">
        <v>8</v>
      </c>
      <c r="B9" t="s">
        <v>42</v>
      </c>
      <c r="C9" t="s">
        <v>48</v>
      </c>
      <c r="D9" t="s">
        <v>49</v>
      </c>
      <c r="E9" t="s">
        <v>33</v>
      </c>
      <c r="F9" t="s">
        <v>50</v>
      </c>
      <c r="G9" t="s">
        <v>41</v>
      </c>
      <c r="H9" s="1">
        <v>28334000</v>
      </c>
      <c r="I9" s="1">
        <v>28334000</v>
      </c>
      <c r="J9">
        <v>60</v>
      </c>
      <c r="K9">
        <v>60</v>
      </c>
      <c r="L9" t="s">
        <v>51</v>
      </c>
      <c r="M9" t="s">
        <v>52</v>
      </c>
      <c r="N9" s="1">
        <v>1000</v>
      </c>
      <c r="O9" s="1">
        <v>1700040000</v>
      </c>
      <c r="P9" s="1">
        <v>9513</v>
      </c>
      <c r="Q9">
        <v>100</v>
      </c>
    </row>
    <row r="10" spans="1:18">
      <c r="A10">
        <v>9</v>
      </c>
      <c r="B10" t="s">
        <v>41</v>
      </c>
      <c r="C10" t="s">
        <v>53</v>
      </c>
      <c r="D10">
        <v>3209</v>
      </c>
      <c r="E10" t="s">
        <v>33</v>
      </c>
      <c r="F10" t="s">
        <v>54</v>
      </c>
      <c r="G10" t="s">
        <v>50</v>
      </c>
      <c r="H10" s="1">
        <v>1360000</v>
      </c>
      <c r="I10" s="1">
        <v>1360000</v>
      </c>
      <c r="J10">
        <v>18</v>
      </c>
      <c r="K10">
        <v>18</v>
      </c>
      <c r="L10" t="s">
        <v>29</v>
      </c>
      <c r="M10" t="s">
        <v>47</v>
      </c>
      <c r="N10" s="1">
        <v>1000</v>
      </c>
      <c r="O10" s="1">
        <v>24480000</v>
      </c>
      <c r="P10" s="1">
        <v>64050</v>
      </c>
      <c r="Q10">
        <v>2.12</v>
      </c>
    </row>
    <row r="11" spans="1:18">
      <c r="A11">
        <v>10</v>
      </c>
      <c r="B11" t="s">
        <v>54</v>
      </c>
      <c r="C11" t="s">
        <v>55</v>
      </c>
      <c r="D11">
        <v>2344</v>
      </c>
      <c r="E11" t="s">
        <v>33</v>
      </c>
      <c r="F11" t="s">
        <v>56</v>
      </c>
      <c r="G11" t="s">
        <v>57</v>
      </c>
      <c r="H11" s="1">
        <v>34000000</v>
      </c>
      <c r="I11" s="1">
        <v>34000000</v>
      </c>
      <c r="J11">
        <v>22</v>
      </c>
      <c r="K11">
        <v>22</v>
      </c>
      <c r="L11" t="s">
        <v>42</v>
      </c>
      <c r="M11" t="s">
        <v>58</v>
      </c>
      <c r="N11" s="1">
        <v>1000</v>
      </c>
      <c r="O11" s="1">
        <v>748000000</v>
      </c>
      <c r="P11" s="1">
        <v>132516</v>
      </c>
      <c r="Q11">
        <v>25.65</v>
      </c>
    </row>
    <row r="12" spans="1:18">
      <c r="A12">
        <v>11</v>
      </c>
      <c r="B12" t="s">
        <v>54</v>
      </c>
      <c r="C12" t="s">
        <v>59</v>
      </c>
      <c r="D12">
        <v>2027</v>
      </c>
      <c r="E12" t="s">
        <v>33</v>
      </c>
      <c r="F12" t="s">
        <v>56</v>
      </c>
      <c r="G12" t="s">
        <v>57</v>
      </c>
      <c r="H12" s="1">
        <v>7650000</v>
      </c>
      <c r="I12" s="1">
        <v>7650000</v>
      </c>
      <c r="J12">
        <v>18</v>
      </c>
      <c r="K12">
        <v>18</v>
      </c>
      <c r="L12" t="s">
        <v>42</v>
      </c>
      <c r="M12" t="s">
        <v>24</v>
      </c>
      <c r="N12" s="1">
        <v>1000</v>
      </c>
      <c r="O12" s="1">
        <v>137700000</v>
      </c>
      <c r="P12" s="1">
        <v>50043</v>
      </c>
      <c r="Q12">
        <v>15.28</v>
      </c>
    </row>
    <row r="13" spans="1:18">
      <c r="A13">
        <v>12</v>
      </c>
      <c r="B13" t="s">
        <v>60</v>
      </c>
      <c r="C13" t="s">
        <v>61</v>
      </c>
      <c r="D13">
        <v>3036</v>
      </c>
      <c r="E13" t="s">
        <v>33</v>
      </c>
      <c r="F13" t="s">
        <v>62</v>
      </c>
      <c r="G13" t="s">
        <v>63</v>
      </c>
      <c r="H13" s="1">
        <v>6375000</v>
      </c>
      <c r="I13" s="1">
        <v>6375000</v>
      </c>
      <c r="J13">
        <v>38</v>
      </c>
      <c r="K13">
        <v>38</v>
      </c>
      <c r="L13" t="s">
        <v>64</v>
      </c>
      <c r="M13" t="s">
        <v>38</v>
      </c>
      <c r="N13" s="1">
        <v>1000</v>
      </c>
      <c r="O13" s="1">
        <v>242250000</v>
      </c>
      <c r="P13" s="1">
        <v>162134</v>
      </c>
      <c r="Q13">
        <v>3.93</v>
      </c>
    </row>
    <row r="14" spans="1:18">
      <c r="A14">
        <v>13</v>
      </c>
      <c r="B14" t="s">
        <v>60</v>
      </c>
      <c r="C14" t="s">
        <v>65</v>
      </c>
      <c r="D14">
        <v>3587</v>
      </c>
      <c r="E14" t="s">
        <v>20</v>
      </c>
      <c r="F14" t="s">
        <v>62</v>
      </c>
      <c r="G14" t="s">
        <v>63</v>
      </c>
      <c r="H14" s="1">
        <v>765000</v>
      </c>
      <c r="I14" s="1">
        <v>765000</v>
      </c>
      <c r="J14">
        <v>82</v>
      </c>
      <c r="K14">
        <v>82</v>
      </c>
      <c r="L14" t="s">
        <v>64</v>
      </c>
      <c r="M14" t="s">
        <v>47</v>
      </c>
      <c r="N14" s="1">
        <v>1000</v>
      </c>
      <c r="O14" s="1">
        <v>62730000</v>
      </c>
      <c r="P14" s="1">
        <v>7860</v>
      </c>
      <c r="Q14">
        <v>9.73</v>
      </c>
    </row>
    <row r="15" spans="1:18">
      <c r="A15">
        <v>14</v>
      </c>
      <c r="B15" t="s">
        <v>62</v>
      </c>
      <c r="C15" t="str">
        <f>"06央債甲09"</f>
        <v>06央債甲09</v>
      </c>
      <c r="D15" t="str">
        <f>"06109N"</f>
        <v>06109N</v>
      </c>
      <c r="E15" t="s">
        <v>66</v>
      </c>
      <c r="F15" t="s">
        <v>67</v>
      </c>
      <c r="G15" t="s">
        <v>68</v>
      </c>
      <c r="H15" s="1">
        <v>1380000</v>
      </c>
      <c r="I15" s="1">
        <v>1380000</v>
      </c>
      <c r="J15">
        <v>100.392</v>
      </c>
      <c r="K15">
        <v>100.392</v>
      </c>
      <c r="L15" t="s">
        <v>57</v>
      </c>
      <c r="M15" t="s">
        <v>69</v>
      </c>
      <c r="N15" s="1">
        <v>10000</v>
      </c>
      <c r="O15" s="1">
        <v>138540960</v>
      </c>
      <c r="P15">
        <v>0</v>
      </c>
      <c r="Q15">
        <v>0</v>
      </c>
    </row>
    <row r="16" spans="1:18">
      <c r="A16">
        <v>15</v>
      </c>
      <c r="B16" t="s">
        <v>62</v>
      </c>
      <c r="C16" t="s">
        <v>70</v>
      </c>
      <c r="D16">
        <v>8478</v>
      </c>
      <c r="E16" t="s">
        <v>27</v>
      </c>
      <c r="F16" t="s">
        <v>71</v>
      </c>
      <c r="G16" t="s">
        <v>68</v>
      </c>
      <c r="H16" s="1">
        <v>3299000</v>
      </c>
      <c r="I16" s="1">
        <v>3299000</v>
      </c>
      <c r="J16">
        <v>72.8</v>
      </c>
      <c r="K16">
        <v>72.8</v>
      </c>
      <c r="L16" t="s">
        <v>60</v>
      </c>
      <c r="M16" t="s">
        <v>35</v>
      </c>
      <c r="N16" s="1">
        <v>1000</v>
      </c>
      <c r="O16" s="1">
        <v>240167200</v>
      </c>
      <c r="P16" s="1">
        <v>146821</v>
      </c>
      <c r="Q16">
        <v>2.2400000000000002</v>
      </c>
    </row>
    <row r="17" spans="1:17">
      <c r="A17">
        <v>16</v>
      </c>
      <c r="B17" t="s">
        <v>62</v>
      </c>
      <c r="C17" t="str">
        <f>"06央債甲09"</f>
        <v>06央債甲09</v>
      </c>
      <c r="D17" t="str">
        <f>"06109K"</f>
        <v>06109K</v>
      </c>
      <c r="E17" t="s">
        <v>66</v>
      </c>
      <c r="F17" t="s">
        <v>67</v>
      </c>
      <c r="G17" t="s">
        <v>68</v>
      </c>
      <c r="H17" s="1">
        <v>154000</v>
      </c>
      <c r="I17" s="1">
        <v>154000</v>
      </c>
      <c r="J17">
        <v>100.392</v>
      </c>
      <c r="K17">
        <v>100.392</v>
      </c>
      <c r="L17" t="s">
        <v>57</v>
      </c>
      <c r="M17" t="s">
        <v>69</v>
      </c>
      <c r="N17" s="1">
        <v>1000</v>
      </c>
      <c r="O17" s="1">
        <v>15460368</v>
      </c>
      <c r="P17">
        <v>0</v>
      </c>
      <c r="Q17">
        <v>0</v>
      </c>
    </row>
    <row r="18" spans="1:17">
      <c r="A18">
        <v>17</v>
      </c>
      <c r="B18" t="s">
        <v>62</v>
      </c>
      <c r="C18" t="str">
        <f>"06央債甲09"</f>
        <v>06央債甲09</v>
      </c>
      <c r="D18" t="str">
        <f>"06109M"</f>
        <v>06109M</v>
      </c>
      <c r="E18" t="s">
        <v>66</v>
      </c>
      <c r="F18" t="s">
        <v>67</v>
      </c>
      <c r="G18" t="s">
        <v>68</v>
      </c>
      <c r="H18" s="1">
        <v>690000</v>
      </c>
      <c r="I18" s="1">
        <v>690000</v>
      </c>
      <c r="J18">
        <v>100.392</v>
      </c>
      <c r="K18">
        <v>100.392</v>
      </c>
      <c r="L18" t="s">
        <v>57</v>
      </c>
      <c r="M18" t="s">
        <v>69</v>
      </c>
      <c r="N18" s="1">
        <v>5000</v>
      </c>
      <c r="O18" s="1">
        <v>69270480</v>
      </c>
      <c r="P18">
        <v>0</v>
      </c>
      <c r="Q18">
        <v>0</v>
      </c>
    </row>
    <row r="19" spans="1:17">
      <c r="A19">
        <v>18</v>
      </c>
      <c r="B19" t="s">
        <v>62</v>
      </c>
      <c r="C19" t="str">
        <f>"06央債甲09"</f>
        <v>06央債甲09</v>
      </c>
      <c r="D19" t="str">
        <f>"06109L"</f>
        <v>06109L</v>
      </c>
      <c r="E19" t="s">
        <v>66</v>
      </c>
      <c r="F19" t="s">
        <v>67</v>
      </c>
      <c r="G19" t="s">
        <v>68</v>
      </c>
      <c r="H19" s="1">
        <v>276000</v>
      </c>
      <c r="I19" s="1">
        <v>276000</v>
      </c>
      <c r="J19">
        <v>100.392</v>
      </c>
      <c r="K19">
        <v>100.392</v>
      </c>
      <c r="L19" t="s">
        <v>57</v>
      </c>
      <c r="M19" t="s">
        <v>69</v>
      </c>
      <c r="N19" s="1">
        <v>2000</v>
      </c>
      <c r="O19" s="1">
        <v>27708192</v>
      </c>
      <c r="P19">
        <v>0</v>
      </c>
      <c r="Q19">
        <v>0</v>
      </c>
    </row>
    <row r="20" spans="1:17">
      <c r="A20">
        <v>19</v>
      </c>
      <c r="B20" t="s">
        <v>62</v>
      </c>
      <c r="C20" t="s">
        <v>72</v>
      </c>
      <c r="D20">
        <v>3362</v>
      </c>
      <c r="E20" t="s">
        <v>20</v>
      </c>
      <c r="F20" t="s">
        <v>71</v>
      </c>
      <c r="G20" t="s">
        <v>68</v>
      </c>
      <c r="H20" s="1">
        <v>850000</v>
      </c>
      <c r="I20" s="1">
        <v>850000</v>
      </c>
      <c r="J20">
        <v>60</v>
      </c>
      <c r="K20">
        <v>60</v>
      </c>
      <c r="L20" t="s">
        <v>73</v>
      </c>
      <c r="M20" t="s">
        <v>74</v>
      </c>
      <c r="N20" s="1">
        <v>1000</v>
      </c>
      <c r="O20" s="1">
        <v>51000000</v>
      </c>
      <c r="P20" s="1">
        <v>91054</v>
      </c>
      <c r="Q20">
        <v>0.93</v>
      </c>
    </row>
    <row r="21" spans="1:17">
      <c r="A21">
        <v>20</v>
      </c>
      <c r="B21" t="s">
        <v>62</v>
      </c>
      <c r="C21" t="s">
        <v>75</v>
      </c>
      <c r="D21">
        <v>6570</v>
      </c>
      <c r="E21" t="s">
        <v>37</v>
      </c>
      <c r="F21" t="s">
        <v>71</v>
      </c>
      <c r="G21" t="s">
        <v>68</v>
      </c>
      <c r="H21" s="1">
        <v>637000</v>
      </c>
      <c r="I21" s="1">
        <v>637000</v>
      </c>
      <c r="J21">
        <v>25.2</v>
      </c>
      <c r="K21">
        <v>25.2</v>
      </c>
      <c r="L21" t="s">
        <v>60</v>
      </c>
      <c r="M21" t="s">
        <v>58</v>
      </c>
      <c r="N21" s="1">
        <v>1000</v>
      </c>
      <c r="O21" s="1">
        <v>16052400</v>
      </c>
      <c r="P21" s="1">
        <v>103540</v>
      </c>
      <c r="Q21">
        <v>0.61</v>
      </c>
    </row>
    <row r="22" spans="1:17">
      <c r="A22">
        <v>21</v>
      </c>
      <c r="B22" t="s">
        <v>76</v>
      </c>
      <c r="C22" t="s">
        <v>77</v>
      </c>
      <c r="D22">
        <v>2067</v>
      </c>
      <c r="E22" t="s">
        <v>20</v>
      </c>
      <c r="F22" t="s">
        <v>78</v>
      </c>
      <c r="G22" t="s">
        <v>79</v>
      </c>
      <c r="H22" s="1">
        <v>680000</v>
      </c>
      <c r="I22" s="1">
        <v>680000</v>
      </c>
      <c r="J22">
        <v>11.5</v>
      </c>
      <c r="K22">
        <v>11.5</v>
      </c>
      <c r="L22" t="s">
        <v>54</v>
      </c>
      <c r="M22" t="s">
        <v>80</v>
      </c>
      <c r="N22" s="1">
        <v>1000</v>
      </c>
      <c r="O22" s="1">
        <v>7820000</v>
      </c>
      <c r="P22" s="1">
        <v>22199</v>
      </c>
      <c r="Q22">
        <v>3.06</v>
      </c>
    </row>
    <row r="23" spans="1:17">
      <c r="A23">
        <v>22</v>
      </c>
      <c r="B23" t="s">
        <v>76</v>
      </c>
      <c r="C23" t="s">
        <v>81</v>
      </c>
      <c r="D23">
        <v>5434</v>
      </c>
      <c r="E23" t="s">
        <v>33</v>
      </c>
      <c r="F23" t="s">
        <v>78</v>
      </c>
      <c r="G23" t="s">
        <v>79</v>
      </c>
      <c r="H23" s="1">
        <v>1343000</v>
      </c>
      <c r="I23" s="1">
        <v>1343000</v>
      </c>
      <c r="J23">
        <v>65</v>
      </c>
      <c r="K23">
        <v>65</v>
      </c>
      <c r="L23" t="s">
        <v>54</v>
      </c>
      <c r="M23" t="s">
        <v>38</v>
      </c>
      <c r="N23" s="1">
        <v>1000</v>
      </c>
      <c r="O23" s="1">
        <v>87295000</v>
      </c>
      <c r="P23" s="1">
        <v>157084</v>
      </c>
      <c r="Q23">
        <v>0.85</v>
      </c>
    </row>
    <row r="24" spans="1:17">
      <c r="A24">
        <v>23</v>
      </c>
      <c r="B24" t="s">
        <v>71</v>
      </c>
      <c r="C24" t="s">
        <v>82</v>
      </c>
      <c r="D24">
        <v>4155</v>
      </c>
      <c r="E24" t="s">
        <v>27</v>
      </c>
      <c r="F24" t="s">
        <v>83</v>
      </c>
      <c r="G24" t="s">
        <v>67</v>
      </c>
      <c r="H24" s="1">
        <v>1581000</v>
      </c>
      <c r="I24" s="1">
        <v>1581000</v>
      </c>
      <c r="J24">
        <v>22</v>
      </c>
      <c r="K24">
        <v>22</v>
      </c>
      <c r="L24" t="s">
        <v>62</v>
      </c>
      <c r="M24" t="s">
        <v>47</v>
      </c>
      <c r="N24" s="1">
        <v>1000</v>
      </c>
      <c r="O24" s="1">
        <v>34782000</v>
      </c>
      <c r="P24" s="1">
        <v>182994</v>
      </c>
      <c r="Q24">
        <v>0.86</v>
      </c>
    </row>
    <row r="25" spans="1:17">
      <c r="A25">
        <v>24</v>
      </c>
      <c r="B25" t="s">
        <v>71</v>
      </c>
      <c r="C25" t="s">
        <v>84</v>
      </c>
      <c r="D25">
        <v>2603</v>
      </c>
      <c r="E25" t="s">
        <v>33</v>
      </c>
      <c r="F25" t="s">
        <v>83</v>
      </c>
      <c r="G25" t="s">
        <v>67</v>
      </c>
      <c r="H25" s="1">
        <v>42537000</v>
      </c>
      <c r="I25" s="1">
        <v>42537000</v>
      </c>
      <c r="J25">
        <v>15.3</v>
      </c>
      <c r="K25">
        <v>15.3</v>
      </c>
      <c r="L25" t="s">
        <v>63</v>
      </c>
      <c r="M25" t="s">
        <v>31</v>
      </c>
      <c r="N25" s="1">
        <v>3000</v>
      </c>
      <c r="O25" s="1">
        <v>650816100</v>
      </c>
      <c r="P25" s="1">
        <v>145356</v>
      </c>
      <c r="Q25">
        <v>9.75</v>
      </c>
    </row>
    <row r="26" spans="1:17">
      <c r="A26">
        <v>25</v>
      </c>
      <c r="B26" t="s">
        <v>85</v>
      </c>
      <c r="C26" t="s">
        <v>86</v>
      </c>
      <c r="D26">
        <v>2609</v>
      </c>
      <c r="E26" t="s">
        <v>33</v>
      </c>
      <c r="F26" t="s">
        <v>87</v>
      </c>
      <c r="G26" t="s">
        <v>88</v>
      </c>
      <c r="H26" s="1">
        <v>42501000</v>
      </c>
      <c r="I26" s="1">
        <v>42501000</v>
      </c>
      <c r="J26">
        <v>12</v>
      </c>
      <c r="K26">
        <v>12</v>
      </c>
      <c r="L26" t="s">
        <v>79</v>
      </c>
      <c r="M26" t="s">
        <v>35</v>
      </c>
      <c r="N26" s="1">
        <v>3000</v>
      </c>
      <c r="O26" s="1">
        <v>510012000</v>
      </c>
      <c r="P26" s="1">
        <v>2093</v>
      </c>
      <c r="Q26">
        <v>100</v>
      </c>
    </row>
    <row r="27" spans="1:17">
      <c r="A27">
        <v>26</v>
      </c>
      <c r="B27" t="s">
        <v>85</v>
      </c>
      <c r="C27" t="s">
        <v>89</v>
      </c>
      <c r="D27">
        <v>6452</v>
      </c>
      <c r="E27" t="s">
        <v>90</v>
      </c>
      <c r="F27" t="s">
        <v>87</v>
      </c>
      <c r="G27" t="s">
        <v>88</v>
      </c>
      <c r="H27" s="1">
        <v>255000</v>
      </c>
      <c r="I27" s="1">
        <v>255000</v>
      </c>
      <c r="J27">
        <v>390</v>
      </c>
      <c r="K27">
        <v>390</v>
      </c>
      <c r="L27" t="s">
        <v>79</v>
      </c>
      <c r="M27" t="s">
        <v>52</v>
      </c>
      <c r="N27" s="1">
        <v>1000</v>
      </c>
      <c r="O27" s="1">
        <v>99450000</v>
      </c>
      <c r="P27" s="1">
        <v>36596</v>
      </c>
      <c r="Q27">
        <v>0.69</v>
      </c>
    </row>
    <row r="28" spans="1:17">
      <c r="A28">
        <v>27</v>
      </c>
      <c r="B28" t="s">
        <v>91</v>
      </c>
      <c r="C28" t="str">
        <f>"06央債甲11"</f>
        <v>06央債甲11</v>
      </c>
      <c r="D28" t="str">
        <f>"06111A"</f>
        <v>06111A</v>
      </c>
      <c r="E28" t="s">
        <v>66</v>
      </c>
      <c r="F28" t="s">
        <v>92</v>
      </c>
      <c r="G28" t="s">
        <v>93</v>
      </c>
      <c r="H28" s="1">
        <v>154000</v>
      </c>
      <c r="I28" s="1">
        <v>154000</v>
      </c>
      <c r="J28">
        <v>99.015000000000001</v>
      </c>
      <c r="K28">
        <v>99.015000000000001</v>
      </c>
      <c r="L28" t="s">
        <v>94</v>
      </c>
      <c r="M28" t="s">
        <v>69</v>
      </c>
      <c r="N28" s="1">
        <v>1000</v>
      </c>
      <c r="O28" s="1">
        <v>15248310</v>
      </c>
      <c r="P28">
        <v>0</v>
      </c>
      <c r="Q28">
        <v>0</v>
      </c>
    </row>
    <row r="29" spans="1:17">
      <c r="A29">
        <v>28</v>
      </c>
      <c r="B29" t="s">
        <v>91</v>
      </c>
      <c r="C29" t="str">
        <f>"06央債甲11"</f>
        <v>06央債甲11</v>
      </c>
      <c r="D29" t="str">
        <f>"06111C"</f>
        <v>06111C</v>
      </c>
      <c r="E29" t="s">
        <v>66</v>
      </c>
      <c r="F29" t="s">
        <v>92</v>
      </c>
      <c r="G29" t="s">
        <v>93</v>
      </c>
      <c r="H29" s="1">
        <v>690000</v>
      </c>
      <c r="I29" s="1">
        <v>690000</v>
      </c>
      <c r="J29">
        <v>99.015000000000001</v>
      </c>
      <c r="K29">
        <v>99.015000000000001</v>
      </c>
      <c r="L29" t="s">
        <v>94</v>
      </c>
      <c r="M29" t="s">
        <v>69</v>
      </c>
      <c r="N29" s="1">
        <v>5000</v>
      </c>
      <c r="O29" s="1">
        <v>68320350</v>
      </c>
      <c r="P29">
        <v>0</v>
      </c>
      <c r="Q29">
        <v>0</v>
      </c>
    </row>
    <row r="30" spans="1:17">
      <c r="A30">
        <v>29</v>
      </c>
      <c r="B30" t="s">
        <v>91</v>
      </c>
      <c r="C30" t="str">
        <f>"06央債甲11"</f>
        <v>06央債甲11</v>
      </c>
      <c r="D30" t="str">
        <f>"06111B"</f>
        <v>06111B</v>
      </c>
      <c r="E30" t="s">
        <v>66</v>
      </c>
      <c r="F30" t="s">
        <v>92</v>
      </c>
      <c r="G30" t="s">
        <v>93</v>
      </c>
      <c r="H30" s="1">
        <v>276000</v>
      </c>
      <c r="I30" s="1">
        <v>276000</v>
      </c>
      <c r="J30">
        <v>99.015000000000001</v>
      </c>
      <c r="K30">
        <v>99.015000000000001</v>
      </c>
      <c r="L30" t="s">
        <v>94</v>
      </c>
      <c r="M30" t="s">
        <v>69</v>
      </c>
      <c r="N30" s="1">
        <v>2000</v>
      </c>
      <c r="O30" s="1">
        <v>27328140</v>
      </c>
      <c r="P30">
        <v>0</v>
      </c>
      <c r="Q30">
        <v>0</v>
      </c>
    </row>
    <row r="31" spans="1:17">
      <c r="A31">
        <v>30</v>
      </c>
      <c r="B31" t="s">
        <v>91</v>
      </c>
      <c r="C31" t="str">
        <f>"06央債甲11"</f>
        <v>06央債甲11</v>
      </c>
      <c r="D31" t="str">
        <f>"06111D"</f>
        <v>06111D</v>
      </c>
      <c r="E31" t="s">
        <v>66</v>
      </c>
      <c r="F31" t="s">
        <v>92</v>
      </c>
      <c r="G31" t="s">
        <v>93</v>
      </c>
      <c r="H31" s="1">
        <v>1380000</v>
      </c>
      <c r="I31" s="1">
        <v>1380000</v>
      </c>
      <c r="J31">
        <v>99.015000000000001</v>
      </c>
      <c r="K31">
        <v>99.015000000000001</v>
      </c>
      <c r="L31" t="s">
        <v>94</v>
      </c>
      <c r="M31" t="s">
        <v>69</v>
      </c>
      <c r="N31" s="1">
        <v>10000</v>
      </c>
      <c r="O31" s="1">
        <v>136640700</v>
      </c>
      <c r="P31">
        <v>0</v>
      </c>
      <c r="Q31">
        <v>0</v>
      </c>
    </row>
    <row r="32" spans="1:17">
      <c r="A32">
        <v>31</v>
      </c>
      <c r="B32" t="s">
        <v>88</v>
      </c>
      <c r="C32" t="s">
        <v>95</v>
      </c>
      <c r="D32">
        <v>8499</v>
      </c>
      <c r="E32" t="s">
        <v>40</v>
      </c>
      <c r="F32" t="s">
        <v>96</v>
      </c>
      <c r="G32" t="s">
        <v>87</v>
      </c>
      <c r="H32" s="1">
        <v>1811000</v>
      </c>
      <c r="I32" s="1">
        <v>1811000</v>
      </c>
      <c r="J32">
        <v>96</v>
      </c>
      <c r="K32">
        <v>96</v>
      </c>
      <c r="L32" t="s">
        <v>94</v>
      </c>
      <c r="M32" t="s">
        <v>35</v>
      </c>
      <c r="N32" s="1">
        <v>1000</v>
      </c>
      <c r="O32" s="1">
        <v>173856000</v>
      </c>
      <c r="P32" s="1">
        <v>76417</v>
      </c>
      <c r="Q32">
        <v>2.36</v>
      </c>
    </row>
    <row r="33" spans="1:17">
      <c r="A33">
        <v>32</v>
      </c>
      <c r="B33" t="s">
        <v>88</v>
      </c>
      <c r="C33" t="s">
        <v>97</v>
      </c>
      <c r="D33">
        <v>8933</v>
      </c>
      <c r="E33" t="s">
        <v>20</v>
      </c>
      <c r="F33" t="s">
        <v>96</v>
      </c>
      <c r="G33" t="s">
        <v>87</v>
      </c>
      <c r="H33" s="1">
        <v>2600000</v>
      </c>
      <c r="I33" s="1">
        <v>2600000</v>
      </c>
      <c r="J33">
        <v>10</v>
      </c>
      <c r="K33">
        <v>10</v>
      </c>
      <c r="L33" t="s">
        <v>78</v>
      </c>
      <c r="M33" t="s">
        <v>98</v>
      </c>
      <c r="N33" s="1">
        <v>1000</v>
      </c>
      <c r="O33" s="1">
        <v>26000000</v>
      </c>
      <c r="P33" s="1">
        <v>23551</v>
      </c>
      <c r="Q33">
        <v>11.03</v>
      </c>
    </row>
    <row r="34" spans="1:17">
      <c r="A34">
        <v>33</v>
      </c>
      <c r="B34" t="s">
        <v>93</v>
      </c>
      <c r="C34" t="s">
        <v>99</v>
      </c>
      <c r="D34">
        <v>5543</v>
      </c>
      <c r="E34" t="s">
        <v>100</v>
      </c>
      <c r="F34" t="s">
        <v>92</v>
      </c>
      <c r="G34" t="s">
        <v>101</v>
      </c>
      <c r="H34" s="1">
        <v>315000</v>
      </c>
      <c r="I34" s="1">
        <v>315000</v>
      </c>
      <c r="J34">
        <v>20.6</v>
      </c>
      <c r="K34">
        <v>20.6</v>
      </c>
      <c r="L34" t="s">
        <v>67</v>
      </c>
      <c r="M34" t="s">
        <v>102</v>
      </c>
      <c r="N34" s="1">
        <v>1000</v>
      </c>
      <c r="O34" s="1">
        <v>6489000</v>
      </c>
      <c r="P34" s="1">
        <v>7729</v>
      </c>
      <c r="Q34">
        <v>4.07</v>
      </c>
    </row>
    <row r="35" spans="1:17">
      <c r="A35">
        <v>34</v>
      </c>
      <c r="B35" t="s">
        <v>93</v>
      </c>
      <c r="C35" t="s">
        <v>103</v>
      </c>
      <c r="D35">
        <v>8342</v>
      </c>
      <c r="E35" t="s">
        <v>37</v>
      </c>
      <c r="F35" t="s">
        <v>92</v>
      </c>
      <c r="G35" t="s">
        <v>101</v>
      </c>
      <c r="H35" s="1">
        <v>610000</v>
      </c>
      <c r="I35" s="1">
        <v>610000</v>
      </c>
      <c r="J35">
        <v>41</v>
      </c>
      <c r="K35">
        <v>41</v>
      </c>
      <c r="L35" t="s">
        <v>83</v>
      </c>
      <c r="M35" t="s">
        <v>98</v>
      </c>
      <c r="N35" s="1">
        <v>1000</v>
      </c>
      <c r="O35" s="1">
        <v>25010000</v>
      </c>
      <c r="P35" s="1">
        <v>117413</v>
      </c>
      <c r="Q35">
        <v>0.51</v>
      </c>
    </row>
    <row r="36" spans="1:17">
      <c r="A36">
        <v>35</v>
      </c>
      <c r="B36" t="s">
        <v>93</v>
      </c>
      <c r="C36" t="s">
        <v>104</v>
      </c>
      <c r="D36">
        <v>6443</v>
      </c>
      <c r="E36" t="s">
        <v>33</v>
      </c>
      <c r="F36" t="s">
        <v>92</v>
      </c>
      <c r="G36" t="s">
        <v>101</v>
      </c>
      <c r="H36" s="1">
        <v>4500000</v>
      </c>
      <c r="I36" s="1">
        <v>4500000</v>
      </c>
      <c r="J36">
        <v>10.5</v>
      </c>
      <c r="K36">
        <v>10.5</v>
      </c>
      <c r="L36" t="s">
        <v>67</v>
      </c>
      <c r="M36" t="s">
        <v>52</v>
      </c>
      <c r="N36" s="1">
        <v>1000</v>
      </c>
      <c r="O36" s="1">
        <v>47250000</v>
      </c>
      <c r="P36" s="1">
        <v>82124</v>
      </c>
      <c r="Q36">
        <v>5.47</v>
      </c>
    </row>
    <row r="37" spans="1:17">
      <c r="A37">
        <v>36</v>
      </c>
      <c r="B37" t="s">
        <v>105</v>
      </c>
      <c r="C37" t="str">
        <f>"06央債甲09"</f>
        <v>06央債甲09</v>
      </c>
      <c r="D37" t="str">
        <f>"06109G"</f>
        <v>06109G</v>
      </c>
      <c r="E37" t="s">
        <v>66</v>
      </c>
      <c r="F37" t="s">
        <v>106</v>
      </c>
      <c r="G37" t="s">
        <v>107</v>
      </c>
      <c r="H37" s="1">
        <v>690000</v>
      </c>
      <c r="I37" s="1">
        <v>690000</v>
      </c>
      <c r="J37">
        <v>100.05500000000001</v>
      </c>
      <c r="K37">
        <v>100.05500000000001</v>
      </c>
      <c r="L37" t="s">
        <v>108</v>
      </c>
      <c r="M37" t="s">
        <v>69</v>
      </c>
      <c r="N37" s="1">
        <v>5000</v>
      </c>
      <c r="O37" s="1">
        <v>69037950</v>
      </c>
      <c r="P37">
        <v>0</v>
      </c>
      <c r="Q37">
        <v>0</v>
      </c>
    </row>
    <row r="38" spans="1:17">
      <c r="A38">
        <v>37</v>
      </c>
      <c r="B38" t="s">
        <v>105</v>
      </c>
      <c r="C38" t="str">
        <f>"06央債甲09"</f>
        <v>06央債甲09</v>
      </c>
      <c r="D38" t="str">
        <f>"06109F"</f>
        <v>06109F</v>
      </c>
      <c r="E38" t="s">
        <v>66</v>
      </c>
      <c r="F38" t="s">
        <v>106</v>
      </c>
      <c r="G38" t="s">
        <v>107</v>
      </c>
      <c r="H38" s="1">
        <v>276000</v>
      </c>
      <c r="I38" s="1">
        <v>276000</v>
      </c>
      <c r="J38">
        <v>100.05500000000001</v>
      </c>
      <c r="K38">
        <v>100.05500000000001</v>
      </c>
      <c r="L38" t="s">
        <v>108</v>
      </c>
      <c r="M38" t="s">
        <v>69</v>
      </c>
      <c r="N38" s="1">
        <v>2000</v>
      </c>
      <c r="O38" s="1">
        <v>27615180</v>
      </c>
      <c r="P38">
        <v>0</v>
      </c>
      <c r="Q38">
        <v>0</v>
      </c>
    </row>
    <row r="39" spans="1:17">
      <c r="A39">
        <v>38</v>
      </c>
      <c r="B39" t="s">
        <v>105</v>
      </c>
      <c r="C39" t="str">
        <f>"06央債甲09"</f>
        <v>06央債甲09</v>
      </c>
      <c r="D39" t="str">
        <f>"06109E"</f>
        <v>06109E</v>
      </c>
      <c r="E39" t="s">
        <v>66</v>
      </c>
      <c r="F39" t="s">
        <v>106</v>
      </c>
      <c r="G39" t="s">
        <v>107</v>
      </c>
      <c r="H39" s="1">
        <v>154000</v>
      </c>
      <c r="I39" s="1">
        <v>154000</v>
      </c>
      <c r="J39">
        <v>100.05500000000001</v>
      </c>
      <c r="K39">
        <v>100.05500000000001</v>
      </c>
      <c r="L39" t="s">
        <v>108</v>
      </c>
      <c r="M39" t="s">
        <v>69</v>
      </c>
      <c r="N39" s="1">
        <v>1000</v>
      </c>
      <c r="O39" s="1">
        <v>15408470</v>
      </c>
      <c r="P39">
        <v>0</v>
      </c>
      <c r="Q39">
        <v>0</v>
      </c>
    </row>
    <row r="40" spans="1:17">
      <c r="A40">
        <v>39</v>
      </c>
      <c r="B40" t="s">
        <v>105</v>
      </c>
      <c r="C40" t="str">
        <f>"06央債甲09"</f>
        <v>06央債甲09</v>
      </c>
      <c r="D40" t="str">
        <f>"06109H"</f>
        <v>06109H</v>
      </c>
      <c r="E40" t="s">
        <v>66</v>
      </c>
      <c r="F40" t="s">
        <v>106</v>
      </c>
      <c r="G40" t="s">
        <v>107</v>
      </c>
      <c r="H40" s="1">
        <v>1380000</v>
      </c>
      <c r="I40" s="1">
        <v>1380000</v>
      </c>
      <c r="J40">
        <v>100.05500000000001</v>
      </c>
      <c r="K40">
        <v>100.05500000000001</v>
      </c>
      <c r="L40" t="s">
        <v>108</v>
      </c>
      <c r="M40" t="s">
        <v>69</v>
      </c>
      <c r="N40" s="1">
        <v>10000</v>
      </c>
      <c r="O40" s="1">
        <v>138075900</v>
      </c>
      <c r="P40">
        <v>0</v>
      </c>
      <c r="Q40">
        <v>0</v>
      </c>
    </row>
    <row r="41" spans="1:17">
      <c r="A41">
        <v>40</v>
      </c>
      <c r="B41" t="s">
        <v>109</v>
      </c>
      <c r="C41" t="s">
        <v>110</v>
      </c>
      <c r="D41">
        <v>2637</v>
      </c>
      <c r="E41" t="s">
        <v>90</v>
      </c>
      <c r="F41" t="s">
        <v>111</v>
      </c>
      <c r="G41" t="s">
        <v>112</v>
      </c>
      <c r="H41" s="1">
        <v>2720000</v>
      </c>
      <c r="I41" s="1">
        <v>2720000</v>
      </c>
      <c r="J41">
        <v>23.5</v>
      </c>
      <c r="K41">
        <v>23.5</v>
      </c>
      <c r="L41" t="s">
        <v>113</v>
      </c>
      <c r="M41" t="s">
        <v>31</v>
      </c>
      <c r="N41" s="1">
        <v>1000</v>
      </c>
      <c r="O41" s="1">
        <v>63920000</v>
      </c>
      <c r="P41" s="1">
        <v>108274</v>
      </c>
      <c r="Q41">
        <v>2.5099999999999998</v>
      </c>
    </row>
    <row r="42" spans="1:17">
      <c r="A42">
        <v>41</v>
      </c>
      <c r="B42" t="s">
        <v>106</v>
      </c>
      <c r="C42" t="s">
        <v>114</v>
      </c>
      <c r="D42">
        <v>6593</v>
      </c>
      <c r="E42" t="s">
        <v>37</v>
      </c>
      <c r="F42" t="s">
        <v>115</v>
      </c>
      <c r="G42" t="s">
        <v>116</v>
      </c>
      <c r="H42" s="1">
        <v>401000</v>
      </c>
      <c r="I42" s="1">
        <v>401000</v>
      </c>
      <c r="J42">
        <v>30</v>
      </c>
      <c r="K42">
        <v>30</v>
      </c>
      <c r="L42" t="s">
        <v>107</v>
      </c>
      <c r="M42" t="s">
        <v>98</v>
      </c>
      <c r="N42" s="1">
        <v>1000</v>
      </c>
      <c r="O42" s="1">
        <v>12030000</v>
      </c>
      <c r="P42" s="1">
        <v>108363</v>
      </c>
      <c r="Q42">
        <v>0.37</v>
      </c>
    </row>
    <row r="43" spans="1:17">
      <c r="A43">
        <v>42</v>
      </c>
      <c r="B43" t="s">
        <v>111</v>
      </c>
      <c r="C43" t="s">
        <v>117</v>
      </c>
      <c r="D43">
        <v>6556</v>
      </c>
      <c r="E43" t="s">
        <v>37</v>
      </c>
      <c r="F43" t="s">
        <v>118</v>
      </c>
      <c r="G43" t="s">
        <v>119</v>
      </c>
      <c r="H43" s="1">
        <v>460000</v>
      </c>
      <c r="I43" s="1">
        <v>460000</v>
      </c>
      <c r="J43">
        <v>29.7</v>
      </c>
      <c r="K43">
        <v>29.7</v>
      </c>
      <c r="L43" t="s">
        <v>109</v>
      </c>
      <c r="M43" t="s">
        <v>35</v>
      </c>
      <c r="N43" s="1">
        <v>1000</v>
      </c>
      <c r="O43" s="1">
        <v>13662000</v>
      </c>
      <c r="P43" s="1">
        <v>148847</v>
      </c>
      <c r="Q43">
        <v>0.3</v>
      </c>
    </row>
    <row r="44" spans="1:17">
      <c r="A44">
        <v>43</v>
      </c>
      <c r="B44" t="s">
        <v>120</v>
      </c>
      <c r="C44" t="s">
        <v>121</v>
      </c>
      <c r="D44">
        <v>6541</v>
      </c>
      <c r="E44" t="s">
        <v>40</v>
      </c>
      <c r="F44" t="s">
        <v>122</v>
      </c>
      <c r="G44" t="s">
        <v>123</v>
      </c>
      <c r="H44" s="1">
        <v>2070000</v>
      </c>
      <c r="I44" s="1">
        <v>4140000</v>
      </c>
      <c r="J44">
        <v>80</v>
      </c>
      <c r="K44">
        <v>72</v>
      </c>
      <c r="L44" t="s">
        <v>116</v>
      </c>
      <c r="M44" t="s">
        <v>74</v>
      </c>
      <c r="N44" s="1">
        <v>1000</v>
      </c>
      <c r="O44" s="1">
        <v>298080000</v>
      </c>
      <c r="P44" s="1">
        <v>53170</v>
      </c>
      <c r="Q44">
        <v>7.78</v>
      </c>
    </row>
    <row r="45" spans="1:17">
      <c r="A45">
        <v>44</v>
      </c>
      <c r="B45" t="s">
        <v>118</v>
      </c>
      <c r="C45" t="s">
        <v>124</v>
      </c>
      <c r="D45">
        <v>1595</v>
      </c>
      <c r="E45" t="s">
        <v>20</v>
      </c>
      <c r="F45" t="s">
        <v>125</v>
      </c>
      <c r="G45" t="s">
        <v>126</v>
      </c>
      <c r="H45" s="1">
        <v>510000</v>
      </c>
      <c r="I45" s="1">
        <v>510000</v>
      </c>
      <c r="J45">
        <v>59.8</v>
      </c>
      <c r="K45">
        <v>59.8</v>
      </c>
      <c r="L45" t="s">
        <v>112</v>
      </c>
      <c r="M45" t="s">
        <v>127</v>
      </c>
      <c r="N45" s="1">
        <v>1000</v>
      </c>
      <c r="O45" s="1">
        <v>30498000</v>
      </c>
      <c r="P45" s="1">
        <v>63725</v>
      </c>
      <c r="Q45">
        <v>0.8</v>
      </c>
    </row>
    <row r="46" spans="1:17">
      <c r="A46">
        <v>45</v>
      </c>
      <c r="B46" t="s">
        <v>118</v>
      </c>
      <c r="C46" t="s">
        <v>128</v>
      </c>
      <c r="D46" t="s">
        <v>129</v>
      </c>
      <c r="E46" t="s">
        <v>33</v>
      </c>
      <c r="F46" t="s">
        <v>125</v>
      </c>
      <c r="G46" t="s">
        <v>126</v>
      </c>
      <c r="H46" s="1">
        <v>17000000</v>
      </c>
      <c r="I46" s="1">
        <v>17000000</v>
      </c>
      <c r="J46">
        <v>50</v>
      </c>
      <c r="K46">
        <v>50</v>
      </c>
      <c r="L46" t="s">
        <v>68</v>
      </c>
      <c r="M46" t="s">
        <v>52</v>
      </c>
      <c r="N46" s="1">
        <v>1000</v>
      </c>
      <c r="O46" s="1">
        <v>850000000</v>
      </c>
      <c r="P46" s="1">
        <v>19844</v>
      </c>
      <c r="Q46">
        <v>85.66</v>
      </c>
    </row>
    <row r="47" spans="1:17">
      <c r="A47">
        <v>46</v>
      </c>
      <c r="B47" t="s">
        <v>123</v>
      </c>
      <c r="C47" t="s">
        <v>130</v>
      </c>
      <c r="D47">
        <v>2358</v>
      </c>
      <c r="E47" t="s">
        <v>33</v>
      </c>
      <c r="F47" t="s">
        <v>131</v>
      </c>
      <c r="G47" t="s">
        <v>122</v>
      </c>
      <c r="H47" s="1">
        <v>2550000</v>
      </c>
      <c r="I47" s="1">
        <v>2550000</v>
      </c>
      <c r="J47">
        <v>17</v>
      </c>
      <c r="K47">
        <v>17</v>
      </c>
      <c r="L47" t="s">
        <v>116</v>
      </c>
      <c r="M47" t="s">
        <v>47</v>
      </c>
      <c r="N47" s="1">
        <v>1000</v>
      </c>
      <c r="O47" s="1">
        <v>43350000</v>
      </c>
      <c r="P47" s="1">
        <v>37937</v>
      </c>
      <c r="Q47">
        <v>6.72</v>
      </c>
    </row>
    <row r="48" spans="1:17">
      <c r="A48">
        <v>47</v>
      </c>
      <c r="B48" t="s">
        <v>125</v>
      </c>
      <c r="C48" t="str">
        <f>"06央債甲10"</f>
        <v>06央債甲10</v>
      </c>
      <c r="D48" t="str">
        <f>"06110D"</f>
        <v>06110D</v>
      </c>
      <c r="E48" t="s">
        <v>66</v>
      </c>
      <c r="F48" t="s">
        <v>132</v>
      </c>
      <c r="G48" t="s">
        <v>133</v>
      </c>
      <c r="H48" s="1">
        <v>1380000</v>
      </c>
      <c r="I48" s="1">
        <v>1380000</v>
      </c>
      <c r="J48">
        <v>99.534999999999997</v>
      </c>
      <c r="K48">
        <v>99.534999999999997</v>
      </c>
      <c r="L48" t="s">
        <v>123</v>
      </c>
      <c r="M48" t="s">
        <v>69</v>
      </c>
      <c r="N48" s="1">
        <v>10000</v>
      </c>
      <c r="O48" s="1">
        <v>137358300</v>
      </c>
      <c r="P48">
        <v>0</v>
      </c>
      <c r="Q48">
        <v>0</v>
      </c>
    </row>
    <row r="49" spans="1:17">
      <c r="A49">
        <v>48</v>
      </c>
      <c r="B49" t="s">
        <v>125</v>
      </c>
      <c r="C49" t="str">
        <f>"06央債甲10"</f>
        <v>06央債甲10</v>
      </c>
      <c r="D49" t="str">
        <f>"06110C"</f>
        <v>06110C</v>
      </c>
      <c r="E49" t="s">
        <v>66</v>
      </c>
      <c r="F49" t="s">
        <v>132</v>
      </c>
      <c r="G49" t="s">
        <v>133</v>
      </c>
      <c r="H49" s="1">
        <v>690000</v>
      </c>
      <c r="I49" s="1">
        <v>690000</v>
      </c>
      <c r="J49">
        <v>99.534999999999997</v>
      </c>
      <c r="K49">
        <v>99.534999999999997</v>
      </c>
      <c r="L49" t="s">
        <v>123</v>
      </c>
      <c r="M49" t="s">
        <v>69</v>
      </c>
      <c r="N49" s="1">
        <v>5000</v>
      </c>
      <c r="O49" s="1">
        <v>68679150</v>
      </c>
      <c r="P49">
        <v>0</v>
      </c>
      <c r="Q49">
        <v>0</v>
      </c>
    </row>
    <row r="50" spans="1:17">
      <c r="A50">
        <v>49</v>
      </c>
      <c r="B50" t="s">
        <v>125</v>
      </c>
      <c r="C50" t="str">
        <f>"06央債甲10"</f>
        <v>06央債甲10</v>
      </c>
      <c r="D50" t="str">
        <f>"06110A"</f>
        <v>06110A</v>
      </c>
      <c r="E50" t="s">
        <v>66</v>
      </c>
      <c r="F50" t="s">
        <v>132</v>
      </c>
      <c r="G50" t="s">
        <v>133</v>
      </c>
      <c r="H50" s="1">
        <v>154000</v>
      </c>
      <c r="I50" s="1">
        <v>154000</v>
      </c>
      <c r="J50">
        <v>99.534999999999997</v>
      </c>
      <c r="K50">
        <v>99.534999999999997</v>
      </c>
      <c r="L50" t="s">
        <v>123</v>
      </c>
      <c r="M50" t="s">
        <v>69</v>
      </c>
      <c r="N50" s="1">
        <v>1000</v>
      </c>
      <c r="O50" s="1">
        <v>15328390</v>
      </c>
      <c r="P50">
        <v>0</v>
      </c>
      <c r="Q50">
        <v>0</v>
      </c>
    </row>
    <row r="51" spans="1:17">
      <c r="A51">
        <v>50</v>
      </c>
      <c r="B51" t="s">
        <v>125</v>
      </c>
      <c r="C51" t="str">
        <f>"06央債甲10"</f>
        <v>06央債甲10</v>
      </c>
      <c r="D51" t="str">
        <f>"06110B"</f>
        <v>06110B</v>
      </c>
      <c r="E51" t="s">
        <v>66</v>
      </c>
      <c r="F51" t="s">
        <v>132</v>
      </c>
      <c r="G51" t="s">
        <v>133</v>
      </c>
      <c r="H51" s="1">
        <v>276000</v>
      </c>
      <c r="I51" s="1">
        <v>276000</v>
      </c>
      <c r="J51">
        <v>99.534999999999997</v>
      </c>
      <c r="K51">
        <v>99.534999999999997</v>
      </c>
      <c r="L51" t="s">
        <v>123</v>
      </c>
      <c r="M51" t="s">
        <v>69</v>
      </c>
      <c r="N51" s="1">
        <v>2000</v>
      </c>
      <c r="O51" s="1">
        <v>27471660</v>
      </c>
      <c r="P51">
        <v>0</v>
      </c>
      <c r="Q51">
        <v>0</v>
      </c>
    </row>
    <row r="52" spans="1:17">
      <c r="A52">
        <v>51</v>
      </c>
      <c r="B52" t="s">
        <v>131</v>
      </c>
      <c r="C52" t="s">
        <v>134</v>
      </c>
      <c r="D52">
        <v>2456</v>
      </c>
      <c r="E52" t="s">
        <v>33</v>
      </c>
      <c r="F52" t="s">
        <v>135</v>
      </c>
      <c r="G52" t="s">
        <v>136</v>
      </c>
      <c r="H52" s="1">
        <v>2125000</v>
      </c>
      <c r="I52" s="1">
        <v>2125000</v>
      </c>
      <c r="J52">
        <v>69.400000000000006</v>
      </c>
      <c r="K52">
        <v>69.400000000000006</v>
      </c>
      <c r="L52" t="s">
        <v>120</v>
      </c>
      <c r="M52" t="s">
        <v>35</v>
      </c>
      <c r="N52" s="1">
        <v>1000</v>
      </c>
      <c r="O52" s="1">
        <v>147475000</v>
      </c>
      <c r="P52" s="1">
        <v>181703</v>
      </c>
      <c r="Q52">
        <v>1.1599999999999999</v>
      </c>
    </row>
    <row r="53" spans="1:17">
      <c r="A53">
        <v>52</v>
      </c>
      <c r="B53" t="s">
        <v>133</v>
      </c>
      <c r="C53" t="s">
        <v>137</v>
      </c>
      <c r="D53">
        <v>6426</v>
      </c>
      <c r="E53" t="s">
        <v>20</v>
      </c>
      <c r="F53" t="s">
        <v>132</v>
      </c>
      <c r="G53" t="s">
        <v>138</v>
      </c>
      <c r="H53" s="1">
        <v>104000</v>
      </c>
      <c r="I53" s="1">
        <v>104000</v>
      </c>
      <c r="J53">
        <v>80</v>
      </c>
      <c r="K53">
        <v>80</v>
      </c>
      <c r="L53" t="s">
        <v>118</v>
      </c>
      <c r="M53" t="s">
        <v>98</v>
      </c>
      <c r="N53" s="1">
        <v>1000</v>
      </c>
      <c r="O53" s="1">
        <v>8320000</v>
      </c>
      <c r="P53" s="1">
        <v>98335</v>
      </c>
      <c r="Q53">
        <v>0.1</v>
      </c>
    </row>
    <row r="54" spans="1:17">
      <c r="A54">
        <v>53</v>
      </c>
      <c r="B54" t="s">
        <v>132</v>
      </c>
      <c r="C54" t="s">
        <v>139</v>
      </c>
      <c r="D54">
        <v>4129</v>
      </c>
      <c r="E54" t="s">
        <v>20</v>
      </c>
      <c r="F54" t="s">
        <v>140</v>
      </c>
      <c r="G54" t="s">
        <v>141</v>
      </c>
      <c r="H54" s="1">
        <v>680000</v>
      </c>
      <c r="I54" s="1">
        <v>680000</v>
      </c>
      <c r="J54">
        <v>48</v>
      </c>
      <c r="K54">
        <v>48</v>
      </c>
      <c r="L54" t="s">
        <v>125</v>
      </c>
      <c r="M54" t="s">
        <v>47</v>
      </c>
      <c r="N54" s="1">
        <v>1000</v>
      </c>
      <c r="O54" s="1">
        <v>32640000</v>
      </c>
      <c r="P54" s="1">
        <v>160782</v>
      </c>
      <c r="Q54">
        <v>0.42</v>
      </c>
    </row>
    <row r="55" spans="1:17">
      <c r="A55">
        <v>54</v>
      </c>
      <c r="B55" t="s">
        <v>142</v>
      </c>
      <c r="C55" t="s">
        <v>143</v>
      </c>
      <c r="D55">
        <v>3594</v>
      </c>
      <c r="E55" t="s">
        <v>20</v>
      </c>
      <c r="F55" t="s">
        <v>144</v>
      </c>
      <c r="G55" t="s">
        <v>145</v>
      </c>
      <c r="H55" s="1">
        <v>425000</v>
      </c>
      <c r="I55" s="1">
        <v>425000</v>
      </c>
      <c r="J55">
        <v>24.6</v>
      </c>
      <c r="K55">
        <v>24.6</v>
      </c>
      <c r="L55" t="s">
        <v>146</v>
      </c>
      <c r="M55" t="s">
        <v>31</v>
      </c>
      <c r="N55" s="1">
        <v>1000</v>
      </c>
      <c r="O55" s="1">
        <v>10455000</v>
      </c>
      <c r="P55" s="1">
        <v>90798</v>
      </c>
      <c r="Q55">
        <v>0.46</v>
      </c>
    </row>
    <row r="56" spans="1:17">
      <c r="A56">
        <v>55</v>
      </c>
      <c r="B56" t="s">
        <v>147</v>
      </c>
      <c r="C56" t="s">
        <v>148</v>
      </c>
      <c r="D56">
        <v>1268</v>
      </c>
      <c r="E56" t="s">
        <v>37</v>
      </c>
      <c r="F56" t="s">
        <v>149</v>
      </c>
      <c r="G56" t="s">
        <v>150</v>
      </c>
      <c r="H56" s="1">
        <v>585000</v>
      </c>
      <c r="I56" s="1">
        <v>585000</v>
      </c>
      <c r="J56">
        <v>150</v>
      </c>
      <c r="K56">
        <v>150</v>
      </c>
      <c r="L56" t="s">
        <v>140</v>
      </c>
      <c r="M56" t="s">
        <v>35</v>
      </c>
      <c r="N56" s="1">
        <v>1000</v>
      </c>
      <c r="O56" s="1">
        <v>87750000</v>
      </c>
      <c r="P56" s="1">
        <v>112470</v>
      </c>
      <c r="Q56">
        <v>0.52</v>
      </c>
    </row>
    <row r="57" spans="1:17">
      <c r="A57">
        <v>56</v>
      </c>
      <c r="B57" t="s">
        <v>147</v>
      </c>
      <c r="C57" t="s">
        <v>151</v>
      </c>
      <c r="D57">
        <v>2243</v>
      </c>
      <c r="E57" t="s">
        <v>40</v>
      </c>
      <c r="F57" t="s">
        <v>149</v>
      </c>
      <c r="G57" t="s">
        <v>150</v>
      </c>
      <c r="H57" s="1">
        <v>832000</v>
      </c>
      <c r="I57" s="1">
        <v>832000</v>
      </c>
      <c r="J57">
        <v>33</v>
      </c>
      <c r="K57">
        <v>33</v>
      </c>
      <c r="L57" t="s">
        <v>140</v>
      </c>
      <c r="M57" t="s">
        <v>47</v>
      </c>
      <c r="N57" s="1">
        <v>1000</v>
      </c>
      <c r="O57" s="1">
        <v>27456000</v>
      </c>
      <c r="P57" s="1">
        <v>67124</v>
      </c>
      <c r="Q57">
        <v>1.23</v>
      </c>
    </row>
    <row r="58" spans="1:17">
      <c r="A58">
        <v>57</v>
      </c>
      <c r="B58" t="s">
        <v>147</v>
      </c>
      <c r="C58" t="s">
        <v>152</v>
      </c>
      <c r="D58">
        <v>6441</v>
      </c>
      <c r="E58" t="s">
        <v>37</v>
      </c>
      <c r="F58" t="s">
        <v>149</v>
      </c>
      <c r="G58" t="s">
        <v>150</v>
      </c>
      <c r="H58" s="1">
        <v>583000</v>
      </c>
      <c r="I58" s="1">
        <v>583000</v>
      </c>
      <c r="J58">
        <v>50</v>
      </c>
      <c r="K58">
        <v>50</v>
      </c>
      <c r="L58" t="s">
        <v>140</v>
      </c>
      <c r="M58" t="s">
        <v>47</v>
      </c>
      <c r="N58" s="1">
        <v>1000</v>
      </c>
      <c r="O58" s="1">
        <v>29150000</v>
      </c>
      <c r="P58" s="1">
        <v>130832</v>
      </c>
      <c r="Q58">
        <v>0.44</v>
      </c>
    </row>
    <row r="59" spans="1:17">
      <c r="A59">
        <v>58</v>
      </c>
      <c r="B59" t="s">
        <v>145</v>
      </c>
      <c r="C59" t="s">
        <v>153</v>
      </c>
      <c r="D59">
        <v>4741</v>
      </c>
      <c r="E59" t="s">
        <v>37</v>
      </c>
      <c r="F59" t="s">
        <v>154</v>
      </c>
      <c r="G59" t="s">
        <v>144</v>
      </c>
      <c r="H59" s="1">
        <v>657000</v>
      </c>
      <c r="I59" s="1">
        <v>657000</v>
      </c>
      <c r="J59">
        <v>55.2</v>
      </c>
      <c r="K59">
        <v>55.2</v>
      </c>
      <c r="L59" t="s">
        <v>155</v>
      </c>
      <c r="M59" t="s">
        <v>102</v>
      </c>
      <c r="N59" s="1">
        <v>1000</v>
      </c>
      <c r="O59" s="1">
        <v>36266400</v>
      </c>
      <c r="P59" s="1">
        <v>142949</v>
      </c>
      <c r="Q59">
        <v>0.45</v>
      </c>
    </row>
    <row r="60" spans="1:17">
      <c r="A60">
        <v>59</v>
      </c>
      <c r="B60" t="s">
        <v>145</v>
      </c>
      <c r="C60" t="s">
        <v>156</v>
      </c>
      <c r="D60">
        <v>6573</v>
      </c>
      <c r="E60" t="s">
        <v>40</v>
      </c>
      <c r="F60" t="s">
        <v>154</v>
      </c>
      <c r="G60" t="s">
        <v>144</v>
      </c>
      <c r="H60" s="1">
        <v>1275000</v>
      </c>
      <c r="I60" s="1">
        <v>1275000</v>
      </c>
      <c r="J60">
        <v>33.6</v>
      </c>
      <c r="K60">
        <v>33.6</v>
      </c>
      <c r="L60" t="s">
        <v>155</v>
      </c>
      <c r="M60" t="s">
        <v>43</v>
      </c>
      <c r="N60" s="1">
        <v>1000</v>
      </c>
      <c r="O60" s="1">
        <v>42840000</v>
      </c>
      <c r="P60" s="1">
        <v>81685</v>
      </c>
      <c r="Q60">
        <v>1.56</v>
      </c>
    </row>
    <row r="61" spans="1:17">
      <c r="A61">
        <v>60</v>
      </c>
      <c r="B61" t="s">
        <v>149</v>
      </c>
      <c r="C61" t="str">
        <f>"06央債甲09"</f>
        <v>06央債甲09</v>
      </c>
      <c r="D61" t="str">
        <f>"06109B"</f>
        <v>06109B</v>
      </c>
      <c r="E61" t="s">
        <v>66</v>
      </c>
      <c r="F61" t="s">
        <v>157</v>
      </c>
      <c r="G61" t="s">
        <v>158</v>
      </c>
      <c r="H61" s="1">
        <v>276000</v>
      </c>
      <c r="I61" s="1">
        <v>276000</v>
      </c>
      <c r="J61">
        <v>99.915000000000006</v>
      </c>
      <c r="K61">
        <v>99.915000000000006</v>
      </c>
      <c r="L61" t="s">
        <v>145</v>
      </c>
      <c r="M61" t="s">
        <v>69</v>
      </c>
      <c r="N61" s="1">
        <v>2000</v>
      </c>
      <c r="O61" s="1">
        <v>27576540</v>
      </c>
      <c r="P61">
        <v>0</v>
      </c>
      <c r="Q61">
        <v>0</v>
      </c>
    </row>
    <row r="62" spans="1:17">
      <c r="A62">
        <v>61</v>
      </c>
      <c r="B62" t="s">
        <v>149</v>
      </c>
      <c r="C62" t="str">
        <f>"06央債甲09"</f>
        <v>06央債甲09</v>
      </c>
      <c r="D62" t="str">
        <f>"06109D"</f>
        <v>06109D</v>
      </c>
      <c r="E62" t="s">
        <v>66</v>
      </c>
      <c r="F62" t="s">
        <v>157</v>
      </c>
      <c r="G62" t="s">
        <v>158</v>
      </c>
      <c r="H62" s="1">
        <v>1380000</v>
      </c>
      <c r="I62" s="1">
        <v>1380000</v>
      </c>
      <c r="J62">
        <v>99.915000000000006</v>
      </c>
      <c r="K62">
        <v>99.915000000000006</v>
      </c>
      <c r="L62" t="s">
        <v>145</v>
      </c>
      <c r="M62" t="s">
        <v>69</v>
      </c>
      <c r="N62" s="1">
        <v>10000</v>
      </c>
      <c r="O62" s="1">
        <v>137882700</v>
      </c>
      <c r="P62">
        <v>0</v>
      </c>
      <c r="Q62">
        <v>0</v>
      </c>
    </row>
    <row r="63" spans="1:17">
      <c r="A63">
        <v>62</v>
      </c>
      <c r="B63" t="s">
        <v>149</v>
      </c>
      <c r="C63" t="str">
        <f>"06央債甲09"</f>
        <v>06央債甲09</v>
      </c>
      <c r="D63" t="str">
        <f>"06109C"</f>
        <v>06109C</v>
      </c>
      <c r="E63" t="s">
        <v>66</v>
      </c>
      <c r="F63" t="s">
        <v>157</v>
      </c>
      <c r="G63" t="s">
        <v>158</v>
      </c>
      <c r="H63" s="1">
        <v>690000</v>
      </c>
      <c r="I63" s="1">
        <v>690000</v>
      </c>
      <c r="J63">
        <v>99.915000000000006</v>
      </c>
      <c r="K63">
        <v>99.915000000000006</v>
      </c>
      <c r="L63" t="s">
        <v>145</v>
      </c>
      <c r="M63" t="s">
        <v>69</v>
      </c>
      <c r="N63" s="1">
        <v>5000</v>
      </c>
      <c r="O63" s="1">
        <v>68941350</v>
      </c>
      <c r="P63">
        <v>0</v>
      </c>
      <c r="Q63">
        <v>0</v>
      </c>
    </row>
    <row r="64" spans="1:17">
      <c r="A64">
        <v>63</v>
      </c>
      <c r="B64" t="s">
        <v>149</v>
      </c>
      <c r="C64" t="s">
        <v>159</v>
      </c>
      <c r="D64">
        <v>4927</v>
      </c>
      <c r="E64" t="s">
        <v>90</v>
      </c>
      <c r="F64" t="s">
        <v>160</v>
      </c>
      <c r="G64" t="s">
        <v>158</v>
      </c>
      <c r="H64" s="1">
        <v>1613000</v>
      </c>
      <c r="I64" s="1">
        <v>1613000</v>
      </c>
      <c r="J64">
        <v>19.5</v>
      </c>
      <c r="K64">
        <v>19.5</v>
      </c>
      <c r="L64" t="s">
        <v>161</v>
      </c>
      <c r="M64" t="s">
        <v>35</v>
      </c>
      <c r="N64" s="1">
        <v>1000</v>
      </c>
      <c r="O64" s="1">
        <v>31453500</v>
      </c>
      <c r="P64" s="1">
        <v>107281</v>
      </c>
      <c r="Q64">
        <v>1.5</v>
      </c>
    </row>
    <row r="65" spans="1:17">
      <c r="A65">
        <v>64</v>
      </c>
      <c r="B65" t="s">
        <v>149</v>
      </c>
      <c r="C65" t="str">
        <f>"06央債甲09"</f>
        <v>06央債甲09</v>
      </c>
      <c r="D65" t="str">
        <f>"06109A"</f>
        <v>06109A</v>
      </c>
      <c r="E65" t="s">
        <v>66</v>
      </c>
      <c r="F65" t="s">
        <v>157</v>
      </c>
      <c r="G65" t="s">
        <v>158</v>
      </c>
      <c r="H65" s="1">
        <v>154000</v>
      </c>
      <c r="I65" s="1">
        <v>154000</v>
      </c>
      <c r="J65">
        <v>99.915000000000006</v>
      </c>
      <c r="K65">
        <v>99.915000000000006</v>
      </c>
      <c r="L65" t="s">
        <v>145</v>
      </c>
      <c r="M65" t="s">
        <v>69</v>
      </c>
      <c r="N65" s="1">
        <v>1000</v>
      </c>
      <c r="O65" s="1">
        <v>15386910</v>
      </c>
      <c r="P65">
        <v>0</v>
      </c>
      <c r="Q65">
        <v>0</v>
      </c>
    </row>
    <row r="66" spans="1:17">
      <c r="A66">
        <v>65</v>
      </c>
      <c r="B66" t="s">
        <v>154</v>
      </c>
      <c r="C66" t="s">
        <v>162</v>
      </c>
      <c r="D66">
        <v>8358</v>
      </c>
      <c r="E66" t="s">
        <v>20</v>
      </c>
      <c r="F66" t="s">
        <v>163</v>
      </c>
      <c r="G66" t="s">
        <v>164</v>
      </c>
      <c r="H66" s="1">
        <v>3570000</v>
      </c>
      <c r="I66" s="1">
        <v>3570000</v>
      </c>
      <c r="J66">
        <v>47.8</v>
      </c>
      <c r="K66">
        <v>47.8</v>
      </c>
      <c r="L66" t="s">
        <v>142</v>
      </c>
      <c r="M66" t="s">
        <v>47</v>
      </c>
      <c r="N66" s="1">
        <v>1000</v>
      </c>
      <c r="O66" s="1">
        <v>170646000</v>
      </c>
      <c r="P66" s="1">
        <v>137777</v>
      </c>
      <c r="Q66">
        <v>2.59</v>
      </c>
    </row>
    <row r="67" spans="1:17">
      <c r="A67">
        <v>66</v>
      </c>
      <c r="B67" t="s">
        <v>164</v>
      </c>
      <c r="C67" t="s">
        <v>165</v>
      </c>
      <c r="D67">
        <v>3536</v>
      </c>
      <c r="E67" t="s">
        <v>33</v>
      </c>
      <c r="F67" t="s">
        <v>166</v>
      </c>
      <c r="G67" t="s">
        <v>163</v>
      </c>
      <c r="H67" s="1">
        <v>850000</v>
      </c>
      <c r="I67" s="1">
        <v>850000</v>
      </c>
      <c r="J67">
        <v>16.8</v>
      </c>
      <c r="K67">
        <v>16.8</v>
      </c>
      <c r="L67" t="s">
        <v>145</v>
      </c>
      <c r="M67" t="s">
        <v>52</v>
      </c>
      <c r="N67" s="1">
        <v>1000</v>
      </c>
      <c r="O67" s="1">
        <v>14280000</v>
      </c>
      <c r="P67" s="1">
        <v>74389</v>
      </c>
      <c r="Q67">
        <v>1.1399999999999999</v>
      </c>
    </row>
    <row r="68" spans="1:17">
      <c r="A68">
        <v>67</v>
      </c>
      <c r="B68" t="s">
        <v>157</v>
      </c>
      <c r="C68" t="s">
        <v>167</v>
      </c>
      <c r="D68">
        <v>3632</v>
      </c>
      <c r="E68" t="s">
        <v>20</v>
      </c>
      <c r="F68" t="s">
        <v>168</v>
      </c>
      <c r="G68" t="s">
        <v>169</v>
      </c>
      <c r="H68" s="1">
        <v>1530000</v>
      </c>
      <c r="I68" s="1">
        <v>1530000</v>
      </c>
      <c r="J68">
        <v>11</v>
      </c>
      <c r="K68">
        <v>11</v>
      </c>
      <c r="L68" t="s">
        <v>149</v>
      </c>
      <c r="M68" t="s">
        <v>47</v>
      </c>
      <c r="N68" s="1">
        <v>1000</v>
      </c>
      <c r="O68" s="1">
        <v>16830000</v>
      </c>
      <c r="P68" s="1">
        <v>94830</v>
      </c>
      <c r="Q68">
        <v>1.61</v>
      </c>
    </row>
    <row r="69" spans="1:17">
      <c r="A69">
        <v>68</v>
      </c>
      <c r="B69" t="s">
        <v>170</v>
      </c>
      <c r="C69" t="s">
        <v>171</v>
      </c>
      <c r="D69">
        <v>4976</v>
      </c>
      <c r="E69" t="s">
        <v>33</v>
      </c>
      <c r="F69" t="s">
        <v>172</v>
      </c>
      <c r="G69" t="s">
        <v>173</v>
      </c>
      <c r="H69" s="1">
        <v>850000</v>
      </c>
      <c r="I69" s="1">
        <v>850000</v>
      </c>
      <c r="J69">
        <v>30</v>
      </c>
      <c r="K69">
        <v>30</v>
      </c>
      <c r="L69" t="s">
        <v>166</v>
      </c>
      <c r="M69" t="s">
        <v>38</v>
      </c>
      <c r="N69" s="1">
        <v>1000</v>
      </c>
      <c r="O69" s="1">
        <v>25500000</v>
      </c>
      <c r="P69" s="1">
        <v>177786</v>
      </c>
      <c r="Q69">
        <v>0.47</v>
      </c>
    </row>
    <row r="70" spans="1:17">
      <c r="A70">
        <v>69</v>
      </c>
      <c r="B70" t="s">
        <v>170</v>
      </c>
      <c r="C70" t="s">
        <v>174</v>
      </c>
      <c r="D70">
        <v>6574</v>
      </c>
      <c r="E70" t="s">
        <v>37</v>
      </c>
      <c r="F70" t="s">
        <v>172</v>
      </c>
      <c r="G70" t="s">
        <v>173</v>
      </c>
      <c r="H70" s="1">
        <v>338000</v>
      </c>
      <c r="I70" s="1">
        <v>338000</v>
      </c>
      <c r="J70">
        <v>128</v>
      </c>
      <c r="K70">
        <v>128</v>
      </c>
      <c r="L70" t="s">
        <v>175</v>
      </c>
      <c r="M70" t="s">
        <v>31</v>
      </c>
      <c r="N70" s="1">
        <v>1000</v>
      </c>
      <c r="O70" s="1">
        <v>43264000</v>
      </c>
      <c r="P70" s="1">
        <v>68483</v>
      </c>
      <c r="Q70">
        <v>0.49</v>
      </c>
    </row>
    <row r="71" spans="1:17">
      <c r="A71">
        <v>70</v>
      </c>
      <c r="B71" t="s">
        <v>173</v>
      </c>
      <c r="C71" t="s">
        <v>176</v>
      </c>
      <c r="D71">
        <v>8183</v>
      </c>
      <c r="E71" t="s">
        <v>20</v>
      </c>
      <c r="F71" t="s">
        <v>177</v>
      </c>
      <c r="G71" t="s">
        <v>172</v>
      </c>
      <c r="H71" s="1">
        <v>782000</v>
      </c>
      <c r="I71" s="1">
        <v>782000</v>
      </c>
      <c r="J71">
        <v>18.5</v>
      </c>
      <c r="K71">
        <v>18.5</v>
      </c>
      <c r="L71" t="s">
        <v>175</v>
      </c>
      <c r="M71" t="s">
        <v>178</v>
      </c>
      <c r="N71" s="1">
        <v>1000</v>
      </c>
      <c r="O71" s="1">
        <v>14467000</v>
      </c>
      <c r="P71" s="1">
        <v>84500</v>
      </c>
      <c r="Q71">
        <v>0.92</v>
      </c>
    </row>
    <row r="72" spans="1:17">
      <c r="A72">
        <v>71</v>
      </c>
      <c r="B72" t="s">
        <v>179</v>
      </c>
      <c r="C72" t="s">
        <v>180</v>
      </c>
      <c r="D72">
        <v>3680</v>
      </c>
      <c r="E72" t="s">
        <v>20</v>
      </c>
      <c r="F72" t="s">
        <v>181</v>
      </c>
      <c r="G72" t="s">
        <v>182</v>
      </c>
      <c r="H72" s="1">
        <v>413000</v>
      </c>
      <c r="I72" s="1">
        <v>413000</v>
      </c>
      <c r="J72">
        <v>32</v>
      </c>
      <c r="K72">
        <v>32</v>
      </c>
      <c r="L72" t="s">
        <v>168</v>
      </c>
      <c r="M72" t="s">
        <v>183</v>
      </c>
      <c r="N72" s="1">
        <v>1000</v>
      </c>
      <c r="O72" s="1">
        <v>13216000</v>
      </c>
      <c r="P72" s="1">
        <v>1204</v>
      </c>
      <c r="Q72">
        <v>34.299999999999997</v>
      </c>
    </row>
    <row r="73" spans="1:17">
      <c r="A73">
        <v>72</v>
      </c>
      <c r="B73" t="s">
        <v>182</v>
      </c>
      <c r="C73" t="s">
        <v>184</v>
      </c>
      <c r="D73">
        <v>3511</v>
      </c>
      <c r="E73" t="s">
        <v>20</v>
      </c>
      <c r="F73" t="s">
        <v>185</v>
      </c>
      <c r="G73" t="s">
        <v>181</v>
      </c>
      <c r="H73" s="1">
        <v>476000</v>
      </c>
      <c r="I73" s="1">
        <v>476000</v>
      </c>
      <c r="J73">
        <v>15</v>
      </c>
      <c r="K73">
        <v>15</v>
      </c>
      <c r="L73" t="s">
        <v>186</v>
      </c>
      <c r="M73" t="s">
        <v>38</v>
      </c>
      <c r="N73" s="1">
        <v>1000</v>
      </c>
      <c r="O73" s="1">
        <v>7140000</v>
      </c>
      <c r="P73" s="1">
        <v>31410</v>
      </c>
      <c r="Q73">
        <v>1.51</v>
      </c>
    </row>
    <row r="74" spans="1:17">
      <c r="A74">
        <v>73</v>
      </c>
      <c r="B74" t="s">
        <v>187</v>
      </c>
      <c r="C74" t="s">
        <v>188</v>
      </c>
      <c r="D74">
        <v>6579</v>
      </c>
      <c r="E74" t="s">
        <v>27</v>
      </c>
      <c r="F74" t="s">
        <v>189</v>
      </c>
      <c r="G74" t="s">
        <v>190</v>
      </c>
      <c r="H74" s="1">
        <v>1836000</v>
      </c>
      <c r="I74" s="1">
        <v>1836000</v>
      </c>
      <c r="J74">
        <v>88</v>
      </c>
      <c r="K74">
        <v>88</v>
      </c>
      <c r="L74" t="s">
        <v>177</v>
      </c>
      <c r="M74" t="s">
        <v>52</v>
      </c>
      <c r="N74" s="1">
        <v>1000</v>
      </c>
      <c r="O74" s="1">
        <v>161568000</v>
      </c>
      <c r="P74" s="1">
        <v>183450</v>
      </c>
      <c r="Q74">
        <v>1</v>
      </c>
    </row>
    <row r="75" spans="1:17">
      <c r="A75">
        <v>74</v>
      </c>
      <c r="B75" t="s">
        <v>187</v>
      </c>
      <c r="C75" t="str">
        <f>"06央債甲08"</f>
        <v>06央債甲08</v>
      </c>
      <c r="D75" t="str">
        <f>"06108D"</f>
        <v>06108D</v>
      </c>
      <c r="E75" t="s">
        <v>66</v>
      </c>
      <c r="F75" t="s">
        <v>191</v>
      </c>
      <c r="G75" t="s">
        <v>190</v>
      </c>
      <c r="H75" s="1">
        <v>1380000</v>
      </c>
      <c r="I75" s="1">
        <v>1380000</v>
      </c>
      <c r="J75">
        <v>98.451999999999998</v>
      </c>
      <c r="K75">
        <v>98.451999999999998</v>
      </c>
      <c r="L75" t="s">
        <v>181</v>
      </c>
      <c r="M75" t="s">
        <v>69</v>
      </c>
      <c r="N75" s="1">
        <v>10000</v>
      </c>
      <c r="O75" s="1">
        <v>135863760</v>
      </c>
      <c r="P75">
        <v>0</v>
      </c>
      <c r="Q75">
        <v>0</v>
      </c>
    </row>
    <row r="76" spans="1:17">
      <c r="A76">
        <v>75</v>
      </c>
      <c r="B76" t="s">
        <v>187</v>
      </c>
      <c r="C76" t="str">
        <f>"06央債甲08"</f>
        <v>06央債甲08</v>
      </c>
      <c r="D76" t="str">
        <f>"06108B"</f>
        <v>06108B</v>
      </c>
      <c r="E76" t="s">
        <v>66</v>
      </c>
      <c r="F76" t="s">
        <v>191</v>
      </c>
      <c r="G76" t="s">
        <v>190</v>
      </c>
      <c r="H76" s="1">
        <v>276000</v>
      </c>
      <c r="I76" s="1">
        <v>276000</v>
      </c>
      <c r="J76">
        <v>98.451999999999998</v>
      </c>
      <c r="K76">
        <v>98.451999999999998</v>
      </c>
      <c r="L76" t="s">
        <v>181</v>
      </c>
      <c r="M76" t="s">
        <v>69</v>
      </c>
      <c r="N76" s="1">
        <v>2000</v>
      </c>
      <c r="O76" s="1">
        <v>27172752</v>
      </c>
      <c r="P76">
        <v>0</v>
      </c>
      <c r="Q76">
        <v>0</v>
      </c>
    </row>
    <row r="77" spans="1:17">
      <c r="A77">
        <v>76</v>
      </c>
      <c r="B77" t="s">
        <v>187</v>
      </c>
      <c r="C77" t="str">
        <f>"06央債甲08"</f>
        <v>06央債甲08</v>
      </c>
      <c r="D77" t="str">
        <f>"06108A"</f>
        <v>06108A</v>
      </c>
      <c r="E77" t="s">
        <v>66</v>
      </c>
      <c r="F77" t="s">
        <v>191</v>
      </c>
      <c r="G77" t="s">
        <v>190</v>
      </c>
      <c r="H77" s="1">
        <v>154000</v>
      </c>
      <c r="I77" s="1">
        <v>154000</v>
      </c>
      <c r="J77">
        <v>98.451999999999998</v>
      </c>
      <c r="K77">
        <v>98.451999999999998</v>
      </c>
      <c r="L77" t="s">
        <v>181</v>
      </c>
      <c r="M77" t="s">
        <v>69</v>
      </c>
      <c r="N77" s="1">
        <v>1000</v>
      </c>
      <c r="O77" s="1">
        <v>15161608</v>
      </c>
      <c r="P77">
        <v>0</v>
      </c>
      <c r="Q77">
        <v>0</v>
      </c>
    </row>
    <row r="78" spans="1:17">
      <c r="A78">
        <v>77</v>
      </c>
      <c r="B78" t="s">
        <v>187</v>
      </c>
      <c r="C78" t="str">
        <f>"06央債甲08"</f>
        <v>06央債甲08</v>
      </c>
      <c r="D78" t="str">
        <f>"06108C"</f>
        <v>06108C</v>
      </c>
      <c r="E78" t="s">
        <v>66</v>
      </c>
      <c r="F78" t="s">
        <v>191</v>
      </c>
      <c r="G78" t="s">
        <v>190</v>
      </c>
      <c r="H78" s="1">
        <v>690000</v>
      </c>
      <c r="I78" s="1">
        <v>690000</v>
      </c>
      <c r="J78">
        <v>98.451999999999998</v>
      </c>
      <c r="K78">
        <v>98.451999999999998</v>
      </c>
      <c r="L78" t="s">
        <v>181</v>
      </c>
      <c r="M78" t="s">
        <v>69</v>
      </c>
      <c r="N78" s="1">
        <v>5000</v>
      </c>
      <c r="O78" s="1">
        <v>67931880</v>
      </c>
      <c r="P78">
        <v>0</v>
      </c>
      <c r="Q78">
        <v>0</v>
      </c>
    </row>
    <row r="79" spans="1:17">
      <c r="A79">
        <v>78</v>
      </c>
      <c r="B79" t="s">
        <v>187</v>
      </c>
      <c r="C79" t="s">
        <v>192</v>
      </c>
      <c r="D79">
        <v>4562</v>
      </c>
      <c r="E79" t="s">
        <v>27</v>
      </c>
      <c r="F79" t="s">
        <v>189</v>
      </c>
      <c r="G79" t="s">
        <v>190</v>
      </c>
      <c r="H79" s="1">
        <v>1351000</v>
      </c>
      <c r="I79" s="1">
        <v>1351000</v>
      </c>
      <c r="J79">
        <v>40</v>
      </c>
      <c r="K79">
        <v>40</v>
      </c>
      <c r="L79" t="s">
        <v>177</v>
      </c>
      <c r="M79" t="s">
        <v>98</v>
      </c>
      <c r="N79" s="1">
        <v>1000</v>
      </c>
      <c r="O79" s="1">
        <v>54040000</v>
      </c>
      <c r="P79" s="1">
        <v>143482</v>
      </c>
      <c r="Q79">
        <v>0.94</v>
      </c>
    </row>
    <row r="80" spans="1:17">
      <c r="A80">
        <v>79</v>
      </c>
      <c r="B80" t="s">
        <v>193</v>
      </c>
      <c r="C80" t="s">
        <v>194</v>
      </c>
      <c r="D80">
        <v>1909</v>
      </c>
      <c r="E80" t="s">
        <v>33</v>
      </c>
      <c r="F80" t="s">
        <v>195</v>
      </c>
      <c r="G80" t="s">
        <v>196</v>
      </c>
      <c r="H80" s="1">
        <v>2040000</v>
      </c>
      <c r="I80" s="1">
        <v>2040000</v>
      </c>
      <c r="J80">
        <v>33.5</v>
      </c>
      <c r="K80">
        <v>33.5</v>
      </c>
      <c r="L80" t="s">
        <v>182</v>
      </c>
      <c r="M80" t="s">
        <v>197</v>
      </c>
      <c r="N80" s="1">
        <v>1000</v>
      </c>
      <c r="O80" s="1">
        <v>68340000</v>
      </c>
      <c r="P80" s="1">
        <v>156457</v>
      </c>
      <c r="Q80">
        <v>1.3</v>
      </c>
    </row>
    <row r="81" spans="1:17">
      <c r="A81">
        <v>80</v>
      </c>
      <c r="B81" t="s">
        <v>190</v>
      </c>
      <c r="C81" t="s">
        <v>198</v>
      </c>
      <c r="D81">
        <v>3206</v>
      </c>
      <c r="E81" t="s">
        <v>20</v>
      </c>
      <c r="F81" t="s">
        <v>191</v>
      </c>
      <c r="G81" t="s">
        <v>189</v>
      </c>
      <c r="H81" s="1">
        <v>510000</v>
      </c>
      <c r="I81" s="1">
        <v>510000</v>
      </c>
      <c r="J81">
        <v>17</v>
      </c>
      <c r="K81">
        <v>17</v>
      </c>
      <c r="L81" t="s">
        <v>177</v>
      </c>
      <c r="M81" t="s">
        <v>199</v>
      </c>
      <c r="N81" s="1">
        <v>1000</v>
      </c>
      <c r="O81" s="1">
        <v>8670000</v>
      </c>
      <c r="P81" s="1">
        <v>79964</v>
      </c>
      <c r="Q81">
        <v>0.63</v>
      </c>
    </row>
    <row r="82" spans="1:17">
      <c r="A82">
        <v>81</v>
      </c>
      <c r="B82" t="s">
        <v>196</v>
      </c>
      <c r="C82" t="s">
        <v>200</v>
      </c>
      <c r="D82">
        <v>3707</v>
      </c>
      <c r="E82" t="s">
        <v>20</v>
      </c>
      <c r="F82" t="s">
        <v>201</v>
      </c>
      <c r="G82" t="s">
        <v>195</v>
      </c>
      <c r="H82" s="1">
        <v>4250000</v>
      </c>
      <c r="I82" s="1">
        <v>4250000</v>
      </c>
      <c r="J82">
        <v>11.85</v>
      </c>
      <c r="K82">
        <v>11.85</v>
      </c>
      <c r="L82" t="s">
        <v>181</v>
      </c>
      <c r="M82" t="s">
        <v>35</v>
      </c>
      <c r="N82" s="1">
        <v>2000</v>
      </c>
      <c r="O82" s="1">
        <v>50362500</v>
      </c>
      <c r="P82" s="1">
        <v>151051</v>
      </c>
      <c r="Q82">
        <v>1.4</v>
      </c>
    </row>
    <row r="83" spans="1:17">
      <c r="A83">
        <v>82</v>
      </c>
      <c r="B83" t="s">
        <v>189</v>
      </c>
      <c r="C83" t="s">
        <v>202</v>
      </c>
      <c r="D83">
        <v>1590</v>
      </c>
      <c r="E83" t="s">
        <v>33</v>
      </c>
      <c r="F83" t="s">
        <v>203</v>
      </c>
      <c r="G83" t="s">
        <v>191</v>
      </c>
      <c r="H83" s="1">
        <v>850000</v>
      </c>
      <c r="I83" s="1">
        <v>850000</v>
      </c>
      <c r="J83">
        <v>300</v>
      </c>
      <c r="K83">
        <v>300</v>
      </c>
      <c r="L83" t="s">
        <v>204</v>
      </c>
      <c r="M83" t="s">
        <v>47</v>
      </c>
      <c r="N83" s="1">
        <v>1000</v>
      </c>
      <c r="O83" s="1">
        <v>255000000</v>
      </c>
      <c r="P83" s="1">
        <v>135182</v>
      </c>
      <c r="Q83">
        <v>0.62</v>
      </c>
    </row>
    <row r="84" spans="1:17">
      <c r="A84">
        <v>83</v>
      </c>
      <c r="B84" t="s">
        <v>201</v>
      </c>
      <c r="C84" t="s">
        <v>205</v>
      </c>
      <c r="D84">
        <v>8027</v>
      </c>
      <c r="E84" t="s">
        <v>20</v>
      </c>
      <c r="F84" t="s">
        <v>206</v>
      </c>
      <c r="G84" t="s">
        <v>207</v>
      </c>
      <c r="H84" s="1">
        <v>850000</v>
      </c>
      <c r="I84" s="1">
        <v>850000</v>
      </c>
      <c r="J84">
        <v>28</v>
      </c>
      <c r="K84">
        <v>28</v>
      </c>
      <c r="L84" t="s">
        <v>193</v>
      </c>
      <c r="M84" t="s">
        <v>183</v>
      </c>
      <c r="N84" s="1">
        <v>1000</v>
      </c>
      <c r="O84" s="1">
        <v>23800000</v>
      </c>
      <c r="P84" s="1">
        <v>26456</v>
      </c>
      <c r="Q84">
        <v>3.21</v>
      </c>
    </row>
    <row r="85" spans="1:17">
      <c r="A85">
        <v>84</v>
      </c>
      <c r="B85" t="s">
        <v>208</v>
      </c>
      <c r="C85" t="s">
        <v>209</v>
      </c>
      <c r="D85">
        <v>1256</v>
      </c>
      <c r="E85" t="s">
        <v>33</v>
      </c>
      <c r="F85" t="s">
        <v>210</v>
      </c>
      <c r="G85" t="s">
        <v>211</v>
      </c>
      <c r="H85" s="1">
        <v>306000</v>
      </c>
      <c r="I85" s="1">
        <v>306000</v>
      </c>
      <c r="J85">
        <v>112</v>
      </c>
      <c r="K85">
        <v>112</v>
      </c>
      <c r="L85" t="s">
        <v>189</v>
      </c>
      <c r="M85" t="s">
        <v>212</v>
      </c>
      <c r="N85" s="1">
        <v>1000</v>
      </c>
      <c r="O85" s="1">
        <v>34272000</v>
      </c>
      <c r="P85" s="1">
        <v>90137</v>
      </c>
      <c r="Q85">
        <v>0.33</v>
      </c>
    </row>
    <row r="86" spans="1:17">
      <c r="A86">
        <v>85</v>
      </c>
      <c r="B86" t="s">
        <v>206</v>
      </c>
      <c r="C86" t="s">
        <v>213</v>
      </c>
      <c r="D86">
        <v>1464</v>
      </c>
      <c r="E86" t="s">
        <v>33</v>
      </c>
      <c r="F86" t="s">
        <v>214</v>
      </c>
      <c r="G86" t="s">
        <v>215</v>
      </c>
      <c r="H86" s="1">
        <v>3655000</v>
      </c>
      <c r="I86" s="1">
        <v>3655000</v>
      </c>
      <c r="J86">
        <v>25.5</v>
      </c>
      <c r="K86">
        <v>25.5</v>
      </c>
      <c r="L86" t="s">
        <v>195</v>
      </c>
      <c r="M86" t="s">
        <v>74</v>
      </c>
      <c r="N86" s="1">
        <v>1000</v>
      </c>
      <c r="O86" s="1">
        <v>93202500</v>
      </c>
      <c r="P86" s="1">
        <v>136917</v>
      </c>
      <c r="Q86">
        <v>2.66</v>
      </c>
    </row>
    <row r="87" spans="1:17">
      <c r="A87">
        <v>86</v>
      </c>
      <c r="B87" t="s">
        <v>216</v>
      </c>
      <c r="C87" t="str">
        <f>"06央債甲07"</f>
        <v>06央債甲07</v>
      </c>
      <c r="D87" t="str">
        <f>"06107B"</f>
        <v>06107B</v>
      </c>
      <c r="E87" t="s">
        <v>66</v>
      </c>
      <c r="F87" t="s">
        <v>217</v>
      </c>
      <c r="G87" t="s">
        <v>218</v>
      </c>
      <c r="H87" s="1">
        <v>222000</v>
      </c>
      <c r="I87" s="1">
        <v>222000</v>
      </c>
      <c r="J87">
        <v>99.995999999999995</v>
      </c>
      <c r="K87">
        <v>99.995999999999995</v>
      </c>
      <c r="L87" t="s">
        <v>215</v>
      </c>
      <c r="M87" t="s">
        <v>69</v>
      </c>
      <c r="N87" s="1">
        <v>2000</v>
      </c>
      <c r="O87" s="1">
        <v>22199112</v>
      </c>
      <c r="P87">
        <v>0</v>
      </c>
      <c r="Q87">
        <v>0</v>
      </c>
    </row>
    <row r="88" spans="1:17">
      <c r="A88">
        <v>87</v>
      </c>
      <c r="B88" t="s">
        <v>216</v>
      </c>
      <c r="C88" t="str">
        <f>"06央債甲07"</f>
        <v>06央債甲07</v>
      </c>
      <c r="D88" t="str">
        <f>"06107D"</f>
        <v>06107D</v>
      </c>
      <c r="E88" t="s">
        <v>66</v>
      </c>
      <c r="F88" t="s">
        <v>217</v>
      </c>
      <c r="G88" t="s">
        <v>218</v>
      </c>
      <c r="H88" s="1">
        <v>1110000</v>
      </c>
      <c r="I88" s="1">
        <v>1110000</v>
      </c>
      <c r="J88">
        <v>99.995999999999995</v>
      </c>
      <c r="K88">
        <v>99.995999999999995</v>
      </c>
      <c r="L88" t="s">
        <v>215</v>
      </c>
      <c r="M88" t="s">
        <v>69</v>
      </c>
      <c r="N88" s="1">
        <v>10000</v>
      </c>
      <c r="O88" s="1">
        <v>110995560</v>
      </c>
      <c r="P88">
        <v>0</v>
      </c>
      <c r="Q88">
        <v>0</v>
      </c>
    </row>
    <row r="89" spans="1:17">
      <c r="A89">
        <v>88</v>
      </c>
      <c r="B89" t="s">
        <v>216</v>
      </c>
      <c r="C89" t="str">
        <f>"06央債甲07"</f>
        <v>06央債甲07</v>
      </c>
      <c r="D89" t="str">
        <f>"06107A"</f>
        <v>06107A</v>
      </c>
      <c r="E89" t="s">
        <v>66</v>
      </c>
      <c r="F89" t="s">
        <v>217</v>
      </c>
      <c r="G89" t="s">
        <v>218</v>
      </c>
      <c r="H89" s="1">
        <v>113000</v>
      </c>
      <c r="I89" s="1">
        <v>113000</v>
      </c>
      <c r="J89">
        <v>99.995999999999995</v>
      </c>
      <c r="K89">
        <v>99.995999999999995</v>
      </c>
      <c r="L89" t="s">
        <v>215</v>
      </c>
      <c r="M89" t="s">
        <v>69</v>
      </c>
      <c r="N89" s="1">
        <v>1000</v>
      </c>
      <c r="O89" s="1">
        <v>11299548</v>
      </c>
      <c r="P89">
        <v>0</v>
      </c>
      <c r="Q89">
        <v>0</v>
      </c>
    </row>
    <row r="90" spans="1:17">
      <c r="A90">
        <v>89</v>
      </c>
      <c r="B90" t="s">
        <v>216</v>
      </c>
      <c r="C90" t="str">
        <f>"06央債甲07"</f>
        <v>06央債甲07</v>
      </c>
      <c r="D90" t="str">
        <f>"06107C"</f>
        <v>06107C</v>
      </c>
      <c r="E90" t="s">
        <v>66</v>
      </c>
      <c r="F90" t="s">
        <v>217</v>
      </c>
      <c r="G90" t="s">
        <v>218</v>
      </c>
      <c r="H90" s="1">
        <v>555000</v>
      </c>
      <c r="I90" s="1">
        <v>555000</v>
      </c>
      <c r="J90">
        <v>99.995999999999995</v>
      </c>
      <c r="K90">
        <v>99.995999999999995</v>
      </c>
      <c r="L90" t="s">
        <v>215</v>
      </c>
      <c r="M90" t="s">
        <v>69</v>
      </c>
      <c r="N90" s="1">
        <v>5000</v>
      </c>
      <c r="O90" s="1">
        <v>55497780</v>
      </c>
      <c r="P90">
        <v>0</v>
      </c>
      <c r="Q90">
        <v>0</v>
      </c>
    </row>
    <row r="91" spans="1:17">
      <c r="A91">
        <v>90</v>
      </c>
      <c r="B91" t="s">
        <v>217</v>
      </c>
      <c r="C91" t="str">
        <f>"06央債甲05"</f>
        <v>06央債甲05</v>
      </c>
      <c r="D91" t="str">
        <f>"06105F"</f>
        <v>06105F</v>
      </c>
      <c r="E91" t="s">
        <v>66</v>
      </c>
      <c r="F91" t="s">
        <v>219</v>
      </c>
      <c r="G91" t="s">
        <v>220</v>
      </c>
      <c r="H91" s="1">
        <v>276000</v>
      </c>
      <c r="I91" s="1">
        <v>276000</v>
      </c>
      <c r="J91">
        <v>100.029</v>
      </c>
      <c r="K91">
        <v>100.029</v>
      </c>
      <c r="L91" t="s">
        <v>221</v>
      </c>
      <c r="M91" t="s">
        <v>69</v>
      </c>
      <c r="N91" s="1">
        <v>2000</v>
      </c>
      <c r="O91" s="1">
        <v>27608004</v>
      </c>
      <c r="P91">
        <v>0</v>
      </c>
      <c r="Q91">
        <v>0</v>
      </c>
    </row>
    <row r="92" spans="1:17">
      <c r="A92">
        <v>91</v>
      </c>
      <c r="B92" t="s">
        <v>217</v>
      </c>
      <c r="C92" t="str">
        <f>"06央債甲05"</f>
        <v>06央債甲05</v>
      </c>
      <c r="D92" t="str">
        <f>"06105H"</f>
        <v>06105H</v>
      </c>
      <c r="E92" t="s">
        <v>66</v>
      </c>
      <c r="F92" t="s">
        <v>219</v>
      </c>
      <c r="G92" t="s">
        <v>220</v>
      </c>
      <c r="H92" s="1">
        <v>1380000</v>
      </c>
      <c r="I92" s="1">
        <v>1380000</v>
      </c>
      <c r="J92">
        <v>100.029</v>
      </c>
      <c r="K92">
        <v>100.029</v>
      </c>
      <c r="L92" t="s">
        <v>221</v>
      </c>
      <c r="M92" t="s">
        <v>69</v>
      </c>
      <c r="N92" s="1">
        <v>10000</v>
      </c>
      <c r="O92" s="1">
        <v>138040020</v>
      </c>
      <c r="P92">
        <v>0</v>
      </c>
      <c r="Q92">
        <v>0</v>
      </c>
    </row>
    <row r="93" spans="1:17">
      <c r="A93">
        <v>92</v>
      </c>
      <c r="B93" t="s">
        <v>217</v>
      </c>
      <c r="C93" t="str">
        <f>"06央債甲05"</f>
        <v>06央債甲05</v>
      </c>
      <c r="D93" t="str">
        <f>"06105G"</f>
        <v>06105G</v>
      </c>
      <c r="E93" t="s">
        <v>66</v>
      </c>
      <c r="F93" t="s">
        <v>219</v>
      </c>
      <c r="G93" t="s">
        <v>220</v>
      </c>
      <c r="H93" s="1">
        <v>690000</v>
      </c>
      <c r="I93" s="1">
        <v>690000</v>
      </c>
      <c r="J93">
        <v>100.029</v>
      </c>
      <c r="K93">
        <v>100.029</v>
      </c>
      <c r="L93" t="s">
        <v>221</v>
      </c>
      <c r="M93" t="s">
        <v>69</v>
      </c>
      <c r="N93" s="1">
        <v>5000</v>
      </c>
      <c r="O93" s="1">
        <v>69020010</v>
      </c>
      <c r="P93">
        <v>0</v>
      </c>
      <c r="Q93">
        <v>0</v>
      </c>
    </row>
    <row r="94" spans="1:17">
      <c r="A94">
        <v>93</v>
      </c>
      <c r="B94" t="s">
        <v>217</v>
      </c>
      <c r="C94" t="s">
        <v>222</v>
      </c>
      <c r="D94">
        <v>2867</v>
      </c>
      <c r="E94" t="s">
        <v>33</v>
      </c>
      <c r="F94" t="s">
        <v>223</v>
      </c>
      <c r="G94" t="s">
        <v>220</v>
      </c>
      <c r="H94" s="1">
        <v>9000000</v>
      </c>
      <c r="I94" s="1">
        <v>9000000</v>
      </c>
      <c r="J94">
        <v>13.3</v>
      </c>
      <c r="K94">
        <v>13.3</v>
      </c>
      <c r="L94" t="s">
        <v>216</v>
      </c>
      <c r="M94" t="s">
        <v>102</v>
      </c>
      <c r="N94" s="1">
        <v>1000</v>
      </c>
      <c r="O94" s="1">
        <v>119700000</v>
      </c>
      <c r="P94" s="1">
        <v>131041</v>
      </c>
      <c r="Q94">
        <v>6.86</v>
      </c>
    </row>
    <row r="95" spans="1:17">
      <c r="A95">
        <v>94</v>
      </c>
      <c r="B95" t="s">
        <v>217</v>
      </c>
      <c r="C95" t="str">
        <f>"06央債甲05"</f>
        <v>06央債甲05</v>
      </c>
      <c r="D95" t="str">
        <f>"06105E"</f>
        <v>06105E</v>
      </c>
      <c r="E95" t="s">
        <v>66</v>
      </c>
      <c r="F95" t="s">
        <v>219</v>
      </c>
      <c r="G95" t="s">
        <v>220</v>
      </c>
      <c r="H95" s="1">
        <v>154000</v>
      </c>
      <c r="I95" s="1">
        <v>154000</v>
      </c>
      <c r="J95">
        <v>100.029</v>
      </c>
      <c r="K95">
        <v>100.029</v>
      </c>
      <c r="L95" t="s">
        <v>221</v>
      </c>
      <c r="M95" t="s">
        <v>69</v>
      </c>
      <c r="N95" s="1">
        <v>1000</v>
      </c>
      <c r="O95" s="1">
        <v>15404466</v>
      </c>
      <c r="P95">
        <v>0</v>
      </c>
      <c r="Q95">
        <v>0</v>
      </c>
    </row>
    <row r="96" spans="1:17">
      <c r="A96">
        <v>95</v>
      </c>
      <c r="B96" t="s">
        <v>220</v>
      </c>
      <c r="C96" t="s">
        <v>224</v>
      </c>
      <c r="D96">
        <v>6244</v>
      </c>
      <c r="E96" t="s">
        <v>20</v>
      </c>
      <c r="F96" t="s">
        <v>219</v>
      </c>
      <c r="G96" t="s">
        <v>223</v>
      </c>
      <c r="H96" s="1">
        <v>4250000</v>
      </c>
      <c r="I96" s="1">
        <v>4250000</v>
      </c>
      <c r="J96">
        <v>24</v>
      </c>
      <c r="K96">
        <v>24</v>
      </c>
      <c r="L96" t="s">
        <v>218</v>
      </c>
      <c r="M96" t="s">
        <v>35</v>
      </c>
      <c r="N96" s="1">
        <v>1000</v>
      </c>
      <c r="O96" s="1">
        <v>102000000</v>
      </c>
      <c r="P96" s="1">
        <v>14788</v>
      </c>
      <c r="Q96">
        <v>28.73</v>
      </c>
    </row>
    <row r="97" spans="1:17">
      <c r="A97">
        <v>96</v>
      </c>
      <c r="B97" t="s">
        <v>225</v>
      </c>
      <c r="C97" t="s">
        <v>226</v>
      </c>
      <c r="D97">
        <v>4807</v>
      </c>
      <c r="E97" t="s">
        <v>40</v>
      </c>
      <c r="F97" t="s">
        <v>227</v>
      </c>
      <c r="G97" t="s">
        <v>228</v>
      </c>
      <c r="H97" s="1">
        <v>763000</v>
      </c>
      <c r="I97" s="1">
        <v>763000</v>
      </c>
      <c r="J97">
        <v>66</v>
      </c>
      <c r="K97">
        <v>66</v>
      </c>
      <c r="L97" t="s">
        <v>229</v>
      </c>
      <c r="M97" t="s">
        <v>31</v>
      </c>
      <c r="N97" s="1">
        <v>1000</v>
      </c>
      <c r="O97" s="1">
        <v>50358000</v>
      </c>
      <c r="P97" s="1">
        <v>65946</v>
      </c>
      <c r="Q97">
        <v>1.1499999999999999</v>
      </c>
    </row>
    <row r="98" spans="1:17">
      <c r="A98">
        <v>97</v>
      </c>
      <c r="B98" t="s">
        <v>227</v>
      </c>
      <c r="C98" t="s">
        <v>230</v>
      </c>
      <c r="D98">
        <v>4414</v>
      </c>
      <c r="E98" t="s">
        <v>33</v>
      </c>
      <c r="F98" t="s">
        <v>231</v>
      </c>
      <c r="G98" t="s">
        <v>232</v>
      </c>
      <c r="H98" s="1">
        <v>62700000</v>
      </c>
      <c r="I98" s="1">
        <v>62700000</v>
      </c>
      <c r="J98">
        <v>18.600000000000001</v>
      </c>
      <c r="K98">
        <v>18.600000000000001</v>
      </c>
      <c r="L98" t="s">
        <v>233</v>
      </c>
      <c r="M98" t="s">
        <v>47</v>
      </c>
      <c r="N98" s="1">
        <v>5000</v>
      </c>
      <c r="O98" s="1">
        <v>1166220000</v>
      </c>
      <c r="P98" s="1">
        <v>57195</v>
      </c>
      <c r="Q98">
        <v>21.92</v>
      </c>
    </row>
    <row r="99" spans="1:17">
      <c r="A99">
        <v>98</v>
      </c>
      <c r="B99" t="s">
        <v>234</v>
      </c>
      <c r="C99" t="str">
        <f>"06央債甲04"</f>
        <v>06央債甲04</v>
      </c>
      <c r="D99" t="str">
        <f>"06104K"</f>
        <v>06104K</v>
      </c>
      <c r="E99" t="s">
        <v>66</v>
      </c>
      <c r="F99" t="s">
        <v>235</v>
      </c>
      <c r="G99" t="s">
        <v>236</v>
      </c>
      <c r="H99" s="1">
        <v>154000</v>
      </c>
      <c r="I99" s="1">
        <v>154000</v>
      </c>
      <c r="J99">
        <v>101.34099999999999</v>
      </c>
      <c r="K99">
        <v>101.34099999999999</v>
      </c>
      <c r="L99" t="s">
        <v>228</v>
      </c>
      <c r="M99" t="s">
        <v>69</v>
      </c>
      <c r="N99" s="1">
        <v>1000</v>
      </c>
      <c r="O99" s="1">
        <v>15606514</v>
      </c>
      <c r="P99">
        <v>0</v>
      </c>
      <c r="Q99">
        <v>0</v>
      </c>
    </row>
    <row r="100" spans="1:17">
      <c r="A100">
        <v>99</v>
      </c>
      <c r="B100" t="s">
        <v>234</v>
      </c>
      <c r="C100" t="str">
        <f>"06央債甲04"</f>
        <v>06央債甲04</v>
      </c>
      <c r="D100" t="str">
        <f>"06104M"</f>
        <v>06104M</v>
      </c>
      <c r="E100" t="s">
        <v>66</v>
      </c>
      <c r="F100" t="s">
        <v>235</v>
      </c>
      <c r="G100" t="s">
        <v>236</v>
      </c>
      <c r="H100" s="1">
        <v>690000</v>
      </c>
      <c r="I100" s="1">
        <v>690000</v>
      </c>
      <c r="J100">
        <v>101.34099999999999</v>
      </c>
      <c r="K100">
        <v>101.34099999999999</v>
      </c>
      <c r="L100" t="s">
        <v>228</v>
      </c>
      <c r="M100" t="s">
        <v>69</v>
      </c>
      <c r="N100" s="1">
        <v>5000</v>
      </c>
      <c r="O100" s="1">
        <v>69925290</v>
      </c>
      <c r="P100">
        <v>0</v>
      </c>
      <c r="Q100">
        <v>0</v>
      </c>
    </row>
    <row r="101" spans="1:17">
      <c r="A101">
        <v>100</v>
      </c>
      <c r="B101" t="s">
        <v>234</v>
      </c>
      <c r="C101" t="str">
        <f>"06央債甲04"</f>
        <v>06央債甲04</v>
      </c>
      <c r="D101" t="str">
        <f>"06104L"</f>
        <v>06104L</v>
      </c>
      <c r="E101" t="s">
        <v>66</v>
      </c>
      <c r="F101" t="s">
        <v>235</v>
      </c>
      <c r="G101" t="s">
        <v>236</v>
      </c>
      <c r="H101" s="1">
        <v>276000</v>
      </c>
      <c r="I101" s="1">
        <v>276000</v>
      </c>
      <c r="J101">
        <v>101.34099999999999</v>
      </c>
      <c r="K101">
        <v>101.34099999999999</v>
      </c>
      <c r="L101" t="s">
        <v>228</v>
      </c>
      <c r="M101" t="s">
        <v>69</v>
      </c>
      <c r="N101" s="1">
        <v>2000</v>
      </c>
      <c r="O101" s="1">
        <v>27970116</v>
      </c>
      <c r="P101">
        <v>0</v>
      </c>
      <c r="Q101">
        <v>0</v>
      </c>
    </row>
    <row r="102" spans="1:17">
      <c r="A102">
        <v>101</v>
      </c>
      <c r="B102" t="s">
        <v>234</v>
      </c>
      <c r="C102" t="str">
        <f>"06央債甲04"</f>
        <v>06央債甲04</v>
      </c>
      <c r="D102" t="str">
        <f>"06104N"</f>
        <v>06104N</v>
      </c>
      <c r="E102" t="s">
        <v>66</v>
      </c>
      <c r="F102" t="s">
        <v>235</v>
      </c>
      <c r="G102" t="s">
        <v>236</v>
      </c>
      <c r="H102" s="1">
        <v>1380000</v>
      </c>
      <c r="I102" s="1">
        <v>1380000</v>
      </c>
      <c r="J102">
        <v>101.34099999999999</v>
      </c>
      <c r="K102">
        <v>101.34099999999999</v>
      </c>
      <c r="L102" t="s">
        <v>228</v>
      </c>
      <c r="M102" t="s">
        <v>69</v>
      </c>
      <c r="N102" s="1">
        <v>10000</v>
      </c>
      <c r="O102" s="1">
        <v>139850580</v>
      </c>
      <c r="P102">
        <v>0</v>
      </c>
      <c r="Q102">
        <v>0</v>
      </c>
    </row>
    <row r="103" spans="1:17">
      <c r="A103">
        <v>102</v>
      </c>
      <c r="B103" t="s">
        <v>231</v>
      </c>
      <c r="C103" t="s">
        <v>237</v>
      </c>
      <c r="D103">
        <v>6582</v>
      </c>
      <c r="E103" t="s">
        <v>27</v>
      </c>
      <c r="F103" t="s">
        <v>238</v>
      </c>
      <c r="G103" t="s">
        <v>239</v>
      </c>
      <c r="H103" s="1">
        <v>1785000</v>
      </c>
      <c r="I103" s="1">
        <v>1785000</v>
      </c>
      <c r="J103">
        <v>68</v>
      </c>
      <c r="K103">
        <v>68</v>
      </c>
      <c r="L103" t="s">
        <v>227</v>
      </c>
      <c r="M103" t="s">
        <v>35</v>
      </c>
      <c r="N103" s="1">
        <v>1000</v>
      </c>
      <c r="O103" s="1">
        <v>121380000</v>
      </c>
      <c r="P103" s="1">
        <v>180452</v>
      </c>
      <c r="Q103">
        <v>0.98</v>
      </c>
    </row>
    <row r="104" spans="1:17">
      <c r="A104">
        <v>103</v>
      </c>
      <c r="B104" t="s">
        <v>238</v>
      </c>
      <c r="C104" t="s">
        <v>240</v>
      </c>
      <c r="D104">
        <v>2937</v>
      </c>
      <c r="E104" t="s">
        <v>37</v>
      </c>
      <c r="F104" t="s">
        <v>241</v>
      </c>
      <c r="G104" t="s">
        <v>242</v>
      </c>
      <c r="H104" s="1">
        <v>486000</v>
      </c>
      <c r="I104" s="1">
        <v>486000</v>
      </c>
      <c r="J104">
        <v>25.16</v>
      </c>
      <c r="K104">
        <v>25.16</v>
      </c>
      <c r="L104" t="s">
        <v>231</v>
      </c>
      <c r="M104" t="s">
        <v>197</v>
      </c>
      <c r="N104" s="1">
        <v>1000</v>
      </c>
      <c r="O104" s="1">
        <v>12227760</v>
      </c>
      <c r="P104" s="1">
        <v>116285</v>
      </c>
      <c r="Q104">
        <v>0.41</v>
      </c>
    </row>
    <row r="105" spans="1:17">
      <c r="A105">
        <v>104</v>
      </c>
      <c r="B105" t="s">
        <v>238</v>
      </c>
      <c r="C105" t="s">
        <v>243</v>
      </c>
      <c r="D105">
        <v>4148</v>
      </c>
      <c r="E105" t="s">
        <v>40</v>
      </c>
      <c r="F105" t="s">
        <v>241</v>
      </c>
      <c r="G105" t="s">
        <v>242</v>
      </c>
      <c r="H105" s="1">
        <v>1280000</v>
      </c>
      <c r="I105" s="1">
        <v>1280000</v>
      </c>
      <c r="J105">
        <v>55</v>
      </c>
      <c r="K105">
        <v>55</v>
      </c>
      <c r="L105" t="s">
        <v>231</v>
      </c>
      <c r="M105" t="s">
        <v>31</v>
      </c>
      <c r="N105" s="1">
        <v>1000</v>
      </c>
      <c r="O105" s="1">
        <v>70400000</v>
      </c>
      <c r="P105" s="1">
        <v>90201</v>
      </c>
      <c r="Q105">
        <v>1.41</v>
      </c>
    </row>
    <row r="106" spans="1:17">
      <c r="A106">
        <v>105</v>
      </c>
      <c r="B106" t="s">
        <v>244</v>
      </c>
      <c r="C106" t="s">
        <v>245</v>
      </c>
      <c r="D106">
        <v>4965</v>
      </c>
      <c r="E106" t="s">
        <v>20</v>
      </c>
      <c r="F106" t="s">
        <v>246</v>
      </c>
      <c r="G106" t="s">
        <v>247</v>
      </c>
      <c r="H106" s="1">
        <v>425000</v>
      </c>
      <c r="I106" s="1">
        <v>425000</v>
      </c>
      <c r="J106">
        <v>57.3</v>
      </c>
      <c r="K106">
        <v>57.3</v>
      </c>
      <c r="L106" t="s">
        <v>248</v>
      </c>
      <c r="M106" t="s">
        <v>249</v>
      </c>
      <c r="N106" s="1">
        <v>1000</v>
      </c>
      <c r="O106" s="1">
        <v>24352500</v>
      </c>
      <c r="P106" s="1">
        <v>24037</v>
      </c>
      <c r="Q106">
        <v>1.76</v>
      </c>
    </row>
    <row r="107" spans="1:17">
      <c r="A107">
        <v>106</v>
      </c>
      <c r="B107" t="s">
        <v>250</v>
      </c>
      <c r="C107" t="s">
        <v>251</v>
      </c>
      <c r="D107">
        <v>6497</v>
      </c>
      <c r="E107" t="s">
        <v>252</v>
      </c>
      <c r="F107" t="s">
        <v>253</v>
      </c>
      <c r="G107" t="s">
        <v>254</v>
      </c>
      <c r="H107" s="1">
        <v>2602000</v>
      </c>
      <c r="I107" s="1">
        <v>2602000</v>
      </c>
      <c r="J107">
        <v>68.92</v>
      </c>
      <c r="K107">
        <v>68.92</v>
      </c>
      <c r="L107" t="s">
        <v>242</v>
      </c>
      <c r="M107" t="s">
        <v>35</v>
      </c>
      <c r="N107" s="1">
        <v>1000</v>
      </c>
      <c r="O107" s="1">
        <v>179329840</v>
      </c>
      <c r="P107" s="1">
        <v>76377</v>
      </c>
      <c r="Q107">
        <v>3.4</v>
      </c>
    </row>
    <row r="108" spans="1:17">
      <c r="A108">
        <v>107</v>
      </c>
      <c r="B108" t="s">
        <v>246</v>
      </c>
      <c r="C108" t="str">
        <f>"06央債甲06"</f>
        <v>06央債甲06</v>
      </c>
      <c r="D108" t="str">
        <f>"06106A"</f>
        <v>06106A</v>
      </c>
      <c r="E108" t="s">
        <v>66</v>
      </c>
      <c r="F108" t="s">
        <v>255</v>
      </c>
      <c r="G108" t="s">
        <v>256</v>
      </c>
      <c r="H108" s="1">
        <v>154000</v>
      </c>
      <c r="I108" s="1">
        <v>154000</v>
      </c>
      <c r="J108">
        <v>98.936000000000007</v>
      </c>
      <c r="K108">
        <v>98.936000000000007</v>
      </c>
      <c r="L108" t="s">
        <v>241</v>
      </c>
      <c r="M108" t="s">
        <v>69</v>
      </c>
      <c r="N108" s="1">
        <v>1000</v>
      </c>
      <c r="O108" s="1">
        <v>15236144</v>
      </c>
      <c r="P108">
        <v>0</v>
      </c>
      <c r="Q108">
        <v>0</v>
      </c>
    </row>
    <row r="109" spans="1:17">
      <c r="A109">
        <v>108</v>
      </c>
      <c r="B109" t="s">
        <v>246</v>
      </c>
      <c r="C109" t="str">
        <f>"06央債甲06"</f>
        <v>06央債甲06</v>
      </c>
      <c r="D109" t="str">
        <f>"06106D"</f>
        <v>06106D</v>
      </c>
      <c r="E109" t="s">
        <v>66</v>
      </c>
      <c r="F109" t="s">
        <v>255</v>
      </c>
      <c r="G109" t="s">
        <v>256</v>
      </c>
      <c r="H109" s="1">
        <v>1380000</v>
      </c>
      <c r="I109" s="1">
        <v>1380000</v>
      </c>
      <c r="J109">
        <v>98.936000000000007</v>
      </c>
      <c r="K109">
        <v>98.936000000000007</v>
      </c>
      <c r="L109" t="s">
        <v>241</v>
      </c>
      <c r="M109" t="s">
        <v>69</v>
      </c>
      <c r="N109" s="1">
        <v>10000</v>
      </c>
      <c r="O109" s="1">
        <v>136531680</v>
      </c>
      <c r="P109">
        <v>0</v>
      </c>
      <c r="Q109">
        <v>0</v>
      </c>
    </row>
    <row r="110" spans="1:17">
      <c r="A110">
        <v>109</v>
      </c>
      <c r="B110" t="s">
        <v>246</v>
      </c>
      <c r="C110" t="str">
        <f>"06央債甲06"</f>
        <v>06央債甲06</v>
      </c>
      <c r="D110" t="str">
        <f>"06106B"</f>
        <v>06106B</v>
      </c>
      <c r="E110" t="s">
        <v>66</v>
      </c>
      <c r="F110" t="s">
        <v>255</v>
      </c>
      <c r="G110" t="s">
        <v>256</v>
      </c>
      <c r="H110" s="1">
        <v>276000</v>
      </c>
      <c r="I110" s="1">
        <v>276000</v>
      </c>
      <c r="J110">
        <v>98.936000000000007</v>
      </c>
      <c r="K110">
        <v>98.936000000000007</v>
      </c>
      <c r="L110" t="s">
        <v>241</v>
      </c>
      <c r="M110" t="s">
        <v>69</v>
      </c>
      <c r="N110" s="1">
        <v>2000</v>
      </c>
      <c r="O110" s="1">
        <v>27306336</v>
      </c>
      <c r="P110">
        <v>0</v>
      </c>
      <c r="Q110">
        <v>0</v>
      </c>
    </row>
    <row r="111" spans="1:17">
      <c r="A111">
        <v>110</v>
      </c>
      <c r="B111" t="s">
        <v>246</v>
      </c>
      <c r="C111" t="str">
        <f>"06央債甲06"</f>
        <v>06央債甲06</v>
      </c>
      <c r="D111" t="str">
        <f>"06106C"</f>
        <v>06106C</v>
      </c>
      <c r="E111" t="s">
        <v>66</v>
      </c>
      <c r="F111" t="s">
        <v>255</v>
      </c>
      <c r="G111" t="s">
        <v>256</v>
      </c>
      <c r="H111" s="1">
        <v>690000</v>
      </c>
      <c r="I111" s="1">
        <v>690000</v>
      </c>
      <c r="J111">
        <v>98.936000000000007</v>
      </c>
      <c r="K111">
        <v>98.936000000000007</v>
      </c>
      <c r="L111" t="s">
        <v>241</v>
      </c>
      <c r="M111" t="s">
        <v>69</v>
      </c>
      <c r="N111" s="1">
        <v>5000</v>
      </c>
      <c r="O111" s="1">
        <v>68265840</v>
      </c>
      <c r="P111">
        <v>0</v>
      </c>
      <c r="Q111">
        <v>0</v>
      </c>
    </row>
    <row r="112" spans="1:17">
      <c r="A112">
        <v>111</v>
      </c>
      <c r="B112" t="s">
        <v>254</v>
      </c>
      <c r="C112" t="s">
        <v>257</v>
      </c>
      <c r="D112">
        <v>4560</v>
      </c>
      <c r="E112" t="s">
        <v>40</v>
      </c>
      <c r="F112" t="s">
        <v>258</v>
      </c>
      <c r="G112" t="s">
        <v>253</v>
      </c>
      <c r="H112" s="1">
        <v>653000</v>
      </c>
      <c r="I112" s="1">
        <v>3918000</v>
      </c>
      <c r="J112">
        <v>38</v>
      </c>
      <c r="K112">
        <v>34.5</v>
      </c>
      <c r="L112" t="s">
        <v>241</v>
      </c>
      <c r="M112" t="s">
        <v>47</v>
      </c>
      <c r="N112" s="1">
        <v>1000</v>
      </c>
      <c r="O112" s="1">
        <v>135171000</v>
      </c>
      <c r="P112" s="1">
        <v>152058</v>
      </c>
      <c r="Q112">
        <v>2.57</v>
      </c>
    </row>
    <row r="113" spans="1:17">
      <c r="A113">
        <v>112</v>
      </c>
      <c r="B113" t="s">
        <v>258</v>
      </c>
      <c r="C113" t="s">
        <v>259</v>
      </c>
      <c r="D113">
        <v>2601</v>
      </c>
      <c r="E113" t="s">
        <v>33</v>
      </c>
      <c r="F113" t="s">
        <v>260</v>
      </c>
      <c r="G113" t="s">
        <v>261</v>
      </c>
      <c r="H113" s="1">
        <v>22100000</v>
      </c>
      <c r="I113" s="1">
        <v>22100000</v>
      </c>
      <c r="J113">
        <v>7.6</v>
      </c>
      <c r="K113">
        <v>7.6</v>
      </c>
      <c r="L113" t="s">
        <v>250</v>
      </c>
      <c r="M113" t="s">
        <v>98</v>
      </c>
      <c r="N113" s="1">
        <v>2000</v>
      </c>
      <c r="O113" s="1">
        <v>167960000</v>
      </c>
      <c r="P113" s="1">
        <v>32189</v>
      </c>
      <c r="Q113">
        <v>34.32</v>
      </c>
    </row>
    <row r="114" spans="1:17">
      <c r="A114">
        <v>113</v>
      </c>
      <c r="B114" t="s">
        <v>255</v>
      </c>
      <c r="C114" t="s">
        <v>262</v>
      </c>
      <c r="D114">
        <v>6179</v>
      </c>
      <c r="E114" t="s">
        <v>20</v>
      </c>
      <c r="F114" t="s">
        <v>263</v>
      </c>
      <c r="G114" t="s">
        <v>264</v>
      </c>
      <c r="H114" s="1">
        <v>1020000</v>
      </c>
      <c r="I114" s="1">
        <v>1020000</v>
      </c>
      <c r="J114">
        <v>45</v>
      </c>
      <c r="K114">
        <v>45</v>
      </c>
      <c r="L114" t="s">
        <v>246</v>
      </c>
      <c r="M114" t="s">
        <v>127</v>
      </c>
      <c r="N114" s="1">
        <v>1000</v>
      </c>
      <c r="O114" s="1">
        <v>45900000</v>
      </c>
      <c r="P114" s="1">
        <v>64850</v>
      </c>
      <c r="Q114">
        <v>1.57</v>
      </c>
    </row>
    <row r="115" spans="1:17">
      <c r="A115">
        <v>114</v>
      </c>
      <c r="B115" t="s">
        <v>263</v>
      </c>
      <c r="C115" t="str">
        <f>"06央債甲04"</f>
        <v>06央債甲04</v>
      </c>
      <c r="D115" t="str">
        <f>"06104F"</f>
        <v>06104F</v>
      </c>
      <c r="E115" t="s">
        <v>66</v>
      </c>
      <c r="F115" t="s">
        <v>265</v>
      </c>
      <c r="G115" t="s">
        <v>266</v>
      </c>
      <c r="H115" s="1">
        <v>276000</v>
      </c>
      <c r="I115" s="1">
        <v>276000</v>
      </c>
      <c r="J115">
        <v>100.092</v>
      </c>
      <c r="K115">
        <v>100.092</v>
      </c>
      <c r="L115" t="s">
        <v>261</v>
      </c>
      <c r="M115" t="s">
        <v>69</v>
      </c>
      <c r="N115" s="1">
        <v>2000</v>
      </c>
      <c r="O115" s="1">
        <v>27625392</v>
      </c>
      <c r="P115">
        <v>0</v>
      </c>
      <c r="Q115">
        <v>0</v>
      </c>
    </row>
    <row r="116" spans="1:17">
      <c r="A116">
        <v>115</v>
      </c>
      <c r="B116" t="s">
        <v>263</v>
      </c>
      <c r="C116" t="str">
        <f>"06央債甲04"</f>
        <v>06央債甲04</v>
      </c>
      <c r="D116" t="str">
        <f>"06104H"</f>
        <v>06104H</v>
      </c>
      <c r="E116" t="s">
        <v>66</v>
      </c>
      <c r="F116" t="s">
        <v>265</v>
      </c>
      <c r="G116" t="s">
        <v>266</v>
      </c>
      <c r="H116" s="1">
        <v>1380000</v>
      </c>
      <c r="I116" s="1">
        <v>1380000</v>
      </c>
      <c r="J116">
        <v>100.092</v>
      </c>
      <c r="K116">
        <v>100.092</v>
      </c>
      <c r="L116" t="s">
        <v>261</v>
      </c>
      <c r="M116" t="s">
        <v>69</v>
      </c>
      <c r="N116" s="1">
        <v>10000</v>
      </c>
      <c r="O116" s="1">
        <v>138126960</v>
      </c>
      <c r="P116">
        <v>0</v>
      </c>
      <c r="Q116">
        <v>0</v>
      </c>
    </row>
    <row r="117" spans="1:17">
      <c r="A117">
        <v>116</v>
      </c>
      <c r="B117" t="s">
        <v>263</v>
      </c>
      <c r="C117" t="str">
        <f>"06央債甲04"</f>
        <v>06央債甲04</v>
      </c>
      <c r="D117" t="str">
        <f>"06104G"</f>
        <v>06104G</v>
      </c>
      <c r="E117" t="s">
        <v>66</v>
      </c>
      <c r="F117" t="s">
        <v>265</v>
      </c>
      <c r="G117" t="s">
        <v>266</v>
      </c>
      <c r="H117" s="1">
        <v>690000</v>
      </c>
      <c r="I117" s="1">
        <v>690000</v>
      </c>
      <c r="J117">
        <v>100.092</v>
      </c>
      <c r="K117">
        <v>100.092</v>
      </c>
      <c r="L117" t="s">
        <v>261</v>
      </c>
      <c r="M117" t="s">
        <v>69</v>
      </c>
      <c r="N117" s="1">
        <v>5000</v>
      </c>
      <c r="O117" s="1">
        <v>69063480</v>
      </c>
      <c r="P117">
        <v>0</v>
      </c>
      <c r="Q117">
        <v>0</v>
      </c>
    </row>
    <row r="118" spans="1:17">
      <c r="A118">
        <v>117</v>
      </c>
      <c r="B118" t="s">
        <v>263</v>
      </c>
      <c r="C118" t="str">
        <f>"06央債甲04"</f>
        <v>06央債甲04</v>
      </c>
      <c r="D118" t="str">
        <f>"06104E"</f>
        <v>06104E</v>
      </c>
      <c r="E118" t="s">
        <v>66</v>
      </c>
      <c r="F118" t="s">
        <v>265</v>
      </c>
      <c r="G118" t="s">
        <v>266</v>
      </c>
      <c r="H118" s="1">
        <v>154000</v>
      </c>
      <c r="I118" s="1">
        <v>154000</v>
      </c>
      <c r="J118">
        <v>100.092</v>
      </c>
      <c r="K118">
        <v>100.092</v>
      </c>
      <c r="L118" t="s">
        <v>261</v>
      </c>
      <c r="M118" t="s">
        <v>69</v>
      </c>
      <c r="N118" s="1">
        <v>1000</v>
      </c>
      <c r="O118" s="1">
        <v>15414168</v>
      </c>
      <c r="P118">
        <v>0</v>
      </c>
      <c r="Q118">
        <v>0</v>
      </c>
    </row>
    <row r="119" spans="1:17">
      <c r="A119">
        <v>118</v>
      </c>
      <c r="B119" t="s">
        <v>267</v>
      </c>
      <c r="C119" t="s">
        <v>268</v>
      </c>
      <c r="D119">
        <v>2884</v>
      </c>
      <c r="E119" t="s">
        <v>33</v>
      </c>
      <c r="F119" t="s">
        <v>269</v>
      </c>
      <c r="G119" t="s">
        <v>270</v>
      </c>
      <c r="H119" s="1">
        <v>59750000</v>
      </c>
      <c r="I119" s="1">
        <v>59750000</v>
      </c>
      <c r="J119">
        <v>15</v>
      </c>
      <c r="K119">
        <v>15</v>
      </c>
      <c r="L119" t="s">
        <v>260</v>
      </c>
      <c r="M119" t="s">
        <v>38</v>
      </c>
      <c r="N119" s="1">
        <v>2000</v>
      </c>
      <c r="O119" s="1">
        <v>896250000</v>
      </c>
      <c r="P119" s="1">
        <v>295945</v>
      </c>
      <c r="Q119">
        <v>10.09</v>
      </c>
    </row>
    <row r="120" spans="1:17">
      <c r="A120">
        <v>119</v>
      </c>
      <c r="B120" t="s">
        <v>265</v>
      </c>
      <c r="C120" t="s">
        <v>271</v>
      </c>
      <c r="D120">
        <v>2897</v>
      </c>
      <c r="E120" t="s">
        <v>27</v>
      </c>
      <c r="F120" t="s">
        <v>272</v>
      </c>
      <c r="G120" t="s">
        <v>273</v>
      </c>
      <c r="H120" s="1">
        <v>4000000</v>
      </c>
      <c r="I120" s="1">
        <v>4000000</v>
      </c>
      <c r="J120">
        <v>7</v>
      </c>
      <c r="K120">
        <v>7</v>
      </c>
      <c r="L120" t="s">
        <v>266</v>
      </c>
      <c r="M120" t="s">
        <v>74</v>
      </c>
      <c r="N120" s="1">
        <v>5000</v>
      </c>
      <c r="O120" s="1">
        <v>28000000</v>
      </c>
      <c r="P120" s="1">
        <v>173166</v>
      </c>
      <c r="Q120">
        <v>0.46</v>
      </c>
    </row>
    <row r="121" spans="1:17">
      <c r="A121">
        <v>120</v>
      </c>
      <c r="B121" t="s">
        <v>272</v>
      </c>
      <c r="C121" t="s">
        <v>274</v>
      </c>
      <c r="D121">
        <v>6594</v>
      </c>
      <c r="E121" t="s">
        <v>37</v>
      </c>
      <c r="F121" t="s">
        <v>275</v>
      </c>
      <c r="G121" t="s">
        <v>276</v>
      </c>
      <c r="H121" s="1">
        <v>196000</v>
      </c>
      <c r="I121" s="1">
        <v>1176000</v>
      </c>
      <c r="J121">
        <v>24</v>
      </c>
      <c r="K121">
        <v>21</v>
      </c>
      <c r="L121" t="s">
        <v>265</v>
      </c>
      <c r="M121" t="s">
        <v>38</v>
      </c>
      <c r="N121" s="1">
        <v>1000</v>
      </c>
      <c r="O121" s="1">
        <v>24696000</v>
      </c>
      <c r="P121" s="1">
        <v>81290</v>
      </c>
      <c r="Q121">
        <v>1.44</v>
      </c>
    </row>
    <row r="122" spans="1:17">
      <c r="A122">
        <v>121</v>
      </c>
      <c r="B122" t="s">
        <v>272</v>
      </c>
      <c r="C122" t="s">
        <v>277</v>
      </c>
      <c r="D122">
        <v>3218</v>
      </c>
      <c r="E122" t="s">
        <v>20</v>
      </c>
      <c r="F122" t="s">
        <v>275</v>
      </c>
      <c r="G122" t="s">
        <v>276</v>
      </c>
      <c r="H122" s="1">
        <v>850000</v>
      </c>
      <c r="I122" s="1">
        <v>850000</v>
      </c>
      <c r="J122">
        <v>22</v>
      </c>
      <c r="K122">
        <v>22</v>
      </c>
      <c r="L122" t="s">
        <v>278</v>
      </c>
      <c r="M122" t="s">
        <v>38</v>
      </c>
      <c r="N122" s="1">
        <v>1000</v>
      </c>
      <c r="O122" s="1">
        <v>18700000</v>
      </c>
      <c r="P122" s="1">
        <v>73300</v>
      </c>
      <c r="Q122">
        <v>1.1499999999999999</v>
      </c>
    </row>
    <row r="123" spans="1:17">
      <c r="A123">
        <v>122</v>
      </c>
      <c r="B123" t="s">
        <v>279</v>
      </c>
      <c r="C123" t="s">
        <v>280</v>
      </c>
      <c r="D123">
        <v>8489</v>
      </c>
      <c r="E123" t="s">
        <v>37</v>
      </c>
      <c r="F123" t="s">
        <v>281</v>
      </c>
      <c r="G123" t="s">
        <v>282</v>
      </c>
      <c r="H123" s="1">
        <v>425000</v>
      </c>
      <c r="I123" s="1">
        <v>425000</v>
      </c>
      <c r="J123">
        <v>85</v>
      </c>
      <c r="K123">
        <v>85</v>
      </c>
      <c r="L123" t="s">
        <v>270</v>
      </c>
      <c r="M123" t="s">
        <v>35</v>
      </c>
      <c r="N123" s="1">
        <v>1000</v>
      </c>
      <c r="O123" s="1">
        <v>36125000</v>
      </c>
      <c r="P123" s="1">
        <v>201912</v>
      </c>
      <c r="Q123">
        <v>0.21</v>
      </c>
    </row>
    <row r="124" spans="1:17">
      <c r="A124">
        <v>123</v>
      </c>
      <c r="B124" t="s">
        <v>276</v>
      </c>
      <c r="C124" t="s">
        <v>283</v>
      </c>
      <c r="D124">
        <v>9928</v>
      </c>
      <c r="E124" t="s">
        <v>33</v>
      </c>
      <c r="F124" t="s">
        <v>284</v>
      </c>
      <c r="G124" t="s">
        <v>275</v>
      </c>
      <c r="H124" s="1">
        <v>7600000</v>
      </c>
      <c r="I124" s="1">
        <v>7600000</v>
      </c>
      <c r="J124">
        <v>6.2</v>
      </c>
      <c r="K124">
        <v>6.2</v>
      </c>
      <c r="L124" t="s">
        <v>265</v>
      </c>
      <c r="M124" t="s">
        <v>38</v>
      </c>
      <c r="N124" s="1">
        <v>2000</v>
      </c>
      <c r="O124" s="1">
        <v>47120000</v>
      </c>
      <c r="P124" s="1">
        <v>21838</v>
      </c>
      <c r="Q124">
        <v>17.399999999999999</v>
      </c>
    </row>
    <row r="125" spans="1:17">
      <c r="A125">
        <v>124</v>
      </c>
      <c r="B125" t="s">
        <v>282</v>
      </c>
      <c r="C125" t="s">
        <v>285</v>
      </c>
      <c r="D125">
        <v>6438</v>
      </c>
      <c r="E125" t="s">
        <v>37</v>
      </c>
      <c r="F125" t="s">
        <v>286</v>
      </c>
      <c r="G125" t="s">
        <v>281</v>
      </c>
      <c r="H125" s="1">
        <v>1122000</v>
      </c>
      <c r="I125" s="1">
        <v>1122000</v>
      </c>
      <c r="J125">
        <v>42</v>
      </c>
      <c r="K125">
        <v>42</v>
      </c>
      <c r="L125" t="s">
        <v>269</v>
      </c>
      <c r="M125" t="s">
        <v>98</v>
      </c>
      <c r="N125" s="1">
        <v>1000</v>
      </c>
      <c r="O125" s="1">
        <v>47124000</v>
      </c>
      <c r="P125" s="1">
        <v>174621</v>
      </c>
      <c r="Q125">
        <v>0.64</v>
      </c>
    </row>
    <row r="126" spans="1:17">
      <c r="A126">
        <v>125</v>
      </c>
      <c r="B126" t="s">
        <v>275</v>
      </c>
      <c r="C126" t="str">
        <f>"06央債甲05"</f>
        <v>06央債甲05</v>
      </c>
      <c r="D126" t="str">
        <f>"06105A"</f>
        <v>06105A</v>
      </c>
      <c r="E126" t="s">
        <v>66</v>
      </c>
      <c r="F126" t="s">
        <v>287</v>
      </c>
      <c r="G126" t="s">
        <v>284</v>
      </c>
      <c r="H126" s="1">
        <v>154000</v>
      </c>
      <c r="I126" s="1">
        <v>154000</v>
      </c>
      <c r="J126">
        <v>99.906999999999996</v>
      </c>
      <c r="K126">
        <v>99.906999999999996</v>
      </c>
      <c r="L126" t="s">
        <v>279</v>
      </c>
      <c r="M126" t="s">
        <v>69</v>
      </c>
      <c r="N126" s="1">
        <v>1000</v>
      </c>
      <c r="O126" s="1">
        <v>15385678</v>
      </c>
      <c r="P126">
        <v>0</v>
      </c>
      <c r="Q126">
        <v>0</v>
      </c>
    </row>
    <row r="127" spans="1:17">
      <c r="A127">
        <v>126</v>
      </c>
      <c r="B127" t="s">
        <v>275</v>
      </c>
      <c r="C127" t="s">
        <v>288</v>
      </c>
      <c r="D127">
        <v>6492</v>
      </c>
      <c r="E127" t="s">
        <v>37</v>
      </c>
      <c r="F127" t="s">
        <v>289</v>
      </c>
      <c r="G127" t="s">
        <v>284</v>
      </c>
      <c r="H127" s="1">
        <v>1530000</v>
      </c>
      <c r="I127" s="1">
        <v>1530000</v>
      </c>
      <c r="J127">
        <v>162</v>
      </c>
      <c r="K127">
        <v>162</v>
      </c>
      <c r="L127" t="s">
        <v>272</v>
      </c>
      <c r="M127" t="s">
        <v>31</v>
      </c>
      <c r="N127" s="1">
        <v>1000</v>
      </c>
      <c r="O127" s="1">
        <v>247860000</v>
      </c>
      <c r="P127" s="1">
        <v>91154</v>
      </c>
      <c r="Q127">
        <v>1.67</v>
      </c>
    </row>
    <row r="128" spans="1:17">
      <c r="A128">
        <v>127</v>
      </c>
      <c r="B128" t="s">
        <v>275</v>
      </c>
      <c r="C128" t="str">
        <f>"06央債甲05"</f>
        <v>06央債甲05</v>
      </c>
      <c r="D128" t="str">
        <f>"06105D"</f>
        <v>06105D</v>
      </c>
      <c r="E128" t="s">
        <v>66</v>
      </c>
      <c r="F128" t="s">
        <v>287</v>
      </c>
      <c r="G128" t="s">
        <v>284</v>
      </c>
      <c r="H128" s="1">
        <v>1380000</v>
      </c>
      <c r="I128" s="1">
        <v>1380000</v>
      </c>
      <c r="J128">
        <v>99.906999999999996</v>
      </c>
      <c r="K128">
        <v>99.906999999999996</v>
      </c>
      <c r="L128" t="s">
        <v>279</v>
      </c>
      <c r="M128" t="s">
        <v>69</v>
      </c>
      <c r="N128" s="1">
        <v>10000</v>
      </c>
      <c r="O128" s="1">
        <v>137871660</v>
      </c>
      <c r="P128">
        <v>0</v>
      </c>
      <c r="Q128">
        <v>0</v>
      </c>
    </row>
    <row r="129" spans="1:17">
      <c r="A129">
        <v>128</v>
      </c>
      <c r="B129" t="s">
        <v>275</v>
      </c>
      <c r="C129" t="str">
        <f>"06央債甲05"</f>
        <v>06央債甲05</v>
      </c>
      <c r="D129" t="str">
        <f>"06105C"</f>
        <v>06105C</v>
      </c>
      <c r="E129" t="s">
        <v>66</v>
      </c>
      <c r="F129" t="s">
        <v>287</v>
      </c>
      <c r="G129" t="s">
        <v>284</v>
      </c>
      <c r="H129" s="1">
        <v>690000</v>
      </c>
      <c r="I129" s="1">
        <v>690000</v>
      </c>
      <c r="J129">
        <v>99.906999999999996</v>
      </c>
      <c r="K129">
        <v>99.906999999999996</v>
      </c>
      <c r="L129" t="s">
        <v>279</v>
      </c>
      <c r="M129" t="s">
        <v>69</v>
      </c>
      <c r="N129" s="1">
        <v>5000</v>
      </c>
      <c r="O129" s="1">
        <v>68935830</v>
      </c>
      <c r="P129">
        <v>0</v>
      </c>
      <c r="Q129">
        <v>0</v>
      </c>
    </row>
    <row r="130" spans="1:17">
      <c r="A130">
        <v>129</v>
      </c>
      <c r="B130" t="s">
        <v>275</v>
      </c>
      <c r="C130" t="str">
        <f>"06央債甲05"</f>
        <v>06央債甲05</v>
      </c>
      <c r="D130" t="str">
        <f>"06105B"</f>
        <v>06105B</v>
      </c>
      <c r="E130" t="s">
        <v>66</v>
      </c>
      <c r="F130" t="s">
        <v>287</v>
      </c>
      <c r="G130" t="s">
        <v>284</v>
      </c>
      <c r="H130" s="1">
        <v>276000</v>
      </c>
      <c r="I130" s="1">
        <v>276000</v>
      </c>
      <c r="J130">
        <v>99.906999999999996</v>
      </c>
      <c r="K130">
        <v>99.906999999999996</v>
      </c>
      <c r="L130" t="s">
        <v>279</v>
      </c>
      <c r="M130" t="s">
        <v>69</v>
      </c>
      <c r="N130" s="1">
        <v>2000</v>
      </c>
      <c r="O130" s="1">
        <v>27574332</v>
      </c>
      <c r="P130">
        <v>0</v>
      </c>
      <c r="Q130">
        <v>0</v>
      </c>
    </row>
    <row r="131" spans="1:17">
      <c r="A131">
        <v>130</v>
      </c>
      <c r="B131" t="s">
        <v>281</v>
      </c>
      <c r="C131" t="s">
        <v>290</v>
      </c>
      <c r="D131">
        <v>5439</v>
      </c>
      <c r="E131" t="s">
        <v>20</v>
      </c>
      <c r="F131" t="s">
        <v>291</v>
      </c>
      <c r="G131" t="s">
        <v>286</v>
      </c>
      <c r="H131" s="1">
        <v>680000</v>
      </c>
      <c r="I131" s="1">
        <v>680000</v>
      </c>
      <c r="J131">
        <v>27.5</v>
      </c>
      <c r="K131">
        <v>27.5</v>
      </c>
      <c r="L131" t="s">
        <v>269</v>
      </c>
      <c r="M131" t="s">
        <v>35</v>
      </c>
      <c r="N131" s="1">
        <v>1000</v>
      </c>
      <c r="O131" s="1">
        <v>18700000</v>
      </c>
      <c r="P131" s="1">
        <v>89507</v>
      </c>
      <c r="Q131">
        <v>0.75</v>
      </c>
    </row>
    <row r="132" spans="1:17">
      <c r="A132">
        <v>131</v>
      </c>
      <c r="B132" t="s">
        <v>281</v>
      </c>
      <c r="C132" t="s">
        <v>292</v>
      </c>
      <c r="D132">
        <v>2065</v>
      </c>
      <c r="E132" t="s">
        <v>37</v>
      </c>
      <c r="F132" t="s">
        <v>291</v>
      </c>
      <c r="G132" t="s">
        <v>286</v>
      </c>
      <c r="H132" s="1">
        <v>507000</v>
      </c>
      <c r="I132" s="1">
        <v>507000</v>
      </c>
      <c r="J132">
        <v>32.200000000000003</v>
      </c>
      <c r="K132">
        <v>32.200000000000003</v>
      </c>
      <c r="L132" t="s">
        <v>279</v>
      </c>
      <c r="M132" t="s">
        <v>47</v>
      </c>
      <c r="N132" s="1">
        <v>1000</v>
      </c>
      <c r="O132" s="1">
        <v>16325400</v>
      </c>
      <c r="P132" s="1">
        <v>188685</v>
      </c>
      <c r="Q132">
        <v>0.26</v>
      </c>
    </row>
    <row r="133" spans="1:17">
      <c r="A133">
        <v>132</v>
      </c>
      <c r="B133" t="s">
        <v>286</v>
      </c>
      <c r="C133" t="s">
        <v>293</v>
      </c>
      <c r="D133">
        <v>6472</v>
      </c>
      <c r="E133" t="s">
        <v>37</v>
      </c>
      <c r="F133" t="s">
        <v>294</v>
      </c>
      <c r="G133" t="s">
        <v>291</v>
      </c>
      <c r="H133" s="1">
        <v>529000</v>
      </c>
      <c r="I133" s="1">
        <v>529000</v>
      </c>
      <c r="J133">
        <v>32.5</v>
      </c>
      <c r="K133">
        <v>32.5</v>
      </c>
      <c r="L133" t="s">
        <v>282</v>
      </c>
      <c r="M133" t="s">
        <v>98</v>
      </c>
      <c r="N133" s="1">
        <v>1000</v>
      </c>
      <c r="O133" s="1">
        <v>17192500</v>
      </c>
      <c r="P133" s="1">
        <v>262308</v>
      </c>
      <c r="Q133">
        <v>0.2</v>
      </c>
    </row>
    <row r="134" spans="1:17">
      <c r="A134">
        <v>133</v>
      </c>
      <c r="B134" t="s">
        <v>295</v>
      </c>
      <c r="C134" t="s">
        <v>296</v>
      </c>
      <c r="D134">
        <v>3562</v>
      </c>
      <c r="E134" t="s">
        <v>20</v>
      </c>
      <c r="F134" t="s">
        <v>297</v>
      </c>
      <c r="G134" t="s">
        <v>298</v>
      </c>
      <c r="H134" s="1">
        <v>3825000</v>
      </c>
      <c r="I134" s="1">
        <v>3825000</v>
      </c>
      <c r="J134">
        <v>10</v>
      </c>
      <c r="K134">
        <v>10</v>
      </c>
      <c r="L134" t="s">
        <v>299</v>
      </c>
      <c r="M134" t="s">
        <v>197</v>
      </c>
      <c r="N134" s="1">
        <v>1000</v>
      </c>
      <c r="O134" s="1">
        <v>38250000</v>
      </c>
      <c r="P134" s="1">
        <v>68297</v>
      </c>
      <c r="Q134">
        <v>5.6</v>
      </c>
    </row>
    <row r="135" spans="1:17">
      <c r="A135">
        <v>134</v>
      </c>
      <c r="B135" t="s">
        <v>298</v>
      </c>
      <c r="C135" t="s">
        <v>300</v>
      </c>
      <c r="D135">
        <v>5255</v>
      </c>
      <c r="E135" t="s">
        <v>20</v>
      </c>
      <c r="F135" t="s">
        <v>301</v>
      </c>
      <c r="G135" t="s">
        <v>297</v>
      </c>
      <c r="H135" s="1">
        <v>425000</v>
      </c>
      <c r="I135" s="1">
        <v>425000</v>
      </c>
      <c r="J135">
        <v>28.5</v>
      </c>
      <c r="K135">
        <v>28.5</v>
      </c>
      <c r="L135" t="s">
        <v>302</v>
      </c>
      <c r="M135" t="s">
        <v>35</v>
      </c>
      <c r="N135" s="1">
        <v>1000</v>
      </c>
      <c r="O135" s="1">
        <v>12112500</v>
      </c>
      <c r="P135" s="1">
        <v>127743</v>
      </c>
      <c r="Q135">
        <v>0.33</v>
      </c>
    </row>
    <row r="136" spans="1:17">
      <c r="A136">
        <v>135</v>
      </c>
      <c r="B136" t="s">
        <v>298</v>
      </c>
      <c r="C136" t="s">
        <v>303</v>
      </c>
      <c r="D136">
        <v>2311</v>
      </c>
      <c r="E136" t="s">
        <v>33</v>
      </c>
      <c r="F136" t="s">
        <v>301</v>
      </c>
      <c r="G136" t="s">
        <v>297</v>
      </c>
      <c r="H136" s="1">
        <v>28500000</v>
      </c>
      <c r="I136" s="1">
        <v>28500000</v>
      </c>
      <c r="J136">
        <v>34.299999999999997</v>
      </c>
      <c r="K136">
        <v>34.299999999999997</v>
      </c>
      <c r="L136" t="s">
        <v>302</v>
      </c>
      <c r="M136" t="s">
        <v>35</v>
      </c>
      <c r="N136" s="1">
        <v>1000</v>
      </c>
      <c r="O136" s="1">
        <v>977550000</v>
      </c>
      <c r="P136" s="1">
        <v>202969</v>
      </c>
      <c r="Q136">
        <v>14.04</v>
      </c>
    </row>
    <row r="137" spans="1:17">
      <c r="A137">
        <v>136</v>
      </c>
      <c r="B137" t="s">
        <v>304</v>
      </c>
      <c r="C137" t="s">
        <v>305</v>
      </c>
      <c r="D137">
        <v>8476</v>
      </c>
      <c r="E137" t="s">
        <v>37</v>
      </c>
      <c r="F137" t="s">
        <v>306</v>
      </c>
      <c r="G137" t="s">
        <v>307</v>
      </c>
      <c r="H137" s="1">
        <v>248000</v>
      </c>
      <c r="I137" s="1">
        <v>1488000</v>
      </c>
      <c r="J137">
        <v>42</v>
      </c>
      <c r="K137">
        <v>40</v>
      </c>
      <c r="L137" t="s">
        <v>308</v>
      </c>
      <c r="M137" t="s">
        <v>178</v>
      </c>
      <c r="N137" s="1">
        <v>1000</v>
      </c>
      <c r="O137" s="1">
        <v>59520000</v>
      </c>
      <c r="P137" s="1">
        <v>199086</v>
      </c>
      <c r="Q137">
        <v>0.74</v>
      </c>
    </row>
    <row r="138" spans="1:17">
      <c r="A138">
        <v>137</v>
      </c>
      <c r="B138" t="s">
        <v>304</v>
      </c>
      <c r="C138" t="s">
        <v>309</v>
      </c>
      <c r="D138">
        <v>4175</v>
      </c>
      <c r="E138" t="s">
        <v>20</v>
      </c>
      <c r="F138" t="s">
        <v>306</v>
      </c>
      <c r="G138" t="s">
        <v>307</v>
      </c>
      <c r="H138" s="1">
        <v>270000</v>
      </c>
      <c r="I138" s="1">
        <v>270000</v>
      </c>
      <c r="J138">
        <v>66.67</v>
      </c>
      <c r="K138">
        <v>66.67</v>
      </c>
      <c r="L138" t="s">
        <v>310</v>
      </c>
      <c r="M138" t="s">
        <v>102</v>
      </c>
      <c r="N138" s="1">
        <v>1000</v>
      </c>
      <c r="O138" s="1">
        <v>18000900</v>
      </c>
      <c r="P138" s="1">
        <v>100062</v>
      </c>
      <c r="Q138">
        <v>0.26</v>
      </c>
    </row>
    <row r="139" spans="1:17">
      <c r="A139">
        <v>138</v>
      </c>
      <c r="B139" t="s">
        <v>304</v>
      </c>
      <c r="C139" t="s">
        <v>45</v>
      </c>
      <c r="D139">
        <v>6548</v>
      </c>
      <c r="E139" t="s">
        <v>20</v>
      </c>
      <c r="F139" t="s">
        <v>306</v>
      </c>
      <c r="G139" t="s">
        <v>307</v>
      </c>
      <c r="H139" s="1">
        <v>468000</v>
      </c>
      <c r="I139" s="1">
        <v>468000</v>
      </c>
      <c r="J139">
        <v>245</v>
      </c>
      <c r="K139">
        <v>245</v>
      </c>
      <c r="L139" t="s">
        <v>310</v>
      </c>
      <c r="M139" t="s">
        <v>35</v>
      </c>
      <c r="N139" s="1">
        <v>1000</v>
      </c>
      <c r="O139" s="1">
        <v>114660000</v>
      </c>
      <c r="P139" s="1">
        <v>139227</v>
      </c>
      <c r="Q139">
        <v>0.33</v>
      </c>
    </row>
    <row r="140" spans="1:17">
      <c r="A140">
        <v>139</v>
      </c>
      <c r="B140" t="s">
        <v>297</v>
      </c>
      <c r="C140" t="s">
        <v>311</v>
      </c>
      <c r="D140">
        <v>3228</v>
      </c>
      <c r="E140" t="s">
        <v>20</v>
      </c>
      <c r="F140" t="s">
        <v>312</v>
      </c>
      <c r="G140" t="s">
        <v>301</v>
      </c>
      <c r="H140" s="1">
        <v>475000</v>
      </c>
      <c r="I140" s="1">
        <v>475000</v>
      </c>
      <c r="J140">
        <v>14.9</v>
      </c>
      <c r="K140">
        <v>14.9</v>
      </c>
      <c r="L140" t="s">
        <v>313</v>
      </c>
      <c r="M140" t="s">
        <v>31</v>
      </c>
      <c r="N140" s="1">
        <v>1000</v>
      </c>
      <c r="O140" s="1">
        <v>7077500</v>
      </c>
      <c r="P140" s="1">
        <v>11632</v>
      </c>
      <c r="Q140">
        <v>4.08</v>
      </c>
    </row>
    <row r="141" spans="1:17">
      <c r="A141">
        <v>140</v>
      </c>
      <c r="B141" t="s">
        <v>301</v>
      </c>
      <c r="C141" t="s">
        <v>314</v>
      </c>
      <c r="D141">
        <v>1536</v>
      </c>
      <c r="E141" t="s">
        <v>33</v>
      </c>
      <c r="F141" t="s">
        <v>315</v>
      </c>
      <c r="G141" t="s">
        <v>312</v>
      </c>
      <c r="H141" s="1">
        <v>1700000</v>
      </c>
      <c r="I141" s="1">
        <v>1700000</v>
      </c>
      <c r="J141">
        <v>105</v>
      </c>
      <c r="K141">
        <v>105</v>
      </c>
      <c r="L141" t="s">
        <v>295</v>
      </c>
      <c r="M141" t="s">
        <v>199</v>
      </c>
      <c r="N141" s="1">
        <v>1000</v>
      </c>
      <c r="O141" s="1">
        <v>178500000</v>
      </c>
      <c r="P141" s="1">
        <v>188488</v>
      </c>
      <c r="Q141">
        <v>0.9</v>
      </c>
    </row>
    <row r="142" spans="1:17">
      <c r="A142">
        <v>141</v>
      </c>
      <c r="B142" t="s">
        <v>306</v>
      </c>
      <c r="C142" t="s">
        <v>316</v>
      </c>
      <c r="D142">
        <v>2836</v>
      </c>
      <c r="E142" t="s">
        <v>33</v>
      </c>
      <c r="F142" t="s">
        <v>317</v>
      </c>
      <c r="G142" t="s">
        <v>318</v>
      </c>
      <c r="H142" s="1">
        <v>16200000</v>
      </c>
      <c r="I142" s="1">
        <v>16200000</v>
      </c>
      <c r="J142">
        <v>10</v>
      </c>
      <c r="K142">
        <v>10</v>
      </c>
      <c r="L142" t="s">
        <v>319</v>
      </c>
      <c r="M142" t="s">
        <v>24</v>
      </c>
      <c r="N142" s="1">
        <v>3000</v>
      </c>
      <c r="O142" s="1">
        <v>162000000</v>
      </c>
      <c r="P142">
        <v>884</v>
      </c>
      <c r="Q142">
        <v>100</v>
      </c>
    </row>
    <row r="143" spans="1:17">
      <c r="A143">
        <v>142</v>
      </c>
      <c r="B143" t="s">
        <v>306</v>
      </c>
      <c r="C143" t="s">
        <v>320</v>
      </c>
      <c r="D143">
        <v>2641</v>
      </c>
      <c r="E143" t="s">
        <v>20</v>
      </c>
      <c r="F143" t="s">
        <v>317</v>
      </c>
      <c r="G143" t="s">
        <v>318</v>
      </c>
      <c r="H143" s="1">
        <v>2850000</v>
      </c>
      <c r="I143" s="1">
        <v>2850000</v>
      </c>
      <c r="J143">
        <v>8</v>
      </c>
      <c r="K143">
        <v>8</v>
      </c>
      <c r="L143" t="s">
        <v>319</v>
      </c>
      <c r="M143" t="s">
        <v>321</v>
      </c>
      <c r="N143" s="1">
        <v>3000</v>
      </c>
      <c r="O143" s="1">
        <v>22800000</v>
      </c>
      <c r="P143" s="1">
        <v>3577</v>
      </c>
      <c r="Q143">
        <v>26.55</v>
      </c>
    </row>
    <row r="144" spans="1:17">
      <c r="A144">
        <v>143</v>
      </c>
      <c r="B144" t="s">
        <v>312</v>
      </c>
      <c r="C144" t="s">
        <v>322</v>
      </c>
      <c r="D144">
        <v>6577</v>
      </c>
      <c r="E144" t="s">
        <v>37</v>
      </c>
      <c r="F144" t="s">
        <v>323</v>
      </c>
      <c r="G144" t="s">
        <v>315</v>
      </c>
      <c r="H144" s="1">
        <v>1188000</v>
      </c>
      <c r="I144" s="1">
        <v>1188000</v>
      </c>
      <c r="J144">
        <v>52.8</v>
      </c>
      <c r="K144">
        <v>52.8</v>
      </c>
      <c r="L144" t="s">
        <v>297</v>
      </c>
      <c r="M144" t="s">
        <v>127</v>
      </c>
      <c r="N144" s="1">
        <v>1000</v>
      </c>
      <c r="O144" s="1">
        <v>62726400</v>
      </c>
      <c r="P144" s="1">
        <v>232600</v>
      </c>
      <c r="Q144">
        <v>0.51</v>
      </c>
    </row>
    <row r="145" spans="1:17">
      <c r="A145">
        <v>144</v>
      </c>
      <c r="B145" t="s">
        <v>324</v>
      </c>
      <c r="C145" t="s">
        <v>325</v>
      </c>
      <c r="D145">
        <v>6533</v>
      </c>
      <c r="E145" t="s">
        <v>27</v>
      </c>
      <c r="F145" t="s">
        <v>326</v>
      </c>
      <c r="G145" t="s">
        <v>327</v>
      </c>
      <c r="H145" s="1">
        <v>624000</v>
      </c>
      <c r="I145" s="1">
        <v>624000</v>
      </c>
      <c r="J145">
        <v>65.099999999999994</v>
      </c>
      <c r="K145">
        <v>65.099999999999994</v>
      </c>
      <c r="L145" t="s">
        <v>318</v>
      </c>
      <c r="M145" t="s">
        <v>178</v>
      </c>
      <c r="N145" s="1">
        <v>1000</v>
      </c>
      <c r="O145" s="1">
        <v>40622400</v>
      </c>
      <c r="P145" s="1">
        <v>272099</v>
      </c>
      <c r="Q145">
        <v>0.22</v>
      </c>
    </row>
    <row r="146" spans="1:17">
      <c r="A146">
        <v>145</v>
      </c>
      <c r="B146" t="s">
        <v>328</v>
      </c>
      <c r="C146" t="s">
        <v>329</v>
      </c>
      <c r="D146">
        <v>4183</v>
      </c>
      <c r="E146" t="s">
        <v>37</v>
      </c>
      <c r="F146" t="s">
        <v>330</v>
      </c>
      <c r="G146" t="s">
        <v>331</v>
      </c>
      <c r="H146" s="1">
        <v>255000</v>
      </c>
      <c r="I146" s="1">
        <v>1530000</v>
      </c>
      <c r="J146">
        <v>21</v>
      </c>
      <c r="K146">
        <v>19</v>
      </c>
      <c r="L146" t="s">
        <v>323</v>
      </c>
      <c r="M146" t="s">
        <v>332</v>
      </c>
      <c r="N146" s="1">
        <v>1000</v>
      </c>
      <c r="O146" s="1">
        <v>29070000</v>
      </c>
      <c r="P146" s="1">
        <v>192701</v>
      </c>
      <c r="Q146">
        <v>0.79</v>
      </c>
    </row>
    <row r="147" spans="1:17">
      <c r="A147">
        <v>146</v>
      </c>
      <c r="B147" t="s">
        <v>326</v>
      </c>
      <c r="C147" t="s">
        <v>333</v>
      </c>
      <c r="D147">
        <v>9950</v>
      </c>
      <c r="E147" t="s">
        <v>20</v>
      </c>
      <c r="F147" t="s">
        <v>334</v>
      </c>
      <c r="G147" t="s">
        <v>335</v>
      </c>
      <c r="H147" s="1">
        <v>2705000</v>
      </c>
      <c r="I147" s="1">
        <v>2705000</v>
      </c>
      <c r="J147">
        <v>14</v>
      </c>
      <c r="K147">
        <v>14</v>
      </c>
      <c r="L147" t="s">
        <v>317</v>
      </c>
      <c r="M147" t="s">
        <v>38</v>
      </c>
      <c r="N147" s="1">
        <v>1000</v>
      </c>
      <c r="O147" s="1">
        <v>37870000</v>
      </c>
      <c r="P147" s="1">
        <v>19815</v>
      </c>
      <c r="Q147">
        <v>13.65</v>
      </c>
    </row>
    <row r="148" spans="1:17">
      <c r="A148">
        <v>147</v>
      </c>
      <c r="B148" t="s">
        <v>331</v>
      </c>
      <c r="C148" t="s">
        <v>336</v>
      </c>
      <c r="D148">
        <v>2457</v>
      </c>
      <c r="E148" t="s">
        <v>33</v>
      </c>
      <c r="F148" t="s">
        <v>337</v>
      </c>
      <c r="G148" t="s">
        <v>330</v>
      </c>
      <c r="H148" s="1">
        <v>5100000</v>
      </c>
      <c r="I148" s="1">
        <v>5100000</v>
      </c>
      <c r="J148">
        <v>10.199999999999999</v>
      </c>
      <c r="K148">
        <v>10.199999999999999</v>
      </c>
      <c r="L148" t="s">
        <v>323</v>
      </c>
      <c r="M148" t="s">
        <v>35</v>
      </c>
      <c r="N148" s="1">
        <v>1000</v>
      </c>
      <c r="O148" s="1">
        <v>52020000</v>
      </c>
      <c r="P148" s="1">
        <v>50916</v>
      </c>
      <c r="Q148">
        <v>10.01</v>
      </c>
    </row>
    <row r="149" spans="1:17">
      <c r="A149">
        <v>148</v>
      </c>
      <c r="B149" t="s">
        <v>334</v>
      </c>
      <c r="C149" t="str">
        <f>"06央債甲04"</f>
        <v>06央債甲04</v>
      </c>
      <c r="D149" t="str">
        <f>"06104C"</f>
        <v>06104C</v>
      </c>
      <c r="E149" t="s">
        <v>66</v>
      </c>
      <c r="F149" t="s">
        <v>338</v>
      </c>
      <c r="G149" t="s">
        <v>339</v>
      </c>
      <c r="H149" s="1">
        <v>830000</v>
      </c>
      <c r="I149" s="1">
        <v>830000</v>
      </c>
      <c r="J149">
        <v>99.915000000000006</v>
      </c>
      <c r="K149">
        <v>99.915000000000006</v>
      </c>
      <c r="L149" t="s">
        <v>331</v>
      </c>
      <c r="M149" t="s">
        <v>69</v>
      </c>
      <c r="N149" s="1">
        <v>5000</v>
      </c>
      <c r="O149" s="1">
        <v>82929450</v>
      </c>
      <c r="P149">
        <v>0</v>
      </c>
      <c r="Q149">
        <v>0</v>
      </c>
    </row>
    <row r="150" spans="1:17">
      <c r="A150">
        <v>149</v>
      </c>
      <c r="B150" t="s">
        <v>334</v>
      </c>
      <c r="C150" t="str">
        <f>"06央債甲04"</f>
        <v>06央債甲04</v>
      </c>
      <c r="D150" t="str">
        <f>"06104A"</f>
        <v>06104A</v>
      </c>
      <c r="E150" t="s">
        <v>66</v>
      </c>
      <c r="F150" t="s">
        <v>338</v>
      </c>
      <c r="G150" t="s">
        <v>339</v>
      </c>
      <c r="H150" s="1">
        <v>178000</v>
      </c>
      <c r="I150" s="1">
        <v>178000</v>
      </c>
      <c r="J150">
        <v>99.915000000000006</v>
      </c>
      <c r="K150">
        <v>99.915000000000006</v>
      </c>
      <c r="L150" t="s">
        <v>331</v>
      </c>
      <c r="M150" t="s">
        <v>69</v>
      </c>
      <c r="N150" s="1">
        <v>1000</v>
      </c>
      <c r="O150" s="1">
        <v>17784870</v>
      </c>
      <c r="P150">
        <v>0</v>
      </c>
      <c r="Q150">
        <v>0</v>
      </c>
    </row>
    <row r="151" spans="1:17">
      <c r="A151">
        <v>150</v>
      </c>
      <c r="B151" t="s">
        <v>334</v>
      </c>
      <c r="C151" t="str">
        <f>"06央債甲04"</f>
        <v>06央債甲04</v>
      </c>
      <c r="D151" t="str">
        <f>"06104B"</f>
        <v>06104B</v>
      </c>
      <c r="E151" t="s">
        <v>66</v>
      </c>
      <c r="F151" t="s">
        <v>338</v>
      </c>
      <c r="G151" t="s">
        <v>339</v>
      </c>
      <c r="H151" s="1">
        <v>332000</v>
      </c>
      <c r="I151" s="1">
        <v>332000</v>
      </c>
      <c r="J151">
        <v>99.915000000000006</v>
      </c>
      <c r="K151">
        <v>99.915000000000006</v>
      </c>
      <c r="L151" t="s">
        <v>331</v>
      </c>
      <c r="M151" t="s">
        <v>69</v>
      </c>
      <c r="N151" s="1">
        <v>2000</v>
      </c>
      <c r="O151" s="1">
        <v>33171780</v>
      </c>
      <c r="P151">
        <v>0</v>
      </c>
      <c r="Q151">
        <v>0</v>
      </c>
    </row>
    <row r="152" spans="1:17">
      <c r="A152">
        <v>151</v>
      </c>
      <c r="B152" t="s">
        <v>334</v>
      </c>
      <c r="C152" t="s">
        <v>340</v>
      </c>
      <c r="D152">
        <v>5245</v>
      </c>
      <c r="E152" t="s">
        <v>20</v>
      </c>
      <c r="F152" t="s">
        <v>341</v>
      </c>
      <c r="G152" t="s">
        <v>339</v>
      </c>
      <c r="H152" s="1">
        <v>255000</v>
      </c>
      <c r="I152" s="1">
        <v>255000</v>
      </c>
      <c r="J152">
        <v>102</v>
      </c>
      <c r="K152">
        <v>102</v>
      </c>
      <c r="L152" t="s">
        <v>327</v>
      </c>
      <c r="M152" t="s">
        <v>98</v>
      </c>
      <c r="N152" s="1">
        <v>1000</v>
      </c>
      <c r="O152" s="1">
        <v>26010000</v>
      </c>
      <c r="P152" s="1">
        <v>63547</v>
      </c>
      <c r="Q152">
        <v>0.4</v>
      </c>
    </row>
    <row r="153" spans="1:17">
      <c r="A153">
        <v>152</v>
      </c>
      <c r="B153" t="s">
        <v>334</v>
      </c>
      <c r="C153" t="str">
        <f>"06央債甲04"</f>
        <v>06央債甲04</v>
      </c>
      <c r="D153" t="str">
        <f>"06104D"</f>
        <v>06104D</v>
      </c>
      <c r="E153" t="s">
        <v>66</v>
      </c>
      <c r="F153" t="s">
        <v>338</v>
      </c>
      <c r="G153" t="s">
        <v>339</v>
      </c>
      <c r="H153" s="1">
        <v>1660000</v>
      </c>
      <c r="I153" s="1">
        <v>1660000</v>
      </c>
      <c r="J153">
        <v>99.915000000000006</v>
      </c>
      <c r="K153">
        <v>99.915000000000006</v>
      </c>
      <c r="L153" t="s">
        <v>331</v>
      </c>
      <c r="M153" t="s">
        <v>69</v>
      </c>
      <c r="N153" s="1">
        <v>10000</v>
      </c>
      <c r="O153" s="1">
        <v>165858900</v>
      </c>
      <c r="P153">
        <v>0</v>
      </c>
      <c r="Q153">
        <v>0</v>
      </c>
    </row>
    <row r="154" spans="1:17">
      <c r="A154">
        <v>153</v>
      </c>
      <c r="B154" t="s">
        <v>339</v>
      </c>
      <c r="C154" t="s">
        <v>342</v>
      </c>
      <c r="D154">
        <v>8481</v>
      </c>
      <c r="E154" t="s">
        <v>27</v>
      </c>
      <c r="F154" t="s">
        <v>338</v>
      </c>
      <c r="G154" t="s">
        <v>341</v>
      </c>
      <c r="H154" s="1">
        <v>517000</v>
      </c>
      <c r="I154" s="1">
        <v>3102000</v>
      </c>
      <c r="J154">
        <v>40</v>
      </c>
      <c r="K154">
        <v>38</v>
      </c>
      <c r="L154" t="s">
        <v>335</v>
      </c>
      <c r="M154" t="s">
        <v>197</v>
      </c>
      <c r="N154" s="1">
        <v>1000</v>
      </c>
      <c r="O154" s="1">
        <v>117876000</v>
      </c>
      <c r="P154" s="1">
        <v>167252</v>
      </c>
      <c r="Q154">
        <v>1.85</v>
      </c>
    </row>
    <row r="155" spans="1:17">
      <c r="A155">
        <v>154</v>
      </c>
      <c r="B155" t="s">
        <v>341</v>
      </c>
      <c r="C155" t="s">
        <v>343</v>
      </c>
      <c r="D155">
        <v>6422</v>
      </c>
      <c r="E155" t="s">
        <v>33</v>
      </c>
      <c r="F155" t="s">
        <v>344</v>
      </c>
      <c r="G155" t="s">
        <v>338</v>
      </c>
      <c r="H155" s="1">
        <v>255000</v>
      </c>
      <c r="I155" s="1">
        <v>255000</v>
      </c>
      <c r="J155">
        <v>53</v>
      </c>
      <c r="K155">
        <v>53</v>
      </c>
      <c r="L155" t="s">
        <v>335</v>
      </c>
      <c r="M155" t="s">
        <v>345</v>
      </c>
      <c r="N155" s="1">
        <v>1000</v>
      </c>
      <c r="O155" s="1">
        <v>13515000</v>
      </c>
      <c r="P155" s="1">
        <v>109827</v>
      </c>
      <c r="Q155">
        <v>0.23</v>
      </c>
    </row>
    <row r="156" spans="1:17">
      <c r="A156">
        <v>155</v>
      </c>
      <c r="B156" t="s">
        <v>346</v>
      </c>
      <c r="C156" t="s">
        <v>347</v>
      </c>
      <c r="D156">
        <v>3514</v>
      </c>
      <c r="E156" t="s">
        <v>33</v>
      </c>
      <c r="F156" t="s">
        <v>348</v>
      </c>
      <c r="G156" t="s">
        <v>349</v>
      </c>
      <c r="H156" s="1">
        <v>5950000</v>
      </c>
      <c r="I156" s="1">
        <v>5950000</v>
      </c>
      <c r="J156">
        <v>17.2</v>
      </c>
      <c r="K156">
        <v>17.2</v>
      </c>
      <c r="L156" t="s">
        <v>330</v>
      </c>
      <c r="M156" t="s">
        <v>35</v>
      </c>
      <c r="N156" s="1">
        <v>1000</v>
      </c>
      <c r="O156" s="1">
        <v>102340000</v>
      </c>
      <c r="P156" s="1">
        <v>84979</v>
      </c>
      <c r="Q156">
        <v>7</v>
      </c>
    </row>
    <row r="157" spans="1:17">
      <c r="A157">
        <v>156</v>
      </c>
      <c r="B157" t="s">
        <v>346</v>
      </c>
      <c r="C157" t="str">
        <f>"06央債甲03"</f>
        <v>06央債甲03</v>
      </c>
      <c r="D157" t="str">
        <f>"06103A"</f>
        <v>06103A</v>
      </c>
      <c r="E157" t="s">
        <v>66</v>
      </c>
      <c r="F157" t="s">
        <v>350</v>
      </c>
      <c r="G157" t="s">
        <v>349</v>
      </c>
      <c r="H157" s="1">
        <v>154000</v>
      </c>
      <c r="I157" s="1">
        <v>154000</v>
      </c>
      <c r="J157">
        <v>99.2</v>
      </c>
      <c r="K157">
        <v>99.2</v>
      </c>
      <c r="L157" t="s">
        <v>339</v>
      </c>
      <c r="M157" t="s">
        <v>69</v>
      </c>
      <c r="N157" s="1">
        <v>1000</v>
      </c>
      <c r="O157" s="1">
        <v>15276800</v>
      </c>
      <c r="P157">
        <v>0</v>
      </c>
      <c r="Q157">
        <v>0</v>
      </c>
    </row>
    <row r="158" spans="1:17">
      <c r="A158">
        <v>157</v>
      </c>
      <c r="B158" t="s">
        <v>346</v>
      </c>
      <c r="C158" t="str">
        <f>"06央債甲03"</f>
        <v>06央債甲03</v>
      </c>
      <c r="D158" t="str">
        <f>"06103B"</f>
        <v>06103B</v>
      </c>
      <c r="E158" t="s">
        <v>66</v>
      </c>
      <c r="F158" t="s">
        <v>350</v>
      </c>
      <c r="G158" t="s">
        <v>349</v>
      </c>
      <c r="H158" s="1">
        <v>276000</v>
      </c>
      <c r="I158" s="1">
        <v>276000</v>
      </c>
      <c r="J158">
        <v>99.2</v>
      </c>
      <c r="K158">
        <v>99.2</v>
      </c>
      <c r="L158" t="s">
        <v>339</v>
      </c>
      <c r="M158" t="s">
        <v>69</v>
      </c>
      <c r="N158" s="1">
        <v>2000</v>
      </c>
      <c r="O158" s="1">
        <v>27379200</v>
      </c>
      <c r="P158">
        <v>0</v>
      </c>
      <c r="Q158">
        <v>0</v>
      </c>
    </row>
    <row r="159" spans="1:17">
      <c r="A159">
        <v>158</v>
      </c>
      <c r="B159" t="s">
        <v>346</v>
      </c>
      <c r="C159" t="str">
        <f>"06央債甲03"</f>
        <v>06央債甲03</v>
      </c>
      <c r="D159" t="str">
        <f>"06103D"</f>
        <v>06103D</v>
      </c>
      <c r="E159" t="s">
        <v>66</v>
      </c>
      <c r="F159" t="s">
        <v>350</v>
      </c>
      <c r="G159" t="s">
        <v>349</v>
      </c>
      <c r="H159" s="1">
        <v>1380000</v>
      </c>
      <c r="I159" s="1">
        <v>1380000</v>
      </c>
      <c r="J159">
        <v>99.2</v>
      </c>
      <c r="K159">
        <v>99.2</v>
      </c>
      <c r="L159" t="s">
        <v>339</v>
      </c>
      <c r="M159" t="s">
        <v>69</v>
      </c>
      <c r="N159" s="1">
        <v>10000</v>
      </c>
      <c r="O159" s="1">
        <v>136896000</v>
      </c>
      <c r="P159">
        <v>0</v>
      </c>
      <c r="Q159">
        <v>0</v>
      </c>
    </row>
    <row r="160" spans="1:17">
      <c r="A160">
        <v>159</v>
      </c>
      <c r="B160" t="s">
        <v>346</v>
      </c>
      <c r="C160" t="str">
        <f>"06央債甲03"</f>
        <v>06央債甲03</v>
      </c>
      <c r="D160" t="str">
        <f>"06103C"</f>
        <v>06103C</v>
      </c>
      <c r="E160" t="s">
        <v>66</v>
      </c>
      <c r="F160" t="s">
        <v>350</v>
      </c>
      <c r="G160" t="s">
        <v>349</v>
      </c>
      <c r="H160" s="1">
        <v>690000</v>
      </c>
      <c r="I160" s="1">
        <v>690000</v>
      </c>
      <c r="J160">
        <v>99.2</v>
      </c>
      <c r="K160">
        <v>99.2</v>
      </c>
      <c r="L160" t="s">
        <v>339</v>
      </c>
      <c r="M160" t="s">
        <v>69</v>
      </c>
      <c r="N160" s="1">
        <v>5000</v>
      </c>
      <c r="O160" s="1">
        <v>68448000</v>
      </c>
      <c r="P160">
        <v>0</v>
      </c>
      <c r="Q160">
        <v>0</v>
      </c>
    </row>
    <row r="161" spans="1:17">
      <c r="A161">
        <v>160</v>
      </c>
      <c r="B161" t="s">
        <v>351</v>
      </c>
      <c r="C161" t="s">
        <v>352</v>
      </c>
      <c r="D161">
        <v>6024</v>
      </c>
      <c r="E161" t="s">
        <v>20</v>
      </c>
      <c r="F161" t="s">
        <v>353</v>
      </c>
      <c r="G161" t="s">
        <v>354</v>
      </c>
      <c r="H161" s="1">
        <v>3230000</v>
      </c>
      <c r="I161" s="1">
        <v>3230000</v>
      </c>
      <c r="J161">
        <v>31.38</v>
      </c>
      <c r="K161">
        <v>31.38</v>
      </c>
      <c r="L161" t="s">
        <v>338</v>
      </c>
      <c r="M161" t="s">
        <v>24</v>
      </c>
      <c r="N161" s="1">
        <v>1000</v>
      </c>
      <c r="O161" s="1">
        <v>101357400</v>
      </c>
      <c r="P161" s="1">
        <v>119465</v>
      </c>
      <c r="Q161">
        <v>2.7</v>
      </c>
    </row>
    <row r="162" spans="1:17">
      <c r="A162">
        <v>161</v>
      </c>
      <c r="B162" t="s">
        <v>355</v>
      </c>
      <c r="C162" t="s">
        <v>356</v>
      </c>
      <c r="D162">
        <v>6560</v>
      </c>
      <c r="E162" t="s">
        <v>37</v>
      </c>
      <c r="F162" t="s">
        <v>357</v>
      </c>
      <c r="G162" t="s">
        <v>358</v>
      </c>
      <c r="H162" s="1">
        <v>343000</v>
      </c>
      <c r="I162" s="1">
        <v>343000</v>
      </c>
      <c r="J162">
        <v>30.8</v>
      </c>
      <c r="K162">
        <v>30.8</v>
      </c>
      <c r="L162" t="s">
        <v>353</v>
      </c>
      <c r="M162" t="s">
        <v>249</v>
      </c>
      <c r="N162" s="1">
        <v>1000</v>
      </c>
      <c r="O162" s="1">
        <v>10564400</v>
      </c>
      <c r="P162" s="1">
        <v>116840</v>
      </c>
      <c r="Q162">
        <v>0.28999999999999998</v>
      </c>
    </row>
    <row r="163" spans="1:17">
      <c r="A163">
        <v>162</v>
      </c>
      <c r="B163" t="s">
        <v>355</v>
      </c>
      <c r="C163" t="str">
        <f>"06央債甲02"</f>
        <v>06央債甲02</v>
      </c>
      <c r="D163" t="str">
        <f>"06102B"</f>
        <v>06102B</v>
      </c>
      <c r="E163" t="s">
        <v>66</v>
      </c>
      <c r="F163" t="s">
        <v>359</v>
      </c>
      <c r="G163" t="s">
        <v>358</v>
      </c>
      <c r="H163" s="1">
        <v>276000</v>
      </c>
      <c r="I163" s="1">
        <v>276000</v>
      </c>
      <c r="J163">
        <v>99.805000000000007</v>
      </c>
      <c r="K163">
        <v>99.805000000000007</v>
      </c>
      <c r="L163" t="s">
        <v>360</v>
      </c>
      <c r="M163" t="s">
        <v>69</v>
      </c>
      <c r="N163" s="1">
        <v>2000</v>
      </c>
      <c r="O163" s="1">
        <v>27546180</v>
      </c>
      <c r="P163">
        <v>0</v>
      </c>
      <c r="Q163">
        <v>0</v>
      </c>
    </row>
    <row r="164" spans="1:17">
      <c r="A164">
        <v>163</v>
      </c>
      <c r="B164" t="s">
        <v>355</v>
      </c>
      <c r="C164" t="str">
        <f>"06央債甲02"</f>
        <v>06央債甲02</v>
      </c>
      <c r="D164" t="str">
        <f>"06102A"</f>
        <v>06102A</v>
      </c>
      <c r="E164" t="s">
        <v>66</v>
      </c>
      <c r="F164" t="s">
        <v>359</v>
      </c>
      <c r="G164" t="s">
        <v>358</v>
      </c>
      <c r="H164" s="1">
        <v>154000</v>
      </c>
      <c r="I164" s="1">
        <v>154000</v>
      </c>
      <c r="J164">
        <v>99.805000000000007</v>
      </c>
      <c r="K164">
        <v>99.805000000000007</v>
      </c>
      <c r="L164" t="s">
        <v>360</v>
      </c>
      <c r="M164" t="s">
        <v>69</v>
      </c>
      <c r="N164" s="1">
        <v>1000</v>
      </c>
      <c r="O164" s="1">
        <v>15369970</v>
      </c>
      <c r="P164">
        <v>0</v>
      </c>
      <c r="Q164">
        <v>0</v>
      </c>
    </row>
    <row r="165" spans="1:17">
      <c r="A165">
        <v>164</v>
      </c>
      <c r="B165" t="s">
        <v>355</v>
      </c>
      <c r="C165" t="str">
        <f>"06央債甲02"</f>
        <v>06央債甲02</v>
      </c>
      <c r="D165" t="str">
        <f>"06102C"</f>
        <v>06102C</v>
      </c>
      <c r="E165" t="s">
        <v>66</v>
      </c>
      <c r="F165" t="s">
        <v>359</v>
      </c>
      <c r="G165" t="s">
        <v>358</v>
      </c>
      <c r="H165" s="1">
        <v>690000</v>
      </c>
      <c r="I165" s="1">
        <v>690000</v>
      </c>
      <c r="J165">
        <v>99.805000000000007</v>
      </c>
      <c r="K165">
        <v>99.805000000000007</v>
      </c>
      <c r="L165" t="s">
        <v>360</v>
      </c>
      <c r="M165" t="s">
        <v>69</v>
      </c>
      <c r="N165" s="1">
        <v>5000</v>
      </c>
      <c r="O165" s="1">
        <v>68865450</v>
      </c>
      <c r="P165">
        <v>0</v>
      </c>
      <c r="Q165">
        <v>0</v>
      </c>
    </row>
    <row r="166" spans="1:17">
      <c r="A166">
        <v>165</v>
      </c>
      <c r="B166" t="s">
        <v>355</v>
      </c>
      <c r="C166" t="str">
        <f>"06央債甲02"</f>
        <v>06央債甲02</v>
      </c>
      <c r="D166" t="str">
        <f>"06102D"</f>
        <v>06102D</v>
      </c>
      <c r="E166" t="s">
        <v>66</v>
      </c>
      <c r="F166" t="s">
        <v>359</v>
      </c>
      <c r="G166" t="s">
        <v>358</v>
      </c>
      <c r="H166" s="1">
        <v>1380000</v>
      </c>
      <c r="I166" s="1">
        <v>1380000</v>
      </c>
      <c r="J166">
        <v>99.805000000000007</v>
      </c>
      <c r="K166">
        <v>99.805000000000007</v>
      </c>
      <c r="L166" t="s">
        <v>360</v>
      </c>
      <c r="M166" t="s">
        <v>69</v>
      </c>
      <c r="N166" s="1">
        <v>10000</v>
      </c>
      <c r="O166" s="1">
        <v>137730900</v>
      </c>
      <c r="P166">
        <v>0</v>
      </c>
      <c r="Q166">
        <v>0</v>
      </c>
    </row>
    <row r="167" spans="1:17">
      <c r="A167">
        <v>166</v>
      </c>
      <c r="B167" t="s">
        <v>361</v>
      </c>
      <c r="C167" t="s">
        <v>362</v>
      </c>
      <c r="D167">
        <v>8480</v>
      </c>
      <c r="E167" t="s">
        <v>40</v>
      </c>
      <c r="F167" t="s">
        <v>363</v>
      </c>
      <c r="G167" t="s">
        <v>364</v>
      </c>
      <c r="H167" s="1">
        <v>850000</v>
      </c>
      <c r="I167" s="1">
        <v>850000</v>
      </c>
      <c r="J167">
        <v>107</v>
      </c>
      <c r="K167">
        <v>107</v>
      </c>
      <c r="L167" t="s">
        <v>365</v>
      </c>
      <c r="M167" t="s">
        <v>345</v>
      </c>
      <c r="N167" s="1">
        <v>1000</v>
      </c>
      <c r="O167" s="1">
        <v>90950000</v>
      </c>
      <c r="P167" s="1">
        <v>92128</v>
      </c>
      <c r="Q167">
        <v>0.92</v>
      </c>
    </row>
    <row r="168" spans="1:17">
      <c r="A168">
        <v>167</v>
      </c>
      <c r="B168" t="s">
        <v>359</v>
      </c>
      <c r="C168" t="s">
        <v>366</v>
      </c>
      <c r="D168">
        <v>3289</v>
      </c>
      <c r="E168" t="s">
        <v>20</v>
      </c>
      <c r="F168" t="s">
        <v>367</v>
      </c>
      <c r="G168" t="s">
        <v>368</v>
      </c>
      <c r="H168" s="1">
        <v>850000</v>
      </c>
      <c r="I168" s="1">
        <v>850000</v>
      </c>
      <c r="J168">
        <v>86</v>
      </c>
      <c r="K168">
        <v>86</v>
      </c>
      <c r="L168" t="s">
        <v>355</v>
      </c>
      <c r="M168" t="s">
        <v>74</v>
      </c>
      <c r="N168" s="1">
        <v>1000</v>
      </c>
      <c r="O168" s="1">
        <v>73100000</v>
      </c>
      <c r="P168" s="1">
        <v>113465</v>
      </c>
      <c r="Q168">
        <v>0.74</v>
      </c>
    </row>
    <row r="169" spans="1:17">
      <c r="A169">
        <v>168</v>
      </c>
      <c r="B169" t="s">
        <v>368</v>
      </c>
      <c r="C169" t="str">
        <f>"06央債甲01"</f>
        <v>06央債甲01</v>
      </c>
      <c r="D169" t="str">
        <f>"06101A"</f>
        <v>06101A</v>
      </c>
      <c r="E169" t="s">
        <v>66</v>
      </c>
      <c r="F169" t="s">
        <v>369</v>
      </c>
      <c r="G169" t="s">
        <v>367</v>
      </c>
      <c r="H169" s="1">
        <v>154000</v>
      </c>
      <c r="I169" s="1">
        <v>154000</v>
      </c>
      <c r="J169">
        <v>99.786000000000001</v>
      </c>
      <c r="K169">
        <v>99.786000000000001</v>
      </c>
      <c r="L169" t="s">
        <v>361</v>
      </c>
      <c r="M169" t="s">
        <v>69</v>
      </c>
      <c r="N169" s="1">
        <v>1000</v>
      </c>
      <c r="O169" s="1">
        <v>15367044</v>
      </c>
      <c r="P169">
        <v>0</v>
      </c>
      <c r="Q169">
        <v>0</v>
      </c>
    </row>
    <row r="170" spans="1:17">
      <c r="A170">
        <v>169</v>
      </c>
      <c r="B170" t="s">
        <v>368</v>
      </c>
      <c r="C170" t="str">
        <f>"06央債甲01"</f>
        <v>06央債甲01</v>
      </c>
      <c r="D170" t="str">
        <f>"06101B"</f>
        <v>06101B</v>
      </c>
      <c r="E170" t="s">
        <v>66</v>
      </c>
      <c r="F170" t="s">
        <v>369</v>
      </c>
      <c r="G170" t="s">
        <v>367</v>
      </c>
      <c r="H170" s="1">
        <v>276000</v>
      </c>
      <c r="I170" s="1">
        <v>276000</v>
      </c>
      <c r="J170">
        <v>99.786000000000001</v>
      </c>
      <c r="K170">
        <v>99.786000000000001</v>
      </c>
      <c r="L170" t="s">
        <v>361</v>
      </c>
      <c r="M170" t="s">
        <v>69</v>
      </c>
      <c r="N170" s="1">
        <v>2000</v>
      </c>
      <c r="O170" s="1">
        <v>27540936</v>
      </c>
      <c r="P170">
        <v>0</v>
      </c>
      <c r="Q170">
        <v>0</v>
      </c>
    </row>
    <row r="171" spans="1:17">
      <c r="A171">
        <v>170</v>
      </c>
      <c r="B171" t="s">
        <v>368</v>
      </c>
      <c r="C171" t="str">
        <f>"06央債甲01"</f>
        <v>06央債甲01</v>
      </c>
      <c r="D171" t="str">
        <f>"06101D"</f>
        <v>06101D</v>
      </c>
      <c r="E171" t="s">
        <v>66</v>
      </c>
      <c r="F171" t="s">
        <v>369</v>
      </c>
      <c r="G171" t="s">
        <v>367</v>
      </c>
      <c r="H171" s="1">
        <v>1380000</v>
      </c>
      <c r="I171" s="1">
        <v>1380000</v>
      </c>
      <c r="J171">
        <v>99.786000000000001</v>
      </c>
      <c r="K171">
        <v>99.786000000000001</v>
      </c>
      <c r="L171" t="s">
        <v>361</v>
      </c>
      <c r="M171" t="s">
        <v>69</v>
      </c>
      <c r="N171" s="1">
        <v>10000</v>
      </c>
      <c r="O171" s="1">
        <v>137704680</v>
      </c>
      <c r="P171">
        <v>0</v>
      </c>
      <c r="Q171">
        <v>0</v>
      </c>
    </row>
    <row r="172" spans="1:17">
      <c r="A172">
        <v>171</v>
      </c>
      <c r="B172" t="s">
        <v>368</v>
      </c>
      <c r="C172" t="str">
        <f>"06央債甲01"</f>
        <v>06央債甲01</v>
      </c>
      <c r="D172" t="str">
        <f>"06101C"</f>
        <v>06101C</v>
      </c>
      <c r="E172" t="s">
        <v>66</v>
      </c>
      <c r="F172" t="s">
        <v>369</v>
      </c>
      <c r="G172" t="s">
        <v>367</v>
      </c>
      <c r="H172" s="1">
        <v>690000</v>
      </c>
      <c r="I172" s="1">
        <v>690000</v>
      </c>
      <c r="J172">
        <v>99.786000000000001</v>
      </c>
      <c r="K172">
        <v>99.786000000000001</v>
      </c>
      <c r="L172" t="s">
        <v>361</v>
      </c>
      <c r="M172" t="s">
        <v>69</v>
      </c>
      <c r="N172" s="1">
        <v>5000</v>
      </c>
      <c r="O172" s="1">
        <v>68852340</v>
      </c>
      <c r="P172">
        <v>0</v>
      </c>
      <c r="Q172">
        <v>0</v>
      </c>
    </row>
    <row r="173" spans="1:17">
      <c r="A173">
        <v>172</v>
      </c>
      <c r="B173" t="s">
        <v>367</v>
      </c>
      <c r="C173" t="s">
        <v>370</v>
      </c>
      <c r="D173">
        <v>6552</v>
      </c>
      <c r="E173" t="s">
        <v>27</v>
      </c>
      <c r="F173" t="s">
        <v>369</v>
      </c>
      <c r="G173" t="s">
        <v>371</v>
      </c>
      <c r="H173" s="1">
        <v>850000</v>
      </c>
      <c r="I173" s="1">
        <v>5100000</v>
      </c>
      <c r="J173">
        <v>28</v>
      </c>
      <c r="K173">
        <v>26</v>
      </c>
      <c r="L173" t="s">
        <v>359</v>
      </c>
      <c r="M173" t="s">
        <v>98</v>
      </c>
      <c r="N173" s="1">
        <v>1000</v>
      </c>
      <c r="O173" s="1">
        <v>132600000</v>
      </c>
      <c r="P173" s="1">
        <v>134596</v>
      </c>
      <c r="Q173">
        <v>3.78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 繼群</cp:lastModifiedBy>
  <cp:revision/>
  <dcterms:created xsi:type="dcterms:W3CDTF">2021-09-12T12:49:39Z</dcterms:created>
  <dcterms:modified xsi:type="dcterms:W3CDTF">2021-09-12T12:50:22Z</dcterms:modified>
  <cp:category/>
  <cp:contentStatus/>
</cp:coreProperties>
</file>