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414"/>
  <workbookPr/>
  <mc:AlternateContent xmlns:mc="http://schemas.openxmlformats.org/markup-compatibility/2006">
    <mc:Choice Requires="x15">
      <x15ac:absPath xmlns:x15ac="http://schemas.microsoft.com/office/spreadsheetml/2010/11/ac" url="/Users/valkoiset/Desktop/SGH/2 semester/EHA/"/>
    </mc:Choice>
  </mc:AlternateContent>
  <xr:revisionPtr revIDLastSave="0" documentId="13_ncr:1_{A24D52FE-8B65-4245-8845-0C929EF19D44}" xr6:coauthVersionLast="43" xr6:coauthVersionMax="43" xr10:uidLastSave="{00000000-0000-0000-0000-000000000000}"/>
  <bookViews>
    <workbookView xWindow="0" yWindow="0" windowWidth="28800" windowHeight="18000" xr2:uid="{00000000-000D-0000-FFFF-FFFF00000000}"/>
  </bookViews>
  <sheets>
    <sheet name="12" sheetId="8" r:id="rId1"/>
    <sheet name="KM" sheetId="7" r:id="rId2"/>
    <sheet name="LT" sheetId="6" r:id="rId3"/>
    <sheet name="Sheet2" sheetId="9" r:id="rId4"/>
  </sheets>
  <definedNames>
    <definedName name="_xlnm._FilterDatabase" localSheetId="0" hidden="1">'12'!$B$1:$C$16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K2" i="8" l="1"/>
  <c r="M12" i="8"/>
  <c r="M13" i="8"/>
  <c r="L13" i="8"/>
  <c r="K13" i="8"/>
  <c r="J13" i="8"/>
  <c r="O12" i="8" l="1"/>
  <c r="O11" i="8"/>
  <c r="K12" i="8"/>
  <c r="L12" i="8" s="1"/>
  <c r="J12" i="8"/>
  <c r="J11" i="8"/>
  <c r="K11" i="8" s="1"/>
  <c r="L11" i="8" s="1"/>
  <c r="Q12" i="8" s="1"/>
  <c r="P5" i="8" l="1"/>
  <c r="P6" i="8"/>
  <c r="P7" i="8"/>
  <c r="O3" i="8"/>
  <c r="P3" i="8" s="1"/>
  <c r="O4" i="8"/>
  <c r="P4" i="8" s="1"/>
  <c r="O5" i="8"/>
  <c r="O6" i="8"/>
  <c r="O2" i="8"/>
  <c r="P2" i="8" s="1"/>
  <c r="L2" i="8"/>
  <c r="M3" i="8" s="1"/>
  <c r="Q3" i="8" s="1"/>
  <c r="K6" i="8"/>
  <c r="L6" i="8" s="1"/>
  <c r="H2" i="8"/>
  <c r="J3" i="8"/>
  <c r="K3" i="8" s="1"/>
  <c r="L3" i="8" s="1"/>
  <c r="J4" i="8"/>
  <c r="K4" i="8" s="1"/>
  <c r="L4" i="8" s="1"/>
  <c r="J5" i="8"/>
  <c r="K5" i="8" s="1"/>
  <c r="L5" i="8" s="1"/>
  <c r="J6" i="8"/>
  <c r="J2" i="8"/>
  <c r="M4" i="8" l="1"/>
  <c r="E26" i="6"/>
  <c r="F26" i="6" s="1"/>
  <c r="D26" i="6"/>
  <c r="E25" i="6"/>
  <c r="F25" i="6" s="1"/>
  <c r="D25" i="6"/>
  <c r="E24" i="6"/>
  <c r="F24" i="6" s="1"/>
  <c r="D24" i="6"/>
  <c r="E23" i="6"/>
  <c r="F23" i="6" s="1"/>
  <c r="D23" i="6"/>
  <c r="E22" i="6"/>
  <c r="F22" i="6" s="1"/>
  <c r="D22" i="6"/>
  <c r="E21" i="6"/>
  <c r="F21" i="6" s="1"/>
  <c r="D21" i="6"/>
  <c r="I20" i="6"/>
  <c r="E20" i="6"/>
  <c r="F20" i="6" s="1"/>
  <c r="D20" i="6"/>
  <c r="E7" i="6"/>
  <c r="D7" i="6"/>
  <c r="G3" i="7"/>
  <c r="G2" i="7"/>
  <c r="G23" i="6" l="1"/>
  <c r="Q4" i="8"/>
  <c r="M5" i="8"/>
  <c r="G20" i="6"/>
  <c r="G26" i="6"/>
  <c r="G22" i="6"/>
  <c r="G25" i="6"/>
  <c r="G21" i="6"/>
  <c r="G24" i="6"/>
  <c r="E13" i="6"/>
  <c r="F13" i="6" s="1"/>
  <c r="D13" i="6"/>
  <c r="E12" i="6"/>
  <c r="F12" i="6" s="1"/>
  <c r="D12" i="6"/>
  <c r="E11" i="6"/>
  <c r="F11" i="6" s="1"/>
  <c r="D11" i="6"/>
  <c r="E10" i="6"/>
  <c r="F10" i="6" s="1"/>
  <c r="D10" i="6"/>
  <c r="E9" i="6"/>
  <c r="F9" i="6" s="1"/>
  <c r="D9" i="6"/>
  <c r="E8" i="6"/>
  <c r="F8" i="6" s="1"/>
  <c r="D8" i="6"/>
  <c r="I7" i="6"/>
  <c r="F7" i="6"/>
  <c r="G7" i="6" s="1"/>
  <c r="H8" i="6" s="1"/>
  <c r="H14" i="7"/>
  <c r="H13" i="7"/>
  <c r="H12" i="7"/>
  <c r="H11" i="7"/>
  <c r="G11" i="7"/>
  <c r="K11" i="7" s="1"/>
  <c r="I10" i="7"/>
  <c r="G10" i="7"/>
  <c r="H4" i="7"/>
  <c r="H5" i="7"/>
  <c r="H6" i="7"/>
  <c r="H3" i="7"/>
  <c r="I2" i="7"/>
  <c r="Q5" i="8" l="1"/>
  <c r="M6" i="8"/>
  <c r="Q6" i="8" s="1"/>
  <c r="K10" i="7"/>
  <c r="L10" i="7" s="1"/>
  <c r="L13" i="7"/>
  <c r="K13" i="7"/>
  <c r="I3" i="7"/>
  <c r="I4" i="7" s="1"/>
  <c r="L11" i="7"/>
  <c r="L12" i="7"/>
  <c r="K12" i="7"/>
  <c r="K14" i="7"/>
  <c r="L14" i="7" s="1"/>
  <c r="I11" i="7"/>
  <c r="I12" i="7" s="1"/>
  <c r="H21" i="6"/>
  <c r="G10" i="6"/>
  <c r="G9" i="6"/>
  <c r="G13" i="6"/>
  <c r="G8" i="6"/>
  <c r="H9" i="6" s="1"/>
  <c r="G12" i="6"/>
  <c r="G11" i="6"/>
  <c r="I8" i="6"/>
  <c r="J11" i="7"/>
  <c r="M13" i="7" l="1"/>
  <c r="N13" i="7" s="1"/>
  <c r="M14" i="7"/>
  <c r="N14" i="7" s="1"/>
  <c r="M11" i="7"/>
  <c r="N11" i="7" s="1"/>
  <c r="O11" i="7" s="1"/>
  <c r="M10" i="7"/>
  <c r="N10" i="7" s="1"/>
  <c r="O10" i="7" s="1"/>
  <c r="M12" i="7"/>
  <c r="N12" i="7" s="1"/>
  <c r="J3" i="7"/>
  <c r="O12" i="7"/>
  <c r="H22" i="6"/>
  <c r="I21" i="6"/>
  <c r="I9" i="6"/>
  <c r="H10" i="6"/>
  <c r="I13" i="7"/>
  <c r="O13" i="7" s="1"/>
  <c r="J12" i="7"/>
  <c r="I22" i="6" l="1"/>
  <c r="H23" i="6"/>
  <c r="H11" i="6"/>
  <c r="I10" i="6"/>
  <c r="I14" i="7"/>
  <c r="J13" i="7"/>
  <c r="I5" i="7"/>
  <c r="J4" i="7"/>
  <c r="J14" i="7" l="1"/>
  <c r="O14" i="7"/>
  <c r="I23" i="6"/>
  <c r="H24" i="6"/>
  <c r="I11" i="6"/>
  <c r="H12" i="6"/>
  <c r="I6" i="7"/>
  <c r="J6" i="7" s="1"/>
  <c r="J5" i="7"/>
  <c r="H25" i="6" l="1"/>
  <c r="I24" i="6"/>
  <c r="H13" i="6"/>
  <c r="I13" i="6" s="1"/>
  <c r="I12" i="6"/>
  <c r="I25" i="6" l="1"/>
  <c r="H26" i="6"/>
  <c r="I26" i="6" l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Пользователь Windows</author>
    <author>Alina Degtyareva</author>
  </authors>
  <commentList>
    <comment ref="K9" authorId="0" shapeId="0" xr:uid="{F848ECEC-7605-48A0-8974-298997630396}">
      <text>
        <r>
          <rPr>
            <b/>
            <sz val="9"/>
            <color indexed="81"/>
            <rFont val="Tahoma"/>
            <family val="2"/>
            <charset val="204"/>
          </rPr>
          <t>Пользователь Windows:</t>
        </r>
        <r>
          <rPr>
            <sz val="9"/>
            <color indexed="81"/>
            <rFont val="Tahoma"/>
            <family val="2"/>
            <charset val="204"/>
          </rPr>
          <t xml:space="preserve">
Surviving- Failed</t>
        </r>
      </text>
    </comment>
    <comment ref="L9" authorId="1" shapeId="0" xr:uid="{00000000-0006-0000-0000-000001000000}">
      <text>
        <r>
          <rPr>
            <b/>
            <sz val="9"/>
            <color indexed="81"/>
            <rFont val="Tahoma"/>
            <family val="2"/>
            <charset val="204"/>
          </rPr>
          <t>Alina Degtyareva:</t>
        </r>
        <r>
          <rPr>
            <sz val="9"/>
            <color indexed="81"/>
            <rFont val="Tahoma"/>
            <family val="2"/>
            <charset val="204"/>
          </rPr>
          <t xml:space="preserve">
standard error of survival</t>
        </r>
      </text>
    </comment>
  </commentList>
</comments>
</file>

<file path=xl/sharedStrings.xml><?xml version="1.0" encoding="utf-8"?>
<sst xmlns="http://schemas.openxmlformats.org/spreadsheetml/2006/main" count="154" uniqueCount="75">
  <si>
    <t>ttd</t>
  </si>
  <si>
    <t>S(t)</t>
  </si>
  <si>
    <t>Przeżycie</t>
  </si>
  <si>
    <t>Niepowodzenie</t>
  </si>
  <si>
    <t>PDF</t>
  </si>
  <si>
    <t>Hazard</t>
  </si>
  <si>
    <t>.</t>
  </si>
  <si>
    <t>Błąd standardowy przeżycia</t>
  </si>
  <si>
    <t>Liczba nieudanych</t>
  </si>
  <si>
    <t>Liczba pozostałych</t>
  </si>
  <si>
    <t>nj</t>
  </si>
  <si>
    <t>dj</t>
  </si>
  <si>
    <t>F(t)</t>
  </si>
  <si>
    <t>proc lifetest data=b.dane(where=(ranuni(123)&lt;0.01 and product='css')) method=KM alpha=0.05;</t>
  </si>
  <si>
    <t>time ttd * rc(0,1);</t>
  </si>
  <si>
    <t>id aid cid;</t>
  </si>
  <si>
    <t>run;</t>
  </si>
  <si>
    <t>wj</t>
  </si>
  <si>
    <t>n'j</t>
  </si>
  <si>
    <t>qj</t>
  </si>
  <si>
    <t>ods graphics on;</t>
  </si>
  <si>
    <t>proc lifetest data=b.dane(where=(ranuni(123)&lt;0.01 and product='css')) method=LIFE alpha=0.05 plots=survival ;</t>
  </si>
  <si>
    <t>ods graphics off;</t>
  </si>
  <si>
    <t>Survival</t>
  </si>
  <si>
    <t>Failure</t>
  </si>
  <si>
    <t>Survival standard error</t>
  </si>
  <si>
    <t>Number failed</t>
  </si>
  <si>
    <t>Number left</t>
  </si>
  <si>
    <t>Interval</t>
  </si>
  <si>
    <t>[Lower,</t>
  </si>
  <si>
    <t>Upper)</t>
  </si>
  <si>
    <t>Number censored</t>
  </si>
  <si>
    <t>Effective sample size</t>
  </si>
  <si>
    <t>Conditional probability of failure</t>
  </si>
  <si>
    <t>Conditional probaility standard error</t>
  </si>
  <si>
    <t>Median residual lifetime</t>
  </si>
  <si>
    <t>Median standard error</t>
  </si>
  <si>
    <t>PDF standard error</t>
  </si>
  <si>
    <t>Hazard standard error</t>
  </si>
  <si>
    <t>Calculated for midpoint</t>
  </si>
  <si>
    <t>Lifetable</t>
  </si>
  <si>
    <t>s</t>
  </si>
  <si>
    <t>fract</t>
  </si>
  <si>
    <t>sum</t>
  </si>
  <si>
    <t>sqrt</t>
  </si>
  <si>
    <t>SE</t>
  </si>
  <si>
    <t>https://support.sas.com/documentation/cdl/en/statug/63033/HTML/default/viewer.htm#statug_lifetest_a0000000260.htm</t>
  </si>
  <si>
    <t>calculate all the formulas from the website above in sas and excel</t>
  </si>
  <si>
    <t>estim mean survival time- mean from SAS Summary statistics</t>
  </si>
  <si>
    <t>Nelson … estimate</t>
  </si>
  <si>
    <t>Time</t>
  </si>
  <si>
    <t>Event</t>
  </si>
  <si>
    <t>q</t>
  </si>
  <si>
    <t>S</t>
  </si>
  <si>
    <t>dj- # failed</t>
  </si>
  <si>
    <t>Z=w</t>
  </si>
  <si>
    <t>p</t>
  </si>
  <si>
    <t>E=d</t>
  </si>
  <si>
    <t>R=eff sample size</t>
  </si>
  <si>
    <t>G (hazard?)</t>
  </si>
  <si>
    <t>b</t>
  </si>
  <si>
    <t>st dev S</t>
  </si>
  <si>
    <t>G=hazard</t>
  </si>
  <si>
    <t>st dev G</t>
  </si>
  <si>
    <t>https://support.sas.com/documentation/cdl/en/statug/63033/HTML/default/viewer.htm#statug_lifetest_a0000000261.htm</t>
  </si>
  <si>
    <t>from</t>
  </si>
  <si>
    <t>to</t>
  </si>
  <si>
    <t>Event = 1 if an event has happened</t>
  </si>
  <si>
    <t>Event = 0 if the episode was censored</t>
  </si>
  <si>
    <r>
      <rPr>
        <b/>
        <sz val="11"/>
        <color theme="1"/>
        <rFont val="Calibri"/>
        <family val="2"/>
        <scheme val="minor"/>
      </rPr>
      <t>nj</t>
    </r>
    <r>
      <rPr>
        <sz val="11"/>
        <color theme="1"/>
        <rFont val="Calibri"/>
        <family val="2"/>
        <charset val="238"/>
        <scheme val="minor"/>
      </rPr>
      <t xml:space="preserve"> - number of units entering the interval</t>
    </r>
  </si>
  <si>
    <r>
      <rPr>
        <b/>
        <sz val="11"/>
        <color theme="1"/>
        <rFont val="Calibri"/>
        <family val="2"/>
        <scheme val="minor"/>
      </rPr>
      <t>w</t>
    </r>
    <r>
      <rPr>
        <sz val="11"/>
        <color theme="1"/>
        <rFont val="Calibri"/>
        <family val="2"/>
        <charset val="238"/>
        <scheme val="minor"/>
      </rPr>
      <t xml:space="preserve"> - number of units censored in the interval</t>
    </r>
  </si>
  <si>
    <r>
      <rPr>
        <b/>
        <sz val="11"/>
        <color theme="1"/>
        <rFont val="Calibri"/>
        <family val="2"/>
        <scheme val="minor"/>
      </rPr>
      <t>d</t>
    </r>
    <r>
      <rPr>
        <sz val="11"/>
        <color theme="1"/>
        <rFont val="Calibri"/>
        <family val="2"/>
        <charset val="238"/>
        <scheme val="minor"/>
      </rPr>
      <t xml:space="preserve"> - number of events occuring in the interval</t>
    </r>
  </si>
  <si>
    <r>
      <rPr>
        <b/>
        <sz val="11"/>
        <color theme="1"/>
        <rFont val="Calibri"/>
        <family val="2"/>
        <scheme val="minor"/>
      </rPr>
      <t>q</t>
    </r>
    <r>
      <rPr>
        <sz val="11"/>
        <color theme="1"/>
        <rFont val="Calibri"/>
        <family val="2"/>
        <charset val="238"/>
        <scheme val="minor"/>
      </rPr>
      <t xml:space="preserve"> - conditional probability</t>
    </r>
  </si>
  <si>
    <r>
      <rPr>
        <b/>
        <sz val="11"/>
        <color theme="1"/>
        <rFont val="Calibri"/>
        <family val="2"/>
        <scheme val="minor"/>
      </rPr>
      <t>p</t>
    </r>
    <r>
      <rPr>
        <sz val="11"/>
        <color theme="1"/>
        <rFont val="Calibri"/>
        <family val="2"/>
        <scheme val="minor"/>
      </rPr>
      <t xml:space="preserve"> = 1 - q</t>
    </r>
  </si>
  <si>
    <t>R = nj - w/2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</si>
</sst>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10" x14ac:knownFonts="1">
    <font>
      <sz val="11"/>
      <color theme="1"/>
      <name val="Calibri"/>
      <family val="2"/>
      <charset val="238"/>
      <scheme val="minor"/>
    </font>
    <font>
      <sz val="10"/>
      <color rgb="FF000000"/>
      <name val="Arial"/>
      <family val="2"/>
      <charset val="238"/>
    </font>
    <font>
      <b/>
      <sz val="10"/>
      <color rgb="FF112277"/>
      <name val="Arial"/>
      <family val="2"/>
      <charset val="238"/>
    </font>
    <font>
      <b/>
      <sz val="10"/>
      <color rgb="FF000000"/>
      <name val="Arial"/>
      <family val="2"/>
      <charset val="238"/>
    </font>
    <font>
      <b/>
      <sz val="10"/>
      <color theme="1" tint="0.249977111117893"/>
      <name val="Arial"/>
      <family val="2"/>
      <charset val="238"/>
    </font>
    <font>
      <sz val="9"/>
      <color indexed="81"/>
      <name val="Tahoma"/>
      <family val="2"/>
      <charset val="204"/>
    </font>
    <font>
      <b/>
      <sz val="9"/>
      <color indexed="81"/>
      <name val="Tahoma"/>
      <family val="2"/>
      <charset val="204"/>
    </font>
    <font>
      <u/>
      <sz val="11"/>
      <color theme="10"/>
      <name val="Calibri"/>
      <family val="2"/>
      <charset val="238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rgb="FFEDF2F9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0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7" fillId="0" borderId="0" applyNumberFormat="0" applyFill="0" applyBorder="0" applyAlignment="0" applyProtection="0"/>
  </cellStyleXfs>
  <cellXfs count="41">
    <xf numFmtId="0" fontId="0" fillId="0" borderId="0" xfId="0"/>
    <xf numFmtId="0" fontId="0" fillId="0" borderId="1" xfId="0" applyBorder="1"/>
    <xf numFmtId="0" fontId="0" fillId="0" borderId="0" xfId="0"/>
    <xf numFmtId="0" fontId="3" fillId="2" borderId="1" xfId="0" applyFont="1" applyFill="1" applyBorder="1" applyAlignment="1">
      <alignment horizontal="right" vertical="top"/>
    </xf>
    <xf numFmtId="0" fontId="1" fillId="3" borderId="1" xfId="0" applyFont="1" applyFill="1" applyBorder="1" applyAlignment="1">
      <alignment horizontal="right" vertical="top"/>
    </xf>
    <xf numFmtId="0" fontId="2" fillId="2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right" vertical="top"/>
    </xf>
    <xf numFmtId="0" fontId="4" fillId="4" borderId="1" xfId="0" applyFont="1" applyFill="1" applyBorder="1" applyAlignment="1">
      <alignment horizontal="right" vertical="top"/>
    </xf>
    <xf numFmtId="0" fontId="1" fillId="6" borderId="1" xfId="0" applyFont="1" applyFill="1" applyBorder="1" applyAlignment="1">
      <alignment horizontal="right" vertical="top"/>
    </xf>
    <xf numFmtId="0" fontId="0" fillId="6" borderId="1" xfId="0" applyFill="1" applyBorder="1"/>
    <xf numFmtId="164" fontId="0" fillId="6" borderId="1" xfId="0" applyNumberFormat="1" applyFill="1" applyBorder="1"/>
    <xf numFmtId="0" fontId="1" fillId="5" borderId="1" xfId="0" applyFont="1" applyFill="1" applyBorder="1" applyAlignment="1">
      <alignment horizontal="right" vertical="top"/>
    </xf>
    <xf numFmtId="0" fontId="0" fillId="5" borderId="1" xfId="0" applyFill="1" applyBorder="1"/>
    <xf numFmtId="164" fontId="0" fillId="5" borderId="1" xfId="0" applyNumberFormat="1" applyFill="1" applyBorder="1"/>
    <xf numFmtId="0" fontId="3" fillId="6" borderId="1" xfId="0" applyFont="1" applyFill="1" applyBorder="1" applyAlignment="1">
      <alignment horizontal="right" vertical="top"/>
    </xf>
    <xf numFmtId="164" fontId="3" fillId="6" borderId="1" xfId="0" applyNumberFormat="1" applyFont="1" applyFill="1" applyBorder="1" applyAlignment="1">
      <alignment horizontal="right" vertical="top"/>
    </xf>
    <xf numFmtId="0" fontId="4" fillId="4" borderId="1" xfId="0" applyFont="1" applyFill="1" applyBorder="1" applyAlignment="1">
      <alignment horizontal="center" vertical="center" wrapText="1"/>
    </xf>
    <xf numFmtId="0" fontId="4" fillId="4" borderId="5" xfId="0" applyFont="1" applyFill="1" applyBorder="1" applyAlignment="1">
      <alignment horizontal="center" vertical="center" wrapText="1"/>
    </xf>
    <xf numFmtId="0" fontId="4" fillId="4" borderId="3" xfId="0" applyFont="1" applyFill="1" applyBorder="1" applyAlignment="1">
      <alignment horizontal="center" vertical="center" wrapText="1"/>
    </xf>
    <xf numFmtId="0" fontId="0" fillId="7" borderId="0" xfId="0" applyFill="1"/>
    <xf numFmtId="0" fontId="0" fillId="8" borderId="0" xfId="0" applyFill="1"/>
    <xf numFmtId="0" fontId="0" fillId="9" borderId="0" xfId="0" applyFill="1"/>
    <xf numFmtId="0" fontId="0" fillId="10" borderId="0" xfId="0" applyFill="1"/>
    <xf numFmtId="0" fontId="0" fillId="6" borderId="0" xfId="0" applyFill="1"/>
    <xf numFmtId="0" fontId="7" fillId="0" borderId="0" xfId="1"/>
    <xf numFmtId="0" fontId="2" fillId="2" borderId="1" xfId="0" applyFont="1" applyFill="1" applyBorder="1" applyAlignment="1">
      <alignment horizontal="center" wrapText="1"/>
    </xf>
    <xf numFmtId="0" fontId="2" fillId="2" borderId="1" xfId="0" applyFont="1" applyFill="1" applyBorder="1" applyAlignment="1">
      <alignment horizontal="center" vertical="center" wrapText="1"/>
    </xf>
    <xf numFmtId="0" fontId="2" fillId="6" borderId="2" xfId="0" applyFont="1" applyFill="1" applyBorder="1" applyAlignment="1">
      <alignment horizontal="center" vertical="center" wrapText="1"/>
    </xf>
    <xf numFmtId="0" fontId="2" fillId="6" borderId="3" xfId="0" applyFont="1" applyFill="1" applyBorder="1" applyAlignment="1">
      <alignment horizontal="center" vertical="center" wrapText="1"/>
    </xf>
    <xf numFmtId="0" fontId="2" fillId="6" borderId="4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right" vertical="center" wrapText="1"/>
    </xf>
    <xf numFmtId="0" fontId="8" fillId="7" borderId="0" xfId="0" applyFont="1" applyFill="1"/>
    <xf numFmtId="0" fontId="0" fillId="11" borderId="7" xfId="0" applyFill="1" applyBorder="1"/>
    <xf numFmtId="0" fontId="0" fillId="11" borderId="8" xfId="0" applyFill="1" applyBorder="1"/>
    <xf numFmtId="0" fontId="0" fillId="11" borderId="10" xfId="0" applyFill="1" applyBorder="1"/>
    <xf numFmtId="0" fontId="0" fillId="11" borderId="11" xfId="0" applyFill="1" applyBorder="1"/>
    <xf numFmtId="0" fontId="0" fillId="11" borderId="6" xfId="0" applyFill="1" applyBorder="1"/>
    <xf numFmtId="0" fontId="0" fillId="11" borderId="9" xfId="0" applyFill="1" applyBorder="1"/>
    <xf numFmtId="0" fontId="0" fillId="0" borderId="0" xfId="0" applyFill="1"/>
    <xf numFmtId="0" fontId="9" fillId="0" borderId="0" xfId="0" applyFont="1" applyFill="1" applyBorder="1"/>
    <xf numFmtId="0" fontId="0" fillId="0" borderId="0" xfId="0" applyFill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hyperlink" Target="https://support.sas.com/documentation/cdl/en/statug/63033/HTML/default/viewer.htm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support.sas.com/documentation/cdl/en/statug/63033/HTML/default/viewer.ht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870807-91C9-4E29-B7DC-9EA7348D5249}">
  <dimension ref="A1:R23"/>
  <sheetViews>
    <sheetView tabSelected="1" zoomScale="143" workbookViewId="0">
      <selection activeCell="N18" sqref="N18"/>
    </sheetView>
  </sheetViews>
  <sheetFormatPr baseColWidth="10" defaultColWidth="8.83203125" defaultRowHeight="15" x14ac:dyDescent="0.2"/>
  <cols>
    <col min="1" max="1" width="9.1640625" style="2"/>
    <col min="7" max="7" width="9.1640625" style="2"/>
    <col min="10" max="10" width="16.5" bestFit="1" customWidth="1"/>
    <col min="12" max="12" width="9.1640625" style="2"/>
    <col min="14" max="14" width="11" bestFit="1" customWidth="1"/>
  </cols>
  <sheetData>
    <row r="1" spans="2:18" s="2" customFormat="1" x14ac:dyDescent="0.2">
      <c r="B1" s="2" t="s">
        <v>50</v>
      </c>
      <c r="C1" s="2" t="s">
        <v>51</v>
      </c>
      <c r="E1" s="31" t="s">
        <v>65</v>
      </c>
      <c r="F1" s="31" t="s">
        <v>66</v>
      </c>
      <c r="G1" s="31" t="s">
        <v>10</v>
      </c>
      <c r="H1" s="31" t="s">
        <v>57</v>
      </c>
      <c r="I1" s="31" t="s">
        <v>55</v>
      </c>
      <c r="J1" s="31" t="s">
        <v>58</v>
      </c>
      <c r="K1" s="31" t="s">
        <v>52</v>
      </c>
      <c r="L1" s="31" t="s">
        <v>56</v>
      </c>
      <c r="M1" s="31" t="s">
        <v>53</v>
      </c>
      <c r="N1" s="31" t="s">
        <v>59</v>
      </c>
      <c r="O1" s="31" t="s">
        <v>60</v>
      </c>
      <c r="P1" s="31" t="s">
        <v>62</v>
      </c>
      <c r="Q1" s="31" t="s">
        <v>61</v>
      </c>
      <c r="R1" s="31" t="s">
        <v>63</v>
      </c>
    </row>
    <row r="2" spans="2:18" x14ac:dyDescent="0.2">
      <c r="B2" s="19">
        <v>0.4</v>
      </c>
      <c r="C2" s="19">
        <v>1</v>
      </c>
      <c r="E2">
        <v>0</v>
      </c>
      <c r="F2">
        <v>3</v>
      </c>
      <c r="G2" s="2">
        <v>15</v>
      </c>
      <c r="H2">
        <f>1</f>
        <v>1</v>
      </c>
      <c r="I2">
        <v>0</v>
      </c>
      <c r="J2">
        <f>G2-I2/2</f>
        <v>15</v>
      </c>
      <c r="K2">
        <f>H2/J2</f>
        <v>6.6666666666666666E-2</v>
      </c>
      <c r="L2" s="2">
        <f>1-K2</f>
        <v>0.93333333333333335</v>
      </c>
      <c r="M2">
        <v>1</v>
      </c>
      <c r="O2">
        <f>F2-E2</f>
        <v>3</v>
      </c>
      <c r="P2">
        <f>H2/(O2*(G2-I2/2-H2/2))</f>
        <v>2.2988505747126436E-2</v>
      </c>
      <c r="Q2">
        <v>0</v>
      </c>
    </row>
    <row r="3" spans="2:18" x14ac:dyDescent="0.2">
      <c r="B3" s="20">
        <v>3.4</v>
      </c>
      <c r="C3" s="20">
        <v>1</v>
      </c>
      <c r="E3">
        <v>3</v>
      </c>
      <c r="F3">
        <v>6</v>
      </c>
      <c r="G3" s="2">
        <v>14</v>
      </c>
      <c r="H3" s="2">
        <v>3</v>
      </c>
      <c r="I3">
        <v>1</v>
      </c>
      <c r="J3" s="2">
        <f t="shared" ref="J3:J6" si="0">G3-I3/2</f>
        <v>13.5</v>
      </c>
      <c r="K3" s="2">
        <f t="shared" ref="K3:K6" si="1">H3/J3</f>
        <v>0.22222222222222221</v>
      </c>
      <c r="L3" s="2">
        <f t="shared" ref="L3:L6" si="2">1-K3</f>
        <v>0.77777777777777779</v>
      </c>
      <c r="M3">
        <f>M2*L2</f>
        <v>0.93333333333333335</v>
      </c>
      <c r="O3" s="2">
        <f t="shared" ref="O3:O6" si="3">F3-E3</f>
        <v>3</v>
      </c>
      <c r="P3" s="2">
        <f t="shared" ref="P3:P7" si="4">H3/(O3*(G3-I3/2-H3/2))</f>
        <v>8.3333333333333329E-2</v>
      </c>
      <c r="Q3" s="2">
        <f>M3*SQRT(K2/(G2*L2))</f>
        <v>6.4406118871953064E-2</v>
      </c>
    </row>
    <row r="4" spans="2:18" x14ac:dyDescent="0.2">
      <c r="B4" s="20">
        <v>3.4</v>
      </c>
      <c r="C4" s="20">
        <v>0</v>
      </c>
      <c r="E4">
        <v>6</v>
      </c>
      <c r="F4">
        <v>9</v>
      </c>
      <c r="G4" s="2">
        <v>10</v>
      </c>
      <c r="H4" s="2">
        <v>3</v>
      </c>
      <c r="I4">
        <v>1</v>
      </c>
      <c r="J4" s="2">
        <f t="shared" si="0"/>
        <v>9.5</v>
      </c>
      <c r="K4" s="2">
        <f t="shared" si="1"/>
        <v>0.31578947368421051</v>
      </c>
      <c r="L4" s="2">
        <f t="shared" si="2"/>
        <v>0.68421052631578949</v>
      </c>
      <c r="M4" s="2">
        <f>M3*L3</f>
        <v>0.72592592592592597</v>
      </c>
      <c r="O4" s="2">
        <f t="shared" si="3"/>
        <v>3</v>
      </c>
      <c r="P4" s="2">
        <f t="shared" si="4"/>
        <v>0.125</v>
      </c>
      <c r="Q4" s="2">
        <f>M4*SQRT(K3/(G3*L3))</f>
        <v>0.1037037037037037</v>
      </c>
    </row>
    <row r="5" spans="2:18" x14ac:dyDescent="0.2">
      <c r="B5" s="20">
        <v>4.5</v>
      </c>
      <c r="C5" s="20">
        <v>1</v>
      </c>
      <c r="E5">
        <v>9</v>
      </c>
      <c r="F5">
        <v>12</v>
      </c>
      <c r="G5" s="2">
        <v>6</v>
      </c>
      <c r="H5" s="2">
        <v>1</v>
      </c>
      <c r="I5">
        <v>0</v>
      </c>
      <c r="J5" s="2">
        <f t="shared" si="0"/>
        <v>6</v>
      </c>
      <c r="K5" s="2">
        <f t="shared" si="1"/>
        <v>0.16666666666666666</v>
      </c>
      <c r="L5" s="2">
        <f t="shared" si="2"/>
        <v>0.83333333333333337</v>
      </c>
      <c r="M5" s="2">
        <f t="shared" ref="M5:M6" si="5">M4*L4</f>
        <v>0.49668615984405462</v>
      </c>
      <c r="O5" s="2">
        <f t="shared" si="3"/>
        <v>3</v>
      </c>
      <c r="P5" s="2">
        <f t="shared" si="4"/>
        <v>6.0606060606060608E-2</v>
      </c>
      <c r="Q5" s="2">
        <f>M5*SQRT(K4/(G4*L4))</f>
        <v>0.10670530403815644</v>
      </c>
    </row>
    <row r="6" spans="2:18" x14ac:dyDescent="0.2">
      <c r="B6" s="20">
        <v>5.5</v>
      </c>
      <c r="C6" s="20">
        <v>1</v>
      </c>
      <c r="E6">
        <v>12</v>
      </c>
      <c r="F6">
        <v>15</v>
      </c>
      <c r="G6" s="2">
        <v>5</v>
      </c>
      <c r="H6" s="2">
        <v>2</v>
      </c>
      <c r="I6">
        <v>3</v>
      </c>
      <c r="J6" s="2">
        <f t="shared" si="0"/>
        <v>3.5</v>
      </c>
      <c r="K6" s="2">
        <f t="shared" si="1"/>
        <v>0.5714285714285714</v>
      </c>
      <c r="L6" s="2">
        <f t="shared" si="2"/>
        <v>0.4285714285714286</v>
      </c>
      <c r="M6" s="2">
        <f t="shared" si="5"/>
        <v>0.41390513320337885</v>
      </c>
      <c r="O6" s="2">
        <f t="shared" si="3"/>
        <v>3</v>
      </c>
      <c r="P6" s="2">
        <f t="shared" si="4"/>
        <v>0.26666666666666666</v>
      </c>
      <c r="Q6" s="2">
        <f>M6*SQRT(K5/(G5*L5))</f>
        <v>7.5568392707557039E-2</v>
      </c>
    </row>
    <row r="7" spans="2:18" x14ac:dyDescent="0.2">
      <c r="B7" s="21">
        <v>6</v>
      </c>
      <c r="C7" s="21">
        <v>1</v>
      </c>
      <c r="E7" s="23">
        <v>15</v>
      </c>
      <c r="F7" s="23" t="s">
        <v>6</v>
      </c>
      <c r="G7" s="23">
        <v>0</v>
      </c>
      <c r="H7" s="23"/>
      <c r="I7" s="23"/>
      <c r="J7" s="23"/>
      <c r="K7" s="23"/>
      <c r="O7" s="2"/>
      <c r="P7" s="2" t="e">
        <f t="shared" si="4"/>
        <v>#DIV/0!</v>
      </c>
    </row>
    <row r="8" spans="2:18" x14ac:dyDescent="0.2">
      <c r="B8" s="21">
        <v>6.3</v>
      </c>
      <c r="C8" s="21">
        <v>0</v>
      </c>
    </row>
    <row r="9" spans="2:18" x14ac:dyDescent="0.2">
      <c r="B9" s="21">
        <v>7.3</v>
      </c>
      <c r="C9" s="21">
        <v>1</v>
      </c>
    </row>
    <row r="10" spans="2:18" x14ac:dyDescent="0.2">
      <c r="B10" s="21">
        <v>7.5</v>
      </c>
      <c r="C10" s="21">
        <v>1</v>
      </c>
      <c r="E10" s="31" t="s">
        <v>65</v>
      </c>
      <c r="F10" s="31" t="s">
        <v>66</v>
      </c>
      <c r="G10" s="31" t="s">
        <v>10</v>
      </c>
      <c r="H10" s="31" t="s">
        <v>57</v>
      </c>
      <c r="I10" s="31" t="s">
        <v>55</v>
      </c>
      <c r="J10" s="31" t="s">
        <v>58</v>
      </c>
      <c r="K10" s="31" t="s">
        <v>52</v>
      </c>
      <c r="L10" s="31" t="s">
        <v>56</v>
      </c>
      <c r="M10" s="31" t="s">
        <v>53</v>
      </c>
      <c r="N10" s="31" t="s">
        <v>59</v>
      </c>
      <c r="O10" s="31" t="s">
        <v>60</v>
      </c>
      <c r="P10" s="31" t="s">
        <v>62</v>
      </c>
      <c r="Q10" s="31" t="s">
        <v>61</v>
      </c>
      <c r="R10" s="31" t="s">
        <v>63</v>
      </c>
    </row>
    <row r="11" spans="2:18" x14ac:dyDescent="0.2">
      <c r="B11" s="22">
        <v>10.1</v>
      </c>
      <c r="C11" s="22">
        <v>1</v>
      </c>
      <c r="E11" s="2">
        <v>0</v>
      </c>
      <c r="F11" s="2">
        <v>6</v>
      </c>
      <c r="G11" s="2">
        <v>15</v>
      </c>
      <c r="H11" s="2">
        <v>4</v>
      </c>
      <c r="I11" s="2">
        <v>1</v>
      </c>
      <c r="J11" s="2">
        <f>G11-I11/2</f>
        <v>14.5</v>
      </c>
      <c r="K11">
        <f>H11/J11</f>
        <v>0.27586206896551724</v>
      </c>
      <c r="L11" s="2">
        <f>1-K11</f>
        <v>0.72413793103448276</v>
      </c>
      <c r="M11">
        <v>1</v>
      </c>
      <c r="O11">
        <f>F11-E11</f>
        <v>6</v>
      </c>
      <c r="Q11">
        <v>0</v>
      </c>
    </row>
    <row r="12" spans="2:18" x14ac:dyDescent="0.2">
      <c r="B12" s="23">
        <v>12.1</v>
      </c>
      <c r="C12" s="23">
        <v>0</v>
      </c>
      <c r="E12" s="2">
        <v>6</v>
      </c>
      <c r="F12" s="2">
        <v>12</v>
      </c>
      <c r="G12" s="2">
        <v>10</v>
      </c>
      <c r="H12" s="2">
        <v>3</v>
      </c>
      <c r="I12" s="2">
        <v>1</v>
      </c>
      <c r="J12" s="2">
        <f t="shared" ref="J12:J15" si="6">G12-I12/2</f>
        <v>9.5</v>
      </c>
      <c r="K12" s="2">
        <f t="shared" ref="K12:K15" si="7">H12/J12</f>
        <v>0.31578947368421051</v>
      </c>
      <c r="L12" s="2">
        <f t="shared" ref="L12:L15" si="8">1-K12</f>
        <v>0.68421052631578949</v>
      </c>
      <c r="M12">
        <f>M11*L11</f>
        <v>0.72413793103448276</v>
      </c>
      <c r="O12" s="2">
        <f t="shared" ref="O12:O15" si="9">F12-E12</f>
        <v>6</v>
      </c>
      <c r="Q12">
        <f>M12*SQRT(K11/(G11*L11))</f>
        <v>0.11540138297021732</v>
      </c>
    </row>
    <row r="13" spans="2:18" x14ac:dyDescent="0.2">
      <c r="B13" s="23">
        <v>12.1</v>
      </c>
      <c r="C13" s="23">
        <v>1</v>
      </c>
      <c r="E13" s="2">
        <v>12</v>
      </c>
      <c r="F13" s="2">
        <v>15</v>
      </c>
      <c r="G13" s="2">
        <v>5</v>
      </c>
      <c r="H13" s="2">
        <v>2</v>
      </c>
      <c r="I13" s="2">
        <v>3</v>
      </c>
      <c r="J13" s="2">
        <f t="shared" si="6"/>
        <v>3.5</v>
      </c>
      <c r="K13" s="2">
        <f t="shared" si="7"/>
        <v>0.5714285714285714</v>
      </c>
      <c r="L13" s="2">
        <f t="shared" si="8"/>
        <v>0.4285714285714286</v>
      </c>
      <c r="M13" s="2">
        <f>M12*L12</f>
        <v>0.49546279491833034</v>
      </c>
      <c r="O13" s="2"/>
      <c r="Q13" s="2"/>
    </row>
    <row r="14" spans="2:18" x14ac:dyDescent="0.2">
      <c r="B14" s="23">
        <v>13.1</v>
      </c>
      <c r="C14" s="23">
        <v>0</v>
      </c>
      <c r="E14" s="2"/>
      <c r="F14" s="2"/>
      <c r="H14" s="2"/>
      <c r="I14" s="2"/>
      <c r="J14" s="2"/>
      <c r="K14" s="2"/>
      <c r="M14" s="2"/>
      <c r="O14" s="2"/>
      <c r="Q14" s="2"/>
    </row>
    <row r="15" spans="2:18" x14ac:dyDescent="0.2">
      <c r="B15" s="23">
        <v>14.1</v>
      </c>
      <c r="C15" s="23">
        <v>1</v>
      </c>
      <c r="E15" s="2"/>
      <c r="F15" s="2"/>
      <c r="H15" s="2"/>
      <c r="I15" s="2"/>
      <c r="J15" s="2"/>
      <c r="K15" s="2"/>
      <c r="M15" s="2"/>
      <c r="O15" s="2"/>
      <c r="Q15" s="2"/>
    </row>
    <row r="16" spans="2:18" x14ac:dyDescent="0.2">
      <c r="B16" s="23">
        <v>14.1</v>
      </c>
      <c r="C16" s="23">
        <v>0</v>
      </c>
      <c r="E16" s="38"/>
      <c r="F16" s="38"/>
      <c r="G16" s="38"/>
      <c r="H16" s="38"/>
      <c r="I16" s="38"/>
      <c r="J16" s="38"/>
    </row>
    <row r="18" spans="3:10" x14ac:dyDescent="0.2">
      <c r="C18" s="36" t="s">
        <v>67</v>
      </c>
      <c r="D18" s="32"/>
      <c r="E18" s="32"/>
      <c r="F18" s="33"/>
      <c r="H18" s="39" t="s">
        <v>69</v>
      </c>
      <c r="I18" s="40"/>
      <c r="J18" s="40"/>
    </row>
    <row r="19" spans="3:10" x14ac:dyDescent="0.2">
      <c r="C19" s="37" t="s">
        <v>68</v>
      </c>
      <c r="D19" s="34"/>
      <c r="E19" s="34"/>
      <c r="F19" s="35"/>
      <c r="H19" s="39" t="s">
        <v>70</v>
      </c>
      <c r="I19" s="40"/>
      <c r="J19" s="40"/>
    </row>
    <row r="20" spans="3:10" x14ac:dyDescent="0.2">
      <c r="H20" s="39" t="s">
        <v>71</v>
      </c>
      <c r="I20" s="40"/>
      <c r="J20" s="40"/>
    </row>
    <row r="21" spans="3:10" x14ac:dyDescent="0.2">
      <c r="H21" s="39" t="s">
        <v>72</v>
      </c>
      <c r="I21" s="40"/>
      <c r="J21" s="40"/>
    </row>
    <row r="22" spans="3:10" x14ac:dyDescent="0.2">
      <c r="H22" s="39" t="s">
        <v>73</v>
      </c>
      <c r="I22" s="40"/>
      <c r="J22" s="40"/>
    </row>
    <row r="23" spans="3:10" x14ac:dyDescent="0.2">
      <c r="H23" s="39" t="s">
        <v>74</v>
      </c>
      <c r="I23" s="40"/>
      <c r="J23" s="40"/>
    </row>
  </sheetData>
  <autoFilter ref="B1:C16" xr:uid="{2C1AE155-6604-486F-AA9D-937A0D034691}">
    <sortState xmlns:xlrd2="http://schemas.microsoft.com/office/spreadsheetml/2017/richdata2" ref="B2:C16">
      <sortCondition ref="B1:B16"/>
    </sortState>
  </autoFilter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22"/>
  <sheetViews>
    <sheetView showGridLines="0" topLeftCell="A9" zoomScale="115" zoomScaleNormal="115" workbookViewId="0">
      <selection activeCell="L22" sqref="L22"/>
    </sheetView>
  </sheetViews>
  <sheetFormatPr baseColWidth="10" defaultColWidth="8.83203125" defaultRowHeight="15" x14ac:dyDescent="0.2"/>
  <cols>
    <col min="1" max="1" width="3.5" bestFit="1" customWidth="1"/>
    <col min="2" max="2" width="9.33203125" customWidth="1"/>
    <col min="3" max="3" width="15.33203125" customWidth="1"/>
    <col min="4" max="4" width="17.1640625" bestFit="1" customWidth="1"/>
    <col min="5" max="5" width="11" customWidth="1"/>
    <col min="6" max="6" width="11.5" customWidth="1"/>
    <col min="9" max="9" width="9.5" bestFit="1" customWidth="1"/>
  </cols>
  <sheetData>
    <row r="1" spans="1:17" ht="27.5" customHeight="1" x14ac:dyDescent="0.2">
      <c r="A1" s="5" t="s">
        <v>0</v>
      </c>
      <c r="B1" s="5" t="s">
        <v>23</v>
      </c>
      <c r="C1" s="5" t="s">
        <v>24</v>
      </c>
      <c r="D1" s="5" t="s">
        <v>25</v>
      </c>
      <c r="E1" s="5" t="s">
        <v>26</v>
      </c>
      <c r="F1" s="5" t="s">
        <v>27</v>
      </c>
      <c r="G1" s="5" t="s">
        <v>10</v>
      </c>
      <c r="H1" s="5" t="s">
        <v>11</v>
      </c>
      <c r="I1" s="5" t="s">
        <v>1</v>
      </c>
      <c r="J1" s="5" t="s">
        <v>12</v>
      </c>
    </row>
    <row r="2" spans="1:17" x14ac:dyDescent="0.2">
      <c r="A2" s="6">
        <v>0</v>
      </c>
      <c r="B2" s="4">
        <v>1</v>
      </c>
      <c r="C2" s="4">
        <v>0</v>
      </c>
      <c r="D2" s="4">
        <v>0</v>
      </c>
      <c r="E2" s="4">
        <v>0</v>
      </c>
      <c r="F2" s="4">
        <v>448</v>
      </c>
      <c r="G2" s="1">
        <f>F2</f>
        <v>448</v>
      </c>
      <c r="H2" s="4">
        <v>0</v>
      </c>
      <c r="I2" s="8">
        <f>1</f>
        <v>1</v>
      </c>
      <c r="J2" s="9"/>
    </row>
    <row r="3" spans="1:17" x14ac:dyDescent="0.2">
      <c r="A3" s="6">
        <v>3</v>
      </c>
      <c r="B3" s="4">
        <v>0.96809999999999996</v>
      </c>
      <c r="C3" s="4">
        <v>3.1899999999999998E-2</v>
      </c>
      <c r="D3" s="4">
        <v>8.6999999999999994E-3</v>
      </c>
      <c r="E3" s="4">
        <v>13</v>
      </c>
      <c r="F3" s="4">
        <v>395</v>
      </c>
      <c r="G3" s="1">
        <f>F3+E3</f>
        <v>408</v>
      </c>
      <c r="H3" s="1">
        <f>E3-E2</f>
        <v>13</v>
      </c>
      <c r="I3" s="10">
        <f>I2*(1-H3/G3)</f>
        <v>0.96813725490196079</v>
      </c>
      <c r="J3" s="10">
        <f>1-I3</f>
        <v>3.1862745098039214E-2</v>
      </c>
    </row>
    <row r="4" spans="1:17" x14ac:dyDescent="0.2">
      <c r="A4" s="6">
        <v>4</v>
      </c>
      <c r="B4" s="4">
        <v>0.94569999999999999</v>
      </c>
      <c r="C4" s="4">
        <v>5.4300000000000001E-2</v>
      </c>
      <c r="D4" s="4">
        <v>1.1299999999999999E-2</v>
      </c>
      <c r="E4" s="4">
        <v>22</v>
      </c>
      <c r="F4" s="4">
        <v>379</v>
      </c>
      <c r="G4" s="1">
        <v>388</v>
      </c>
      <c r="H4" s="1">
        <f t="shared" ref="H4:H6" si="0">E4-E3</f>
        <v>9</v>
      </c>
      <c r="I4" s="10">
        <f>I3*(1-H4/G4)</f>
        <v>0.94568046290681218</v>
      </c>
      <c r="J4" s="10">
        <f t="shared" ref="J4:J6" si="1">1-I4</f>
        <v>5.431953709318782E-2</v>
      </c>
    </row>
    <row r="5" spans="1:17" x14ac:dyDescent="0.2">
      <c r="A5" s="6">
        <v>5</v>
      </c>
      <c r="B5" s="4">
        <v>0.92779999999999996</v>
      </c>
      <c r="C5" s="4">
        <v>7.22E-2</v>
      </c>
      <c r="D5" s="4">
        <v>1.29E-2</v>
      </c>
      <c r="E5" s="4">
        <v>29</v>
      </c>
      <c r="F5" s="4">
        <v>363</v>
      </c>
      <c r="G5" s="1">
        <v>370</v>
      </c>
      <c r="H5" s="1">
        <f t="shared" si="0"/>
        <v>7</v>
      </c>
      <c r="I5" s="10">
        <f t="shared" ref="I5:I6" si="2">I4*(1-H5/G5)</f>
        <v>0.92778921090587241</v>
      </c>
      <c r="J5" s="10">
        <f t="shared" si="1"/>
        <v>7.2210789094127592E-2</v>
      </c>
    </row>
    <row r="6" spans="1:17" x14ac:dyDescent="0.2">
      <c r="A6" s="6">
        <v>6</v>
      </c>
      <c r="B6" s="4">
        <v>0.9143</v>
      </c>
      <c r="C6" s="4">
        <v>8.5699999999999998E-2</v>
      </c>
      <c r="D6" s="4">
        <v>1.41E-2</v>
      </c>
      <c r="E6" s="4">
        <v>34</v>
      </c>
      <c r="F6" s="4">
        <v>339</v>
      </c>
      <c r="G6" s="1">
        <v>344</v>
      </c>
      <c r="H6" s="1">
        <f t="shared" si="0"/>
        <v>5</v>
      </c>
      <c r="I6" s="10">
        <f t="shared" si="2"/>
        <v>0.91430390260782191</v>
      </c>
      <c r="J6" s="10">
        <f t="shared" si="1"/>
        <v>8.5696097392178094E-2</v>
      </c>
    </row>
    <row r="8" spans="1:17" s="2" customFormat="1" x14ac:dyDescent="0.2"/>
    <row r="9" spans="1:17" s="2" customFormat="1" ht="126" x14ac:dyDescent="0.2">
      <c r="A9" s="16" t="s">
        <v>0</v>
      </c>
      <c r="B9" s="16" t="s">
        <v>2</v>
      </c>
      <c r="C9" s="16" t="s">
        <v>3</v>
      </c>
      <c r="D9" s="16" t="s">
        <v>7</v>
      </c>
      <c r="E9" s="16" t="s">
        <v>8</v>
      </c>
      <c r="F9" s="16" t="s">
        <v>9</v>
      </c>
      <c r="G9" s="16" t="s">
        <v>10</v>
      </c>
      <c r="H9" s="16" t="s">
        <v>11</v>
      </c>
      <c r="I9" s="16" t="s">
        <v>1</v>
      </c>
      <c r="J9" s="16" t="s">
        <v>12</v>
      </c>
      <c r="K9" s="18" t="s">
        <v>41</v>
      </c>
      <c r="L9" s="17" t="s">
        <v>42</v>
      </c>
      <c r="M9" s="17" t="s">
        <v>43</v>
      </c>
      <c r="N9" s="17" t="s">
        <v>44</v>
      </c>
      <c r="O9" s="17" t="s">
        <v>45</v>
      </c>
      <c r="P9" s="17" t="s">
        <v>48</v>
      </c>
      <c r="Q9" s="17" t="s">
        <v>49</v>
      </c>
    </row>
    <row r="10" spans="1:17" s="2" customFormat="1" x14ac:dyDescent="0.2">
      <c r="A10" s="7">
        <v>0</v>
      </c>
      <c r="B10" s="4">
        <v>1</v>
      </c>
      <c r="C10" s="4">
        <v>0</v>
      </c>
      <c r="D10" s="4">
        <v>0</v>
      </c>
      <c r="E10" s="4">
        <v>0</v>
      </c>
      <c r="F10" s="4">
        <v>448</v>
      </c>
      <c r="G10" s="1">
        <f>F10</f>
        <v>448</v>
      </c>
      <c r="H10" s="4">
        <v>0</v>
      </c>
      <c r="I10" s="11">
        <f>1</f>
        <v>1</v>
      </c>
      <c r="J10" s="12"/>
      <c r="K10" s="2">
        <f>G10-H10</f>
        <v>448</v>
      </c>
      <c r="L10" s="2">
        <f>H10/(G10*K10)</f>
        <v>0</v>
      </c>
      <c r="M10" s="2">
        <f>SUM($L$10:L10)</f>
        <v>0</v>
      </c>
      <c r="N10" s="2">
        <f>SQRT(M10)</f>
        <v>0</v>
      </c>
      <c r="O10" s="2">
        <f>I10*N10</f>
        <v>0</v>
      </c>
    </row>
    <row r="11" spans="1:17" s="2" customFormat="1" x14ac:dyDescent="0.2">
      <c r="A11" s="7">
        <v>3</v>
      </c>
      <c r="B11" s="4">
        <v>0.96809999999999996</v>
      </c>
      <c r="C11" s="4">
        <v>3.1899999999999998E-2</v>
      </c>
      <c r="D11" s="4">
        <v>8.6999999999999994E-3</v>
      </c>
      <c r="E11" s="4">
        <v>13</v>
      </c>
      <c r="F11" s="4">
        <v>395</v>
      </c>
      <c r="G11" s="1">
        <f>F11+E11</f>
        <v>408</v>
      </c>
      <c r="H11" s="1">
        <f>E11-E10</f>
        <v>13</v>
      </c>
      <c r="I11" s="13">
        <f>I10*(1-H11/G11)</f>
        <v>0.96813725490196079</v>
      </c>
      <c r="J11" s="13">
        <f>1-I11</f>
        <v>3.1862745098039214E-2</v>
      </c>
      <c r="K11" s="2">
        <f t="shared" ref="K11:K14" si="3">G11-H11</f>
        <v>395</v>
      </c>
      <c r="L11" s="2">
        <f t="shared" ref="L11:L14" si="4">H11/(G11*K11)</f>
        <v>8.0665177463390419E-5</v>
      </c>
      <c r="M11" s="2">
        <f>SUM($L$10:L11)</f>
        <v>8.0665177463390419E-5</v>
      </c>
      <c r="N11" s="2">
        <f t="shared" ref="N11:N14" si="5">SQRT(M11)</f>
        <v>8.9813794855462172E-3</v>
      </c>
      <c r="O11" s="2">
        <f t="shared" ref="O11:O14" si="6">I11*N11</f>
        <v>8.6952080803695004E-3</v>
      </c>
    </row>
    <row r="12" spans="1:17" s="2" customFormat="1" x14ac:dyDescent="0.2">
      <c r="A12" s="7">
        <v>4</v>
      </c>
      <c r="B12" s="4">
        <v>0.94569999999999999</v>
      </c>
      <c r="C12" s="4">
        <v>5.4300000000000001E-2</v>
      </c>
      <c r="D12" s="4">
        <v>1.1299999999999999E-2</v>
      </c>
      <c r="E12" s="4">
        <v>22</v>
      </c>
      <c r="F12" s="4">
        <v>379</v>
      </c>
      <c r="G12" s="1">
        <v>388</v>
      </c>
      <c r="H12" s="1">
        <f t="shared" ref="H12:H14" si="7">E12-E11</f>
        <v>9</v>
      </c>
      <c r="I12" s="13">
        <f t="shared" ref="I12:I14" si="8">I11*(1-H12/G12)</f>
        <v>0.94568046290681218</v>
      </c>
      <c r="J12" s="13">
        <f t="shared" ref="J12:J14" si="9">1-I12</f>
        <v>5.431953709318782E-2</v>
      </c>
      <c r="K12" s="2">
        <f t="shared" si="3"/>
        <v>379</v>
      </c>
      <c r="L12" s="2">
        <f t="shared" si="4"/>
        <v>6.1202839811767262E-5</v>
      </c>
      <c r="M12" s="2">
        <f>SUM($L$10:L12)</f>
        <v>1.4186801727515767E-4</v>
      </c>
      <c r="N12" s="2">
        <f t="shared" si="5"/>
        <v>1.1910836128297528E-2</v>
      </c>
      <c r="O12" s="2">
        <f t="shared" si="6"/>
        <v>1.1263845023415589E-2</v>
      </c>
    </row>
    <row r="13" spans="1:17" s="2" customFormat="1" x14ac:dyDescent="0.2">
      <c r="A13" s="7">
        <v>5</v>
      </c>
      <c r="B13" s="4">
        <v>0.92779999999999996</v>
      </c>
      <c r="C13" s="4">
        <v>7.22E-2</v>
      </c>
      <c r="D13" s="4">
        <v>1.29E-2</v>
      </c>
      <c r="E13" s="4">
        <v>29</v>
      </c>
      <c r="F13" s="4">
        <v>363</v>
      </c>
      <c r="G13" s="1">
        <v>370</v>
      </c>
      <c r="H13" s="1">
        <f t="shared" si="7"/>
        <v>7</v>
      </c>
      <c r="I13" s="13">
        <f t="shared" si="8"/>
        <v>0.92778921090587241</v>
      </c>
      <c r="J13" s="13">
        <f t="shared" si="9"/>
        <v>7.2210789094127592E-2</v>
      </c>
      <c r="K13" s="2">
        <f t="shared" si="3"/>
        <v>363</v>
      </c>
      <c r="L13" s="2">
        <f t="shared" si="4"/>
        <v>5.2118233936415756E-5</v>
      </c>
      <c r="M13" s="2">
        <f>SUM($L$10:L13)</f>
        <v>1.9398625121157343E-4</v>
      </c>
      <c r="N13" s="2">
        <f t="shared" si="5"/>
        <v>1.3927894715698184E-2</v>
      </c>
      <c r="O13" s="2">
        <f t="shared" si="6"/>
        <v>1.2922150447857689E-2</v>
      </c>
    </row>
    <row r="14" spans="1:17" s="2" customFormat="1" x14ac:dyDescent="0.2">
      <c r="A14" s="7">
        <v>6</v>
      </c>
      <c r="B14" s="4">
        <v>0.9143</v>
      </c>
      <c r="C14" s="4">
        <v>8.5699999999999998E-2</v>
      </c>
      <c r="D14" s="4">
        <v>1.41E-2</v>
      </c>
      <c r="E14" s="4">
        <v>34</v>
      </c>
      <c r="F14" s="4">
        <v>339</v>
      </c>
      <c r="G14" s="1">
        <v>344</v>
      </c>
      <c r="H14" s="1">
        <f t="shared" si="7"/>
        <v>5</v>
      </c>
      <c r="I14" s="13">
        <f t="shared" si="8"/>
        <v>0.91430390260782191</v>
      </c>
      <c r="J14" s="13">
        <f t="shared" si="9"/>
        <v>8.5696097392178094E-2</v>
      </c>
      <c r="K14" s="2">
        <f t="shared" si="3"/>
        <v>339</v>
      </c>
      <c r="L14" s="2">
        <f t="shared" si="4"/>
        <v>4.2875763188584756E-5</v>
      </c>
      <c r="M14" s="2">
        <f>SUM($L$10:L14)</f>
        <v>2.3686201440015819E-4</v>
      </c>
      <c r="N14" s="2">
        <f t="shared" si="5"/>
        <v>1.5390322101897613E-2</v>
      </c>
      <c r="O14" s="2">
        <f t="shared" si="6"/>
        <v>1.4071431560156404E-2</v>
      </c>
    </row>
    <row r="16" spans="1:17" x14ac:dyDescent="0.2">
      <c r="B16" s="2" t="s">
        <v>13</v>
      </c>
      <c r="C16" s="2"/>
    </row>
    <row r="17" spans="2:3" x14ac:dyDescent="0.2">
      <c r="B17" s="2"/>
      <c r="C17" s="2" t="s">
        <v>14</v>
      </c>
    </row>
    <row r="18" spans="2:3" x14ac:dyDescent="0.2">
      <c r="B18" s="2"/>
      <c r="C18" s="2" t="s">
        <v>15</v>
      </c>
    </row>
    <row r="19" spans="2:3" x14ac:dyDescent="0.2">
      <c r="B19" s="2" t="s">
        <v>16</v>
      </c>
      <c r="C19" s="2"/>
    </row>
    <row r="21" spans="2:3" x14ac:dyDescent="0.2">
      <c r="C21" s="24" t="s">
        <v>46</v>
      </c>
    </row>
    <row r="22" spans="2:3" x14ac:dyDescent="0.2">
      <c r="C22" t="s">
        <v>47</v>
      </c>
    </row>
  </sheetData>
  <hyperlinks>
    <hyperlink ref="C21" r:id="rId1" location="statug_lifetest_a0000000260.htm" xr:uid="{0E66BEF2-4E2B-A549-B70D-818DA3D9216F}"/>
  </hyperlinks>
  <pageMargins left="0.7" right="0.7" top="0.75" bottom="0.75" header="0.3" footer="0.3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2:W37"/>
  <sheetViews>
    <sheetView showGridLines="0" topLeftCell="A19" zoomScale="85" zoomScaleNormal="85" workbookViewId="0">
      <selection activeCell="A37" sqref="A37"/>
    </sheetView>
  </sheetViews>
  <sheetFormatPr baseColWidth="10" defaultColWidth="8.83203125" defaultRowHeight="15" x14ac:dyDescent="0.2"/>
  <cols>
    <col min="3" max="6" width="8.83203125" style="2"/>
    <col min="7" max="7" width="9.33203125" style="2" bestFit="1" customWidth="1"/>
    <col min="8" max="9" width="8.83203125" style="2"/>
    <col min="10" max="10" width="11.33203125" customWidth="1"/>
    <col min="11" max="11" width="10" customWidth="1"/>
    <col min="12" max="12" width="10.5" customWidth="1"/>
    <col min="13" max="13" width="21.83203125" customWidth="1"/>
    <col min="14" max="14" width="20.83203125" customWidth="1"/>
    <col min="15" max="15" width="10.6640625" customWidth="1"/>
    <col min="17" max="17" width="12.6640625" customWidth="1"/>
    <col min="18" max="18" width="10.1640625" customWidth="1"/>
    <col min="19" max="19" width="12.83203125" customWidth="1"/>
    <col min="21" max="21" width="13" customWidth="1"/>
    <col min="23" max="23" width="12.5" customWidth="1"/>
  </cols>
  <sheetData>
    <row r="2" spans="1:23" x14ac:dyDescent="0.2">
      <c r="A2" s="25" t="s">
        <v>40</v>
      </c>
      <c r="B2" s="25"/>
      <c r="C2" s="25"/>
      <c r="D2" s="25"/>
      <c r="E2" s="25"/>
      <c r="F2" s="25"/>
      <c r="G2" s="25"/>
      <c r="H2" s="25"/>
      <c r="I2" s="25"/>
      <c r="J2" s="25"/>
      <c r="K2" s="25"/>
      <c r="L2" s="25"/>
      <c r="M2" s="25"/>
      <c r="N2" s="25"/>
      <c r="O2" s="25"/>
      <c r="P2" s="25"/>
      <c r="Q2" s="25"/>
      <c r="R2" s="25"/>
      <c r="S2" s="25"/>
      <c r="T2" s="25"/>
      <c r="U2" s="25"/>
      <c r="V2" s="25"/>
      <c r="W2" s="25"/>
    </row>
    <row r="3" spans="1:23" x14ac:dyDescent="0.2">
      <c r="A3" s="26" t="s">
        <v>28</v>
      </c>
      <c r="B3" s="26"/>
      <c r="C3" s="27" t="s">
        <v>10</v>
      </c>
      <c r="D3" s="27" t="s">
        <v>54</v>
      </c>
      <c r="E3" s="27" t="s">
        <v>17</v>
      </c>
      <c r="F3" s="27" t="s">
        <v>18</v>
      </c>
      <c r="G3" s="27" t="s">
        <v>19</v>
      </c>
      <c r="H3" s="27" t="s">
        <v>1</v>
      </c>
      <c r="I3" s="27" t="s">
        <v>12</v>
      </c>
      <c r="J3" s="26" t="s">
        <v>26</v>
      </c>
      <c r="K3" s="26" t="s">
        <v>31</v>
      </c>
      <c r="L3" s="26" t="s">
        <v>32</v>
      </c>
      <c r="M3" s="30" t="s">
        <v>33</v>
      </c>
      <c r="N3" s="26" t="s">
        <v>34</v>
      </c>
      <c r="O3" s="30" t="s">
        <v>23</v>
      </c>
      <c r="P3" s="30" t="s">
        <v>24</v>
      </c>
      <c r="Q3" s="26" t="s">
        <v>25</v>
      </c>
      <c r="R3" s="26" t="s">
        <v>35</v>
      </c>
      <c r="S3" s="26" t="s">
        <v>36</v>
      </c>
      <c r="T3" s="26" t="s">
        <v>39</v>
      </c>
      <c r="U3" s="26"/>
      <c r="V3" s="26"/>
      <c r="W3" s="26"/>
    </row>
    <row r="4" spans="1:23" x14ac:dyDescent="0.2">
      <c r="A4" s="30" t="s">
        <v>29</v>
      </c>
      <c r="B4" s="30" t="s">
        <v>30</v>
      </c>
      <c r="C4" s="28"/>
      <c r="D4" s="28"/>
      <c r="E4" s="28"/>
      <c r="F4" s="28"/>
      <c r="G4" s="28"/>
      <c r="H4" s="28"/>
      <c r="I4" s="28"/>
      <c r="J4" s="26"/>
      <c r="K4" s="26"/>
      <c r="L4" s="26"/>
      <c r="M4" s="30"/>
      <c r="N4" s="26"/>
      <c r="O4" s="30"/>
      <c r="P4" s="30"/>
      <c r="Q4" s="26"/>
      <c r="R4" s="26"/>
      <c r="S4" s="26"/>
      <c r="T4" s="30" t="s">
        <v>4</v>
      </c>
      <c r="U4" s="26" t="s">
        <v>37</v>
      </c>
      <c r="V4" s="30" t="s">
        <v>5</v>
      </c>
      <c r="W4" s="26" t="s">
        <v>38</v>
      </c>
    </row>
    <row r="5" spans="1:23" x14ac:dyDescent="0.2">
      <c r="A5" s="30"/>
      <c r="B5" s="30"/>
      <c r="C5" s="28"/>
      <c r="D5" s="28"/>
      <c r="E5" s="28"/>
      <c r="F5" s="28"/>
      <c r="G5" s="28"/>
      <c r="H5" s="28"/>
      <c r="I5" s="28"/>
      <c r="J5" s="26"/>
      <c r="K5" s="26"/>
      <c r="L5" s="26"/>
      <c r="M5" s="30"/>
      <c r="N5" s="26"/>
      <c r="O5" s="30"/>
      <c r="P5" s="30"/>
      <c r="Q5" s="26"/>
      <c r="R5" s="26"/>
      <c r="S5" s="26"/>
      <c r="T5" s="30"/>
      <c r="U5" s="26"/>
      <c r="V5" s="30"/>
      <c r="W5" s="26"/>
    </row>
    <row r="6" spans="1:23" x14ac:dyDescent="0.2">
      <c r="A6" s="30"/>
      <c r="B6" s="30"/>
      <c r="C6" s="29"/>
      <c r="D6" s="29"/>
      <c r="E6" s="29"/>
      <c r="F6" s="29"/>
      <c r="G6" s="29"/>
      <c r="H6" s="29"/>
      <c r="I6" s="29"/>
      <c r="J6" s="26"/>
      <c r="K6" s="26"/>
      <c r="L6" s="26"/>
      <c r="M6" s="30"/>
      <c r="N6" s="26"/>
      <c r="O6" s="30"/>
      <c r="P6" s="30"/>
      <c r="Q6" s="26"/>
      <c r="R6" s="26"/>
      <c r="S6" s="26"/>
      <c r="T6" s="30"/>
      <c r="U6" s="26"/>
      <c r="V6" s="30"/>
      <c r="W6" s="26"/>
    </row>
    <row r="7" spans="1:23" x14ac:dyDescent="0.2">
      <c r="A7" s="3">
        <v>0</v>
      </c>
      <c r="B7" s="3">
        <v>5</v>
      </c>
      <c r="C7" s="14">
        <v>448</v>
      </c>
      <c r="D7" s="14">
        <f>J7</f>
        <v>22</v>
      </c>
      <c r="E7" s="14">
        <f>K7</f>
        <v>56</v>
      </c>
      <c r="F7" s="14">
        <f>C7-E7/2</f>
        <v>420</v>
      </c>
      <c r="G7" s="15">
        <f>D7/F7</f>
        <v>5.2380952380952382E-2</v>
      </c>
      <c r="H7" s="15">
        <v>1</v>
      </c>
      <c r="I7" s="15">
        <f>1-H7</f>
        <v>0</v>
      </c>
      <c r="J7" s="4">
        <v>22</v>
      </c>
      <c r="K7" s="4">
        <v>56</v>
      </c>
      <c r="L7" s="4">
        <v>420</v>
      </c>
      <c r="M7" s="4">
        <v>5.2400000000000002E-2</v>
      </c>
      <c r="N7" s="4">
        <v>1.09E-2</v>
      </c>
      <c r="O7" s="4">
        <v>1</v>
      </c>
      <c r="P7" s="4">
        <v>0</v>
      </c>
      <c r="Q7" s="4">
        <v>0</v>
      </c>
      <c r="R7" s="4">
        <v>28.434699999999999</v>
      </c>
      <c r="S7" s="4">
        <v>0.41789999999999999</v>
      </c>
      <c r="T7" s="4">
        <v>1.0500000000000001E-2</v>
      </c>
      <c r="U7" s="4">
        <v>2.1700000000000001E-3</v>
      </c>
      <c r="V7" s="4">
        <v>1.0758E-2</v>
      </c>
      <c r="W7" s="4">
        <v>2.2929999999999999E-3</v>
      </c>
    </row>
    <row r="8" spans="1:23" x14ac:dyDescent="0.2">
      <c r="A8" s="3">
        <v>5</v>
      </c>
      <c r="B8" s="3">
        <v>10</v>
      </c>
      <c r="C8" s="14">
        <v>370</v>
      </c>
      <c r="D8" s="14">
        <f t="shared" ref="D8:E9" si="0">J8</f>
        <v>20</v>
      </c>
      <c r="E8" s="14">
        <f t="shared" si="0"/>
        <v>64</v>
      </c>
      <c r="F8" s="14">
        <f>C8-E8/2</f>
        <v>338</v>
      </c>
      <c r="G8" s="15">
        <f>D8/F8</f>
        <v>5.9171597633136092E-2</v>
      </c>
      <c r="H8" s="15">
        <f>H7*(1-G7)</f>
        <v>0.94761904761904758</v>
      </c>
      <c r="I8" s="15">
        <f>1-H8</f>
        <v>5.2380952380952417E-2</v>
      </c>
      <c r="J8" s="4">
        <v>20</v>
      </c>
      <c r="K8" s="4">
        <v>64</v>
      </c>
      <c r="L8" s="4">
        <v>338</v>
      </c>
      <c r="M8" s="4">
        <v>5.9200000000000003E-2</v>
      </c>
      <c r="N8" s="4">
        <v>1.2800000000000001E-2</v>
      </c>
      <c r="O8" s="4">
        <v>0.9476</v>
      </c>
      <c r="P8" s="4">
        <v>5.2400000000000002E-2</v>
      </c>
      <c r="Q8" s="4">
        <v>1.09E-2</v>
      </c>
      <c r="R8" s="4">
        <v>23.883400000000002</v>
      </c>
      <c r="S8" s="4">
        <v>0.4415</v>
      </c>
      <c r="T8" s="4">
        <v>1.12E-2</v>
      </c>
      <c r="U8" s="4">
        <v>2.4399999999999999E-3</v>
      </c>
      <c r="V8" s="4">
        <v>1.2194999999999999E-2</v>
      </c>
      <c r="W8" s="4">
        <v>2.7260000000000001E-3</v>
      </c>
    </row>
    <row r="9" spans="1:23" x14ac:dyDescent="0.2">
      <c r="A9" s="3">
        <v>10</v>
      </c>
      <c r="B9" s="3">
        <v>15</v>
      </c>
      <c r="C9" s="14">
        <v>286</v>
      </c>
      <c r="D9" s="14">
        <f t="shared" si="0"/>
        <v>17</v>
      </c>
      <c r="E9" s="14">
        <f t="shared" si="0"/>
        <v>47</v>
      </c>
      <c r="F9" s="14">
        <f>C9-E9/2</f>
        <v>262.5</v>
      </c>
      <c r="G9" s="15">
        <f>D9/F9</f>
        <v>6.4761904761904757E-2</v>
      </c>
      <c r="H9" s="15">
        <f>H8*(1-G8)</f>
        <v>0.89154691462383773</v>
      </c>
      <c r="I9" s="15">
        <f>1-H9</f>
        <v>0.10845308537616227</v>
      </c>
      <c r="J9" s="4">
        <v>17</v>
      </c>
      <c r="K9" s="4">
        <v>47</v>
      </c>
      <c r="L9" s="4">
        <v>262.5</v>
      </c>
      <c r="M9" s="4">
        <v>6.4799999999999996E-2</v>
      </c>
      <c r="N9" s="4">
        <v>1.52E-2</v>
      </c>
      <c r="O9" s="4">
        <v>0.89149999999999996</v>
      </c>
      <c r="P9" s="4">
        <v>0.1085</v>
      </c>
      <c r="Q9" s="4">
        <v>1.5900000000000001E-2</v>
      </c>
      <c r="R9" s="4">
        <v>19.363600000000002</v>
      </c>
      <c r="S9" s="4">
        <v>0.4713</v>
      </c>
      <c r="T9" s="4">
        <v>1.15E-2</v>
      </c>
      <c r="U9" s="4">
        <v>2.7200000000000002E-3</v>
      </c>
      <c r="V9" s="4">
        <v>1.3386E-2</v>
      </c>
      <c r="W9" s="4">
        <v>3.2450000000000001E-3</v>
      </c>
    </row>
    <row r="10" spans="1:23" x14ac:dyDescent="0.2">
      <c r="A10" s="3">
        <v>15</v>
      </c>
      <c r="B10" s="3">
        <v>20</v>
      </c>
      <c r="C10" s="14">
        <v>222</v>
      </c>
      <c r="D10" s="14">
        <f t="shared" ref="D10:D13" si="1">J10</f>
        <v>11</v>
      </c>
      <c r="E10" s="14">
        <f t="shared" ref="E10:E13" si="2">K10</f>
        <v>43</v>
      </c>
      <c r="F10" s="14">
        <f t="shared" ref="F10:F13" si="3">C10-E10/2</f>
        <v>200.5</v>
      </c>
      <c r="G10" s="15">
        <f t="shared" ref="G10:G13" si="4">D10/F10</f>
        <v>5.4862842892768077E-2</v>
      </c>
      <c r="H10" s="15">
        <f t="shared" ref="H10:H13" si="5">H9*(1-G9)</f>
        <v>0.83380863824819873</v>
      </c>
      <c r="I10" s="15">
        <f t="shared" ref="I10:I13" si="6">1-H10</f>
        <v>0.16619136175180127</v>
      </c>
      <c r="J10" s="4">
        <v>11</v>
      </c>
      <c r="K10" s="4">
        <v>43</v>
      </c>
      <c r="L10" s="4">
        <v>200.5</v>
      </c>
      <c r="M10" s="4">
        <v>5.4899999999999997E-2</v>
      </c>
      <c r="N10" s="4">
        <v>1.61E-2</v>
      </c>
      <c r="O10" s="4">
        <v>0.83379999999999999</v>
      </c>
      <c r="P10" s="4">
        <v>0.16619999999999999</v>
      </c>
      <c r="Q10" s="4">
        <v>2.01E-2</v>
      </c>
      <c r="R10" s="4">
        <v>14.8582</v>
      </c>
      <c r="S10" s="4">
        <v>0.50439999999999996</v>
      </c>
      <c r="T10" s="4">
        <v>9.1500000000000001E-3</v>
      </c>
      <c r="U10" s="4">
        <v>2.6900000000000001E-3</v>
      </c>
      <c r="V10" s="4">
        <v>1.1282E-2</v>
      </c>
      <c r="W10" s="4">
        <v>3.3999999999999998E-3</v>
      </c>
    </row>
    <row r="11" spans="1:23" x14ac:dyDescent="0.2">
      <c r="A11" s="3">
        <v>20</v>
      </c>
      <c r="B11" s="3">
        <v>25</v>
      </c>
      <c r="C11" s="14">
        <v>168</v>
      </c>
      <c r="D11" s="14">
        <f t="shared" si="1"/>
        <v>11</v>
      </c>
      <c r="E11" s="14">
        <f t="shared" si="2"/>
        <v>138</v>
      </c>
      <c r="F11" s="14">
        <f t="shared" si="3"/>
        <v>99</v>
      </c>
      <c r="G11" s="15">
        <f t="shared" si="4"/>
        <v>0.1111111111111111</v>
      </c>
      <c r="H11" s="15">
        <f t="shared" si="5"/>
        <v>0.78806352592535489</v>
      </c>
      <c r="I11" s="15">
        <f t="shared" si="6"/>
        <v>0.21193647407464511</v>
      </c>
      <c r="J11" s="4">
        <v>11</v>
      </c>
      <c r="K11" s="4">
        <v>138</v>
      </c>
      <c r="L11" s="4">
        <v>99</v>
      </c>
      <c r="M11" s="4">
        <v>0.1111</v>
      </c>
      <c r="N11" s="4">
        <v>3.1600000000000003E-2</v>
      </c>
      <c r="O11" s="4">
        <v>0.78810000000000002</v>
      </c>
      <c r="P11" s="4">
        <v>0.21190000000000001</v>
      </c>
      <c r="Q11" s="4">
        <v>2.3300000000000001E-2</v>
      </c>
      <c r="R11" s="4" t="s">
        <v>6</v>
      </c>
      <c r="S11" s="4" t="s">
        <v>6</v>
      </c>
      <c r="T11" s="4">
        <v>1.7500000000000002E-2</v>
      </c>
      <c r="U11" s="4">
        <v>5.0099999999999997E-3</v>
      </c>
      <c r="V11" s="4">
        <v>2.3529000000000001E-2</v>
      </c>
      <c r="W11" s="4">
        <v>7.0819999999999998E-3</v>
      </c>
    </row>
    <row r="12" spans="1:23" x14ac:dyDescent="0.2">
      <c r="A12" s="3">
        <v>25</v>
      </c>
      <c r="B12" s="3">
        <v>30</v>
      </c>
      <c r="C12" s="14">
        <v>19</v>
      </c>
      <c r="D12" s="14">
        <f t="shared" si="1"/>
        <v>5</v>
      </c>
      <c r="E12" s="14">
        <f t="shared" si="2"/>
        <v>14</v>
      </c>
      <c r="F12" s="14">
        <f t="shared" si="3"/>
        <v>12</v>
      </c>
      <c r="G12" s="15">
        <f t="shared" si="4"/>
        <v>0.41666666666666669</v>
      </c>
      <c r="H12" s="15">
        <f t="shared" si="5"/>
        <v>0.70050091193364872</v>
      </c>
      <c r="I12" s="15">
        <f t="shared" si="6"/>
        <v>0.29949908806635128</v>
      </c>
      <c r="J12" s="4">
        <v>5</v>
      </c>
      <c r="K12" s="4">
        <v>14</v>
      </c>
      <c r="L12" s="4">
        <v>12</v>
      </c>
      <c r="M12" s="4">
        <v>0.41670000000000001</v>
      </c>
      <c r="N12" s="4">
        <v>0.14230000000000001</v>
      </c>
      <c r="O12" s="4">
        <v>0.70050000000000001</v>
      </c>
      <c r="P12" s="4">
        <v>0.29949999999999999</v>
      </c>
      <c r="Q12" s="4">
        <v>3.2399999999999998E-2</v>
      </c>
      <c r="R12" s="4" t="s">
        <v>6</v>
      </c>
      <c r="S12" s="4" t="s">
        <v>6</v>
      </c>
      <c r="T12" s="4">
        <v>5.8400000000000001E-2</v>
      </c>
      <c r="U12" s="4">
        <v>2.01E-2</v>
      </c>
      <c r="V12" s="4">
        <v>0.105263</v>
      </c>
      <c r="W12" s="4">
        <v>4.5415999999999998E-2</v>
      </c>
    </row>
    <row r="13" spans="1:23" x14ac:dyDescent="0.2">
      <c r="A13" s="3">
        <v>30</v>
      </c>
      <c r="B13" s="3" t="s">
        <v>6</v>
      </c>
      <c r="C13" s="14">
        <v>0</v>
      </c>
      <c r="D13" s="14">
        <f t="shared" si="1"/>
        <v>0</v>
      </c>
      <c r="E13" s="14">
        <f t="shared" si="2"/>
        <v>0</v>
      </c>
      <c r="F13" s="14">
        <f t="shared" si="3"/>
        <v>0</v>
      </c>
      <c r="G13" s="15" t="e">
        <f t="shared" si="4"/>
        <v>#DIV/0!</v>
      </c>
      <c r="H13" s="15">
        <f t="shared" si="5"/>
        <v>0.40862553196129503</v>
      </c>
      <c r="I13" s="15">
        <f t="shared" si="6"/>
        <v>0.59137446803870497</v>
      </c>
      <c r="J13" s="4">
        <v>0</v>
      </c>
      <c r="K13" s="4">
        <v>0</v>
      </c>
      <c r="L13" s="4">
        <v>0</v>
      </c>
      <c r="M13" s="4">
        <v>0</v>
      </c>
      <c r="N13" s="4">
        <v>0</v>
      </c>
      <c r="O13" s="4">
        <v>0.40860000000000002</v>
      </c>
      <c r="P13" s="4">
        <v>0.59140000000000004</v>
      </c>
      <c r="Q13" s="4">
        <v>0.10150000000000001</v>
      </c>
      <c r="R13" s="4" t="s">
        <v>6</v>
      </c>
      <c r="S13" s="4" t="s">
        <v>6</v>
      </c>
      <c r="T13" s="4" t="s">
        <v>6</v>
      </c>
      <c r="U13" s="4" t="s">
        <v>6</v>
      </c>
      <c r="V13" s="4" t="s">
        <v>6</v>
      </c>
      <c r="W13" s="4" t="s">
        <v>6</v>
      </c>
    </row>
    <row r="15" spans="1:23" s="2" customFormat="1" x14ac:dyDescent="0.2">
      <c r="A15" s="25" t="s">
        <v>40</v>
      </c>
      <c r="B15" s="25"/>
      <c r="C15" s="25"/>
      <c r="D15" s="25"/>
      <c r="E15" s="25"/>
      <c r="F15" s="25"/>
      <c r="G15" s="25"/>
      <c r="H15" s="25"/>
      <c r="I15" s="25"/>
      <c r="J15" s="25"/>
      <c r="K15" s="25"/>
      <c r="L15" s="25"/>
      <c r="M15" s="25"/>
      <c r="N15" s="25"/>
      <c r="O15" s="25"/>
      <c r="P15" s="25"/>
      <c r="Q15" s="25"/>
      <c r="R15" s="25"/>
      <c r="S15" s="25"/>
      <c r="T15" s="25"/>
      <c r="U15" s="25"/>
      <c r="V15" s="25"/>
      <c r="W15" s="25"/>
    </row>
    <row r="16" spans="1:23" s="2" customFormat="1" x14ac:dyDescent="0.2">
      <c r="A16" s="26" t="s">
        <v>28</v>
      </c>
      <c r="B16" s="26"/>
      <c r="C16" s="27" t="s">
        <v>10</v>
      </c>
      <c r="D16" s="27" t="s">
        <v>11</v>
      </c>
      <c r="E16" s="27" t="s">
        <v>17</v>
      </c>
      <c r="F16" s="27" t="s">
        <v>18</v>
      </c>
      <c r="G16" s="27" t="s">
        <v>19</v>
      </c>
      <c r="H16" s="27" t="s">
        <v>1</v>
      </c>
      <c r="I16" s="27" t="s">
        <v>12</v>
      </c>
      <c r="J16" s="26" t="s">
        <v>26</v>
      </c>
      <c r="K16" s="26" t="s">
        <v>31</v>
      </c>
      <c r="L16" s="26" t="s">
        <v>32</v>
      </c>
      <c r="M16" s="30" t="s">
        <v>33</v>
      </c>
      <c r="N16" s="26" t="s">
        <v>34</v>
      </c>
      <c r="O16" s="30" t="s">
        <v>23</v>
      </c>
      <c r="P16" s="30" t="s">
        <v>24</v>
      </c>
      <c r="Q16" s="26" t="s">
        <v>25</v>
      </c>
      <c r="R16" s="26" t="s">
        <v>35</v>
      </c>
      <c r="S16" s="26" t="s">
        <v>36</v>
      </c>
      <c r="T16" s="26" t="s">
        <v>39</v>
      </c>
      <c r="U16" s="26"/>
      <c r="V16" s="26"/>
      <c r="W16" s="26"/>
    </row>
    <row r="17" spans="1:23" s="2" customFormat="1" ht="15" customHeight="1" x14ac:dyDescent="0.2">
      <c r="A17" s="30" t="s">
        <v>29</v>
      </c>
      <c r="B17" s="30" t="s">
        <v>30</v>
      </c>
      <c r="C17" s="28"/>
      <c r="D17" s="28"/>
      <c r="E17" s="28"/>
      <c r="F17" s="28"/>
      <c r="G17" s="28"/>
      <c r="H17" s="28"/>
      <c r="I17" s="28"/>
      <c r="J17" s="26"/>
      <c r="K17" s="26"/>
      <c r="L17" s="26"/>
      <c r="M17" s="30"/>
      <c r="N17" s="26"/>
      <c r="O17" s="30"/>
      <c r="P17" s="30"/>
      <c r="Q17" s="26"/>
      <c r="R17" s="26"/>
      <c r="S17" s="26"/>
      <c r="T17" s="30" t="s">
        <v>4</v>
      </c>
      <c r="U17" s="26" t="s">
        <v>37</v>
      </c>
      <c r="V17" s="30" t="s">
        <v>5</v>
      </c>
      <c r="W17" s="26" t="s">
        <v>38</v>
      </c>
    </row>
    <row r="18" spans="1:23" s="2" customFormat="1" x14ac:dyDescent="0.2">
      <c r="A18" s="30"/>
      <c r="B18" s="30"/>
      <c r="C18" s="28"/>
      <c r="D18" s="28"/>
      <c r="E18" s="28"/>
      <c r="F18" s="28"/>
      <c r="G18" s="28"/>
      <c r="H18" s="28"/>
      <c r="I18" s="28"/>
      <c r="J18" s="26"/>
      <c r="K18" s="26"/>
      <c r="L18" s="26"/>
      <c r="M18" s="30"/>
      <c r="N18" s="26"/>
      <c r="O18" s="30"/>
      <c r="P18" s="30"/>
      <c r="Q18" s="26"/>
      <c r="R18" s="26"/>
      <c r="S18" s="26"/>
      <c r="T18" s="30"/>
      <c r="U18" s="26"/>
      <c r="V18" s="30"/>
      <c r="W18" s="26"/>
    </row>
    <row r="19" spans="1:23" s="2" customFormat="1" x14ac:dyDescent="0.2">
      <c r="A19" s="30"/>
      <c r="B19" s="30"/>
      <c r="C19" s="29"/>
      <c r="D19" s="29"/>
      <c r="E19" s="29"/>
      <c r="F19" s="29"/>
      <c r="G19" s="29"/>
      <c r="H19" s="29"/>
      <c r="I19" s="29"/>
      <c r="J19" s="26"/>
      <c r="K19" s="26"/>
      <c r="L19" s="26"/>
      <c r="M19" s="30"/>
      <c r="N19" s="26"/>
      <c r="O19" s="30"/>
      <c r="P19" s="30"/>
      <c r="Q19" s="26"/>
      <c r="R19" s="26"/>
      <c r="S19" s="26"/>
      <c r="T19" s="30"/>
      <c r="U19" s="26"/>
      <c r="V19" s="30"/>
      <c r="W19" s="26"/>
    </row>
    <row r="20" spans="1:23" s="2" customFormat="1" x14ac:dyDescent="0.2">
      <c r="A20" s="3">
        <v>0</v>
      </c>
      <c r="B20" s="3">
        <v>5</v>
      </c>
      <c r="C20" s="14">
        <v>448</v>
      </c>
      <c r="D20" s="14">
        <f>J20</f>
        <v>22</v>
      </c>
      <c r="E20" s="14">
        <f>K20</f>
        <v>56</v>
      </c>
      <c r="F20" s="14">
        <f>C20-E20/2</f>
        <v>420</v>
      </c>
      <c r="G20" s="15">
        <f>D20/F20</f>
        <v>5.2380952380952382E-2</v>
      </c>
      <c r="H20" s="15">
        <v>1</v>
      </c>
      <c r="I20" s="15">
        <f>1-H20</f>
        <v>0</v>
      </c>
      <c r="J20" s="4">
        <v>22</v>
      </c>
      <c r="K20" s="4">
        <v>56</v>
      </c>
      <c r="L20" s="4">
        <v>420</v>
      </c>
      <c r="M20" s="4">
        <v>5.2400000000000002E-2</v>
      </c>
      <c r="N20" s="4">
        <v>1.09E-2</v>
      </c>
      <c r="O20" s="4">
        <v>1</v>
      </c>
      <c r="P20" s="4">
        <v>0</v>
      </c>
      <c r="Q20" s="4">
        <v>0</v>
      </c>
      <c r="R20" s="4">
        <v>28.434699999999999</v>
      </c>
      <c r="S20" s="4">
        <v>0.41789999999999999</v>
      </c>
      <c r="T20" s="4">
        <v>1.0500000000000001E-2</v>
      </c>
      <c r="U20" s="4">
        <v>2.1700000000000001E-3</v>
      </c>
      <c r="V20" s="4">
        <v>1.0758E-2</v>
      </c>
      <c r="W20" s="4">
        <v>2.2929999999999999E-3</v>
      </c>
    </row>
    <row r="21" spans="1:23" s="2" customFormat="1" x14ac:dyDescent="0.2">
      <c r="A21" s="3">
        <v>5</v>
      </c>
      <c r="B21" s="3">
        <v>10</v>
      </c>
      <c r="C21" s="14">
        <v>370</v>
      </c>
      <c r="D21" s="14">
        <f t="shared" ref="D21:D26" si="7">J21</f>
        <v>20</v>
      </c>
      <c r="E21" s="14">
        <f t="shared" ref="E21:E26" si="8">K21</f>
        <v>64</v>
      </c>
      <c r="F21" s="14">
        <f>C21-E21/2</f>
        <v>338</v>
      </c>
      <c r="G21" s="15">
        <f>D21/F21</f>
        <v>5.9171597633136092E-2</v>
      </c>
      <c r="H21" s="15">
        <f>H20*(1-G20)</f>
        <v>0.94761904761904758</v>
      </c>
      <c r="I21" s="15">
        <f>1-H21</f>
        <v>5.2380952380952417E-2</v>
      </c>
      <c r="J21" s="4">
        <v>20</v>
      </c>
      <c r="K21" s="4">
        <v>64</v>
      </c>
      <c r="L21" s="4">
        <v>338</v>
      </c>
      <c r="M21" s="4">
        <v>5.9200000000000003E-2</v>
      </c>
      <c r="N21" s="4">
        <v>1.2800000000000001E-2</v>
      </c>
      <c r="O21" s="4">
        <v>0.9476</v>
      </c>
      <c r="P21" s="4">
        <v>5.2400000000000002E-2</v>
      </c>
      <c r="Q21" s="4">
        <v>1.09E-2</v>
      </c>
      <c r="R21" s="4">
        <v>23.883400000000002</v>
      </c>
      <c r="S21" s="4">
        <v>0.4415</v>
      </c>
      <c r="T21" s="4">
        <v>1.12E-2</v>
      </c>
      <c r="U21" s="4">
        <v>2.4399999999999999E-3</v>
      </c>
      <c r="V21" s="4">
        <v>1.2194999999999999E-2</v>
      </c>
      <c r="W21" s="4">
        <v>2.7260000000000001E-3</v>
      </c>
    </row>
    <row r="22" spans="1:23" s="2" customFormat="1" x14ac:dyDescent="0.2">
      <c r="A22" s="3">
        <v>10</v>
      </c>
      <c r="B22" s="3">
        <v>15</v>
      </c>
      <c r="C22" s="14">
        <v>286</v>
      </c>
      <c r="D22" s="14">
        <f t="shared" si="7"/>
        <v>17</v>
      </c>
      <c r="E22" s="14">
        <f t="shared" si="8"/>
        <v>47</v>
      </c>
      <c r="F22" s="14">
        <f>C22-E22/2</f>
        <v>262.5</v>
      </c>
      <c r="G22" s="15">
        <f>D22/F22</f>
        <v>6.4761904761904757E-2</v>
      </c>
      <c r="H22" s="15">
        <f>H21*(1-G21)</f>
        <v>0.89154691462383773</v>
      </c>
      <c r="I22" s="15">
        <f>1-H22</f>
        <v>0.10845308537616227</v>
      </c>
      <c r="J22" s="4">
        <v>17</v>
      </c>
      <c r="K22" s="4">
        <v>47</v>
      </c>
      <c r="L22" s="4">
        <v>262.5</v>
      </c>
      <c r="M22" s="4">
        <v>6.4799999999999996E-2</v>
      </c>
      <c r="N22" s="4">
        <v>1.52E-2</v>
      </c>
      <c r="O22" s="4">
        <v>0.89149999999999996</v>
      </c>
      <c r="P22" s="4">
        <v>0.1085</v>
      </c>
      <c r="Q22" s="4">
        <v>1.5900000000000001E-2</v>
      </c>
      <c r="R22" s="4">
        <v>19.363600000000002</v>
      </c>
      <c r="S22" s="4">
        <v>0.4713</v>
      </c>
      <c r="T22" s="4">
        <v>1.15E-2</v>
      </c>
      <c r="U22" s="4">
        <v>2.7200000000000002E-3</v>
      </c>
      <c r="V22" s="4">
        <v>1.3386E-2</v>
      </c>
      <c r="W22" s="4">
        <v>3.2450000000000001E-3</v>
      </c>
    </row>
    <row r="23" spans="1:23" s="2" customFormat="1" x14ac:dyDescent="0.2">
      <c r="A23" s="3">
        <v>15</v>
      </c>
      <c r="B23" s="3">
        <v>20</v>
      </c>
      <c r="C23" s="14">
        <v>222</v>
      </c>
      <c r="D23" s="14">
        <f t="shared" si="7"/>
        <v>11</v>
      </c>
      <c r="E23" s="14">
        <f t="shared" si="8"/>
        <v>43</v>
      </c>
      <c r="F23" s="14">
        <f t="shared" ref="F23:F26" si="9">C23-E23/2</f>
        <v>200.5</v>
      </c>
      <c r="G23" s="15">
        <f t="shared" ref="G23:G26" si="10">D23/F23</f>
        <v>5.4862842892768077E-2</v>
      </c>
      <c r="H23" s="15">
        <f t="shared" ref="H23:H26" si="11">H22*(1-G22)</f>
        <v>0.83380863824819873</v>
      </c>
      <c r="I23" s="15">
        <f t="shared" ref="I23:I26" si="12">1-H23</f>
        <v>0.16619136175180127</v>
      </c>
      <c r="J23" s="4">
        <v>11</v>
      </c>
      <c r="K23" s="4">
        <v>43</v>
      </c>
      <c r="L23" s="4">
        <v>200.5</v>
      </c>
      <c r="M23" s="4">
        <v>5.4899999999999997E-2</v>
      </c>
      <c r="N23" s="4">
        <v>1.61E-2</v>
      </c>
      <c r="O23" s="4">
        <v>0.83379999999999999</v>
      </c>
      <c r="P23" s="4">
        <v>0.16619999999999999</v>
      </c>
      <c r="Q23" s="4">
        <v>2.01E-2</v>
      </c>
      <c r="R23" s="4">
        <v>14.8582</v>
      </c>
      <c r="S23" s="4">
        <v>0.50439999999999996</v>
      </c>
      <c r="T23" s="4">
        <v>9.1500000000000001E-3</v>
      </c>
      <c r="U23" s="4">
        <v>2.6900000000000001E-3</v>
      </c>
      <c r="V23" s="4">
        <v>1.1282E-2</v>
      </c>
      <c r="W23" s="4">
        <v>3.3999999999999998E-3</v>
      </c>
    </row>
    <row r="24" spans="1:23" s="2" customFormat="1" x14ac:dyDescent="0.2">
      <c r="A24" s="3">
        <v>20</v>
      </c>
      <c r="B24" s="3">
        <v>25</v>
      </c>
      <c r="C24" s="14">
        <v>168</v>
      </c>
      <c r="D24" s="14">
        <f t="shared" si="7"/>
        <v>11</v>
      </c>
      <c r="E24" s="14">
        <f t="shared" si="8"/>
        <v>138</v>
      </c>
      <c r="F24" s="14">
        <f t="shared" si="9"/>
        <v>99</v>
      </c>
      <c r="G24" s="15">
        <f t="shared" si="10"/>
        <v>0.1111111111111111</v>
      </c>
      <c r="H24" s="15">
        <f t="shared" si="11"/>
        <v>0.78806352592535489</v>
      </c>
      <c r="I24" s="15">
        <f t="shared" si="12"/>
        <v>0.21193647407464511</v>
      </c>
      <c r="J24" s="4">
        <v>11</v>
      </c>
      <c r="K24" s="4">
        <v>138</v>
      </c>
      <c r="L24" s="4">
        <v>99</v>
      </c>
      <c r="M24" s="4">
        <v>0.1111</v>
      </c>
      <c r="N24" s="4">
        <v>3.1600000000000003E-2</v>
      </c>
      <c r="O24" s="4">
        <v>0.78810000000000002</v>
      </c>
      <c r="P24" s="4">
        <v>0.21190000000000001</v>
      </c>
      <c r="Q24" s="4">
        <v>2.3300000000000001E-2</v>
      </c>
      <c r="R24" s="4" t="s">
        <v>6</v>
      </c>
      <c r="S24" s="4" t="s">
        <v>6</v>
      </c>
      <c r="T24" s="4">
        <v>1.7500000000000002E-2</v>
      </c>
      <c r="U24" s="4">
        <v>5.0099999999999997E-3</v>
      </c>
      <c r="V24" s="4">
        <v>2.3529000000000001E-2</v>
      </c>
      <c r="W24" s="4">
        <v>7.0819999999999998E-3</v>
      </c>
    </row>
    <row r="25" spans="1:23" s="2" customFormat="1" x14ac:dyDescent="0.2">
      <c r="A25" s="3">
        <v>25</v>
      </c>
      <c r="B25" s="3">
        <v>30</v>
      </c>
      <c r="C25" s="14">
        <v>19</v>
      </c>
      <c r="D25" s="14">
        <f t="shared" si="7"/>
        <v>5</v>
      </c>
      <c r="E25" s="14">
        <f t="shared" si="8"/>
        <v>14</v>
      </c>
      <c r="F25" s="14">
        <f t="shared" si="9"/>
        <v>12</v>
      </c>
      <c r="G25" s="15">
        <f t="shared" si="10"/>
        <v>0.41666666666666669</v>
      </c>
      <c r="H25" s="15">
        <f t="shared" si="11"/>
        <v>0.70050091193364872</v>
      </c>
      <c r="I25" s="15">
        <f t="shared" si="12"/>
        <v>0.29949908806635128</v>
      </c>
      <c r="J25" s="4">
        <v>5</v>
      </c>
      <c r="K25" s="4">
        <v>14</v>
      </c>
      <c r="L25" s="4">
        <v>12</v>
      </c>
      <c r="M25" s="4">
        <v>0.41670000000000001</v>
      </c>
      <c r="N25" s="4">
        <v>0.14230000000000001</v>
      </c>
      <c r="O25" s="4">
        <v>0.70050000000000001</v>
      </c>
      <c r="P25" s="4">
        <v>0.29949999999999999</v>
      </c>
      <c r="Q25" s="4">
        <v>3.2399999999999998E-2</v>
      </c>
      <c r="R25" s="4" t="s">
        <v>6</v>
      </c>
      <c r="S25" s="4" t="s">
        <v>6</v>
      </c>
      <c r="T25" s="4">
        <v>5.8400000000000001E-2</v>
      </c>
      <c r="U25" s="4">
        <v>2.01E-2</v>
      </c>
      <c r="V25" s="4">
        <v>0.105263</v>
      </c>
      <c r="W25" s="4">
        <v>4.5415999999999998E-2</v>
      </c>
    </row>
    <row r="26" spans="1:23" s="2" customFormat="1" x14ac:dyDescent="0.2">
      <c r="A26" s="3">
        <v>30</v>
      </c>
      <c r="B26" s="3" t="s">
        <v>6</v>
      </c>
      <c r="C26" s="14">
        <v>0</v>
      </c>
      <c r="D26" s="14">
        <f t="shared" si="7"/>
        <v>0</v>
      </c>
      <c r="E26" s="14">
        <f t="shared" si="8"/>
        <v>0</v>
      </c>
      <c r="F26" s="14">
        <f t="shared" si="9"/>
        <v>0</v>
      </c>
      <c r="G26" s="15" t="e">
        <f t="shared" si="10"/>
        <v>#DIV/0!</v>
      </c>
      <c r="H26" s="15">
        <f t="shared" si="11"/>
        <v>0.40862553196129503</v>
      </c>
      <c r="I26" s="15">
        <f t="shared" si="12"/>
        <v>0.59137446803870497</v>
      </c>
      <c r="J26" s="4">
        <v>0</v>
      </c>
      <c r="K26" s="4">
        <v>0</v>
      </c>
      <c r="L26" s="4">
        <v>0</v>
      </c>
      <c r="M26" s="4">
        <v>0</v>
      </c>
      <c r="N26" s="4">
        <v>0</v>
      </c>
      <c r="O26" s="4">
        <v>0.40860000000000002</v>
      </c>
      <c r="P26" s="4">
        <v>0.59140000000000004</v>
      </c>
      <c r="Q26" s="4">
        <v>0.10150000000000001</v>
      </c>
      <c r="R26" s="4" t="s">
        <v>6</v>
      </c>
      <c r="S26" s="4" t="s">
        <v>6</v>
      </c>
      <c r="T26" s="4" t="s">
        <v>6</v>
      </c>
      <c r="U26" s="4" t="s">
        <v>6</v>
      </c>
      <c r="V26" s="4" t="s">
        <v>6</v>
      </c>
      <c r="W26" s="4" t="s">
        <v>6</v>
      </c>
    </row>
    <row r="28" spans="1:23" x14ac:dyDescent="0.2">
      <c r="A28" s="2" t="s">
        <v>20</v>
      </c>
      <c r="B28" s="2"/>
    </row>
    <row r="29" spans="1:23" x14ac:dyDescent="0.2">
      <c r="A29" s="2" t="s">
        <v>21</v>
      </c>
      <c r="B29" s="2"/>
    </row>
    <row r="30" spans="1:23" x14ac:dyDescent="0.2">
      <c r="A30" s="2"/>
      <c r="B30" s="2" t="s">
        <v>14</v>
      </c>
    </row>
    <row r="31" spans="1:23" x14ac:dyDescent="0.2">
      <c r="A31" s="2"/>
      <c r="B31" s="2" t="s">
        <v>15</v>
      </c>
    </row>
    <row r="32" spans="1:23" x14ac:dyDescent="0.2">
      <c r="A32" s="2" t="s">
        <v>16</v>
      </c>
      <c r="B32" s="2"/>
    </row>
    <row r="33" spans="1:2" x14ac:dyDescent="0.2">
      <c r="A33" s="2" t="s">
        <v>22</v>
      </c>
      <c r="B33" s="2"/>
    </row>
    <row r="37" spans="1:2" x14ac:dyDescent="0.2">
      <c r="A37" s="24" t="s">
        <v>64</v>
      </c>
    </row>
  </sheetData>
  <mergeCells count="52">
    <mergeCell ref="T4:T6"/>
    <mergeCell ref="U4:U6"/>
    <mergeCell ref="V4:V6"/>
    <mergeCell ref="W4:W6"/>
    <mergeCell ref="K3:K6"/>
    <mergeCell ref="L3:L6"/>
    <mergeCell ref="M3:M6"/>
    <mergeCell ref="N3:N6"/>
    <mergeCell ref="O3:O6"/>
    <mergeCell ref="P3:P6"/>
    <mergeCell ref="A2:W2"/>
    <mergeCell ref="A3:B3"/>
    <mergeCell ref="C3:C6"/>
    <mergeCell ref="D3:D6"/>
    <mergeCell ref="E3:E6"/>
    <mergeCell ref="F3:F6"/>
    <mergeCell ref="G3:G6"/>
    <mergeCell ref="H3:H6"/>
    <mergeCell ref="I3:I6"/>
    <mergeCell ref="J3:J6"/>
    <mergeCell ref="Q3:Q6"/>
    <mergeCell ref="R3:R6"/>
    <mergeCell ref="S3:S6"/>
    <mergeCell ref="T3:W3"/>
    <mergeCell ref="A4:A6"/>
    <mergeCell ref="B4:B6"/>
    <mergeCell ref="Q16:Q19"/>
    <mergeCell ref="T17:T19"/>
    <mergeCell ref="U17:U19"/>
    <mergeCell ref="V17:V19"/>
    <mergeCell ref="W17:W19"/>
    <mergeCell ref="B17:B19"/>
    <mergeCell ref="M16:M19"/>
    <mergeCell ref="N16:N19"/>
    <mergeCell ref="O16:O19"/>
    <mergeCell ref="P16:P19"/>
    <mergeCell ref="A15:W15"/>
    <mergeCell ref="A16:B16"/>
    <mergeCell ref="C16:C19"/>
    <mergeCell ref="D16:D19"/>
    <mergeCell ref="E16:E19"/>
    <mergeCell ref="F16:F19"/>
    <mergeCell ref="G16:G19"/>
    <mergeCell ref="H16:H19"/>
    <mergeCell ref="I16:I19"/>
    <mergeCell ref="J16:J19"/>
    <mergeCell ref="K16:K19"/>
    <mergeCell ref="L16:L19"/>
    <mergeCell ref="R16:R19"/>
    <mergeCell ref="S16:S19"/>
    <mergeCell ref="T16:W16"/>
    <mergeCell ref="A17:A19"/>
  </mergeCells>
  <hyperlinks>
    <hyperlink ref="A37" r:id="rId1" location="statug_lifetest_a0000000261.htm" xr:uid="{99B9A39E-3CDC-4EA6-B845-64B457426A66}"/>
  </hyperlinks>
  <pageMargins left="0.7" right="0.7" top="0.75" bottom="0.75" header="0.3" footer="0.3"/>
  <pageSetup paperSize="9" orientation="portrait" horizontalDpi="0" verticalDpi="0"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1DCD30-B3C3-43AB-92BD-4B6EEB5A702E}">
  <dimension ref="A1:A16"/>
  <sheetViews>
    <sheetView workbookViewId="0">
      <selection activeCell="D6" sqref="D6"/>
    </sheetView>
  </sheetViews>
  <sheetFormatPr baseColWidth="10" defaultColWidth="8.83203125" defaultRowHeight="15" x14ac:dyDescent="0.2"/>
  <cols>
    <col min="1" max="1" width="9.1640625" style="2"/>
  </cols>
  <sheetData>
    <row r="1" spans="1:1" x14ac:dyDescent="0.2">
      <c r="A1" s="2" t="s">
        <v>50</v>
      </c>
    </row>
    <row r="2" spans="1:1" x14ac:dyDescent="0.2">
      <c r="A2" s="19">
        <v>0.4</v>
      </c>
    </row>
    <row r="3" spans="1:1" x14ac:dyDescent="0.2">
      <c r="A3" s="20">
        <v>3.4</v>
      </c>
    </row>
    <row r="4" spans="1:1" x14ac:dyDescent="0.2">
      <c r="A4" s="20">
        <v>3.4</v>
      </c>
    </row>
    <row r="5" spans="1:1" x14ac:dyDescent="0.2">
      <c r="A5" s="20">
        <v>4.5</v>
      </c>
    </row>
    <row r="6" spans="1:1" x14ac:dyDescent="0.2">
      <c r="A6" s="20">
        <v>5.5</v>
      </c>
    </row>
    <row r="7" spans="1:1" x14ac:dyDescent="0.2">
      <c r="A7" s="21">
        <v>6</v>
      </c>
    </row>
    <row r="8" spans="1:1" x14ac:dyDescent="0.2">
      <c r="A8" s="21">
        <v>6.3</v>
      </c>
    </row>
    <row r="9" spans="1:1" x14ac:dyDescent="0.2">
      <c r="A9" s="21">
        <v>7.3</v>
      </c>
    </row>
    <row r="10" spans="1:1" x14ac:dyDescent="0.2">
      <c r="A10" s="21">
        <v>7.5</v>
      </c>
    </row>
    <row r="11" spans="1:1" x14ac:dyDescent="0.2">
      <c r="A11" s="22">
        <v>10.1</v>
      </c>
    </row>
    <row r="12" spans="1:1" x14ac:dyDescent="0.2">
      <c r="A12" s="23">
        <v>12.1</v>
      </c>
    </row>
    <row r="13" spans="1:1" x14ac:dyDescent="0.2">
      <c r="A13" s="23">
        <v>12.1</v>
      </c>
    </row>
    <row r="14" spans="1:1" x14ac:dyDescent="0.2">
      <c r="A14" s="23">
        <v>13.1</v>
      </c>
    </row>
    <row r="15" spans="1:1" x14ac:dyDescent="0.2">
      <c r="A15" s="23">
        <v>14.1</v>
      </c>
    </row>
    <row r="16" spans="1:1" x14ac:dyDescent="0.2">
      <c r="A16" s="23">
        <v>14.1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12</vt:lpstr>
      <vt:lpstr>KM</vt:lpstr>
      <vt:lpstr>LT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Barbara</dc:creator>
  <cp:lastModifiedBy>Microsoft Office User</cp:lastModifiedBy>
  <dcterms:created xsi:type="dcterms:W3CDTF">2017-06-04T13:08:31Z</dcterms:created>
  <dcterms:modified xsi:type="dcterms:W3CDTF">2019-05-10T07:44:54Z</dcterms:modified>
</cp:coreProperties>
</file>