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C628F6BB-79BF-454C-8CF2-74E68505809D}" xr6:coauthVersionLast="47" xr6:coauthVersionMax="47" xr10:uidLastSave="{00000000-0000-0000-0000-000000000000}"/>
  <bookViews>
    <workbookView xWindow="21480" yWindow="-120" windowWidth="21840" windowHeight="13020" xr2:uid="{ECAF11CA-D2F3-4D24-84C3-407355B961D4}"/>
  </bookViews>
  <sheets>
    <sheet name="Marketing" sheetId="1" r:id="rId1"/>
    <sheet name="Tablas_1_2_3" sheetId="2" r:id="rId2"/>
    <sheet name="Tablas_4_5_6" sheetId="3" r:id="rId3"/>
    <sheet name="Graficas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B32" i="4"/>
  <c r="B31" i="4"/>
  <c r="B30" i="4"/>
  <c r="B29" i="4"/>
  <c r="D7" i="4"/>
  <c r="C6" i="4"/>
  <c r="B7" i="4"/>
  <c r="B6" i="4"/>
  <c r="B22" i="4"/>
  <c r="B21" i="4"/>
  <c r="B20" i="4"/>
  <c r="B19" i="4"/>
</calcChain>
</file>

<file path=xl/sharedStrings.xml><?xml version="1.0" encoding="utf-8"?>
<sst xmlns="http://schemas.openxmlformats.org/spreadsheetml/2006/main" count="1068" uniqueCount="51">
  <si>
    <t>id</t>
  </si>
  <si>
    <t>c_date</t>
  </si>
  <si>
    <t>category</t>
  </si>
  <si>
    <t>impressions</t>
  </si>
  <si>
    <t>mark_spent</t>
  </si>
  <si>
    <t>clicks</t>
  </si>
  <si>
    <t>leads</t>
  </si>
  <si>
    <t>orders</t>
  </si>
  <si>
    <t>revenue</t>
  </si>
  <si>
    <t>social</t>
  </si>
  <si>
    <t>search</t>
  </si>
  <si>
    <t>influencer</t>
  </si>
  <si>
    <t>media</t>
  </si>
  <si>
    <t>tier1</t>
  </si>
  <si>
    <t>tier2</t>
  </si>
  <si>
    <t>hot</t>
  </si>
  <si>
    <t>wide</t>
  </si>
  <si>
    <t>blogger</t>
  </si>
  <si>
    <t>retargeting</t>
  </si>
  <si>
    <t>lal</t>
  </si>
  <si>
    <t>partner</t>
  </si>
  <si>
    <t>FACEBOOK</t>
  </si>
  <si>
    <t>GOOGLE</t>
  </si>
  <si>
    <t>YOUTUBE</t>
  </si>
  <si>
    <t>INSTAGRAM</t>
  </si>
  <si>
    <t>BANNER</t>
  </si>
  <si>
    <t>ROI</t>
  </si>
  <si>
    <t>CPI</t>
  </si>
  <si>
    <t>CPC</t>
  </si>
  <si>
    <t>CPL</t>
  </si>
  <si>
    <t>CPO</t>
  </si>
  <si>
    <r>
      <t xml:space="preserve">Imp </t>
    </r>
    <r>
      <rPr>
        <sz val="11"/>
        <color theme="1"/>
        <rFont val="Aptos Narrow"/>
        <family val="2"/>
      </rPr>
      <t>&gt; Click</t>
    </r>
  </si>
  <si>
    <r>
      <t xml:space="preserve">Click </t>
    </r>
    <r>
      <rPr>
        <sz val="11"/>
        <color theme="1"/>
        <rFont val="Aptos Narrow"/>
        <family val="2"/>
      </rPr>
      <t>&gt; Lead</t>
    </r>
  </si>
  <si>
    <r>
      <t xml:space="preserve">Lead </t>
    </r>
    <r>
      <rPr>
        <sz val="11"/>
        <color theme="1"/>
        <rFont val="Aptos Narrow"/>
        <family val="2"/>
      </rPr>
      <t>&gt; Order</t>
    </r>
  </si>
  <si>
    <t>Etiquetas de fila</t>
  </si>
  <si>
    <t>Total general</t>
  </si>
  <si>
    <t>Promedio de ROI</t>
  </si>
  <si>
    <t>Promedio de CPI</t>
  </si>
  <si>
    <t>Promedio de CPC</t>
  </si>
  <si>
    <t>Promedio de CPL</t>
  </si>
  <si>
    <t>Promedio de CPO</t>
  </si>
  <si>
    <t>platform</t>
  </si>
  <si>
    <t>name_campaign</t>
  </si>
  <si>
    <t>Promedio de Imp &gt; Click</t>
  </si>
  <si>
    <t>Promedio de Click &gt; Lead</t>
  </si>
  <si>
    <t>Promedio de Lead &gt; Order</t>
  </si>
  <si>
    <t>Suma de revenue</t>
  </si>
  <si>
    <t>Suma de orders</t>
  </si>
  <si>
    <t>Suma de mark_spent</t>
  </si>
  <si>
    <t>Promedio de AOV</t>
  </si>
  <si>
    <t>Cuenta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</si>
</sst>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Bs.S&quot;* #,##0.00_ ;_ &quot;Bs.S&quot;* \-#,##0.00_ ;_ &quot;Bs.S&quot;* &quot;-&quot;??_ ;_ @_ "/>
    <numFmt numFmtId="164" formatCode="0.0000"/>
    <numFmt numFmtId="165" formatCode="0.00000"/>
    <numFmt numFmtId="166" formatCode="[$$-409]#,##0.00"/>
    <numFmt numFmtId="167" formatCode="[$$-409]#,##0"/>
    <numFmt numFmtId="168" formatCode="[$$-409]#,##0.00_ ;\-[$$-409]#,##0.00\ 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168" fontId="0" fillId="0" borderId="0" xfId="43" applyNumberFormat="1" applyFont="1"/>
    <xf numFmtId="0" fontId="16" fillId="0" borderId="10" xfId="0" applyFont="1" applyBorder="1"/>
    <xf numFmtId="0" fontId="16" fillId="0" borderId="0" xfId="0" applyFont="1" applyAlignment="1">
      <alignment horizontal="left" indent="2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3">
    <dxf>
      <numFmt numFmtId="1" formatCode="0"/>
    </dxf>
    <dxf>
      <numFmt numFmtId="1" formatCode="0"/>
    </dxf>
    <dxf>
      <numFmt numFmtId="167" formatCode="[$$-409]#,##0"/>
    </dxf>
    <dxf>
      <numFmt numFmtId="167" formatCode="[$$-409]#,##0"/>
    </dxf>
    <dxf>
      <numFmt numFmtId="167" formatCode="[$$-409]#,##0"/>
    </dxf>
    <dxf>
      <numFmt numFmtId="1" formatCode="0"/>
    </dxf>
    <dxf>
      <numFmt numFmtId="1" formatCode="0"/>
    </dxf>
    <dxf>
      <numFmt numFmtId="166" formatCode="[$$-409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[$$-409]#,##0.00"/>
    </dxf>
    <dxf>
      <numFmt numFmtId="2" formatCode="0.00"/>
    </dxf>
    <dxf>
      <numFmt numFmtId="2" formatCode="0.00"/>
    </dxf>
    <dxf>
      <numFmt numFmtId="166" formatCode="[$$-409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" formatCode="0"/>
    </dxf>
    <dxf>
      <numFmt numFmtId="1" formatCode="0"/>
    </dxf>
    <dxf>
      <numFmt numFmtId="1" formatCode="0"/>
    </dxf>
    <dxf>
      <numFmt numFmtId="166" formatCode="[$$-409]#,##0.00"/>
    </dxf>
    <dxf>
      <numFmt numFmtId="1" formatCode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75809273840762E-2"/>
          <c:y val="0.12326658388501331"/>
          <c:w val="0.93316863517060367"/>
          <c:h val="0.7479956578475387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Graficas!$B$5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Graficas!$A$6:$A$7</c:f>
              <c:strCache>
                <c:ptCount val="2"/>
                <c:pt idx="0">
                  <c:v>influencer</c:v>
                </c:pt>
                <c:pt idx="1">
                  <c:v>social</c:v>
                </c:pt>
              </c:strCache>
            </c:strRef>
          </c:cat>
          <c:val>
            <c:numRef>
              <c:f>Graficas!$B$6:$B$7</c:f>
              <c:numCache>
                <c:formatCode>0%</c:formatCode>
                <c:ptCount val="2"/>
                <c:pt idx="0">
                  <c:v>0.33137810019182495</c:v>
                </c:pt>
                <c:pt idx="1">
                  <c:v>0.12320982083561212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3-4EB7-ACA7-FBC9C6D60FE3}"/>
            </c:ext>
          </c:extLst>
        </c:ser>
        <c:ser>
          <c:idx val="1"/>
          <c:order val="1"/>
          <c:tx>
            <c:strRef>
              <c:f>Graficas!$C$5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Graficas!$A$6:$A$7</c:f>
              <c:strCache>
                <c:ptCount val="2"/>
                <c:pt idx="0">
                  <c:v>influencer</c:v>
                </c:pt>
                <c:pt idx="1">
                  <c:v>social</c:v>
                </c:pt>
              </c:strCache>
            </c:strRef>
          </c:cat>
          <c:val>
            <c:numRef>
              <c:f>Graficas!$C$6:$C$7</c:f>
              <c:numCache>
                <c:formatCode>0%</c:formatCode>
                <c:ptCount val="2"/>
                <c:pt idx="0">
                  <c:v>3.0687004362628225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3-4EB7-ACA7-FBC9C6D60FE3}"/>
            </c:ext>
          </c:extLst>
        </c:ser>
        <c:ser>
          <c:idx val="4"/>
          <c:order val="4"/>
          <c:tx>
            <c:strRef>
              <c:f>Graficas!$D$5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Graficas!$A$6:$A$7</c:f>
              <c:strCache>
                <c:ptCount val="2"/>
                <c:pt idx="0">
                  <c:v>influencer</c:v>
                </c:pt>
                <c:pt idx="1">
                  <c:v>social</c:v>
                </c:pt>
              </c:strCache>
            </c:strRef>
          </c:cat>
          <c:val>
            <c:numRef>
              <c:f>Graficas!$D$6:$D$7</c:f>
              <c:numCache>
                <c:formatCode>0%</c:formatCode>
                <c:ptCount val="2"/>
                <c:pt idx="1">
                  <c:v>5.3035229469910218E-2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3-4EB7-ACA7-FBC9C6D6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1588631136"/>
        <c:axId val="15886258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Hoja3!#REF!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tx2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Graficas!$A$6:$A$7</c15:sqref>
                        </c15:formulaRef>
                      </c:ext>
                    </c:extLst>
                    <c:strCache>
                      <c:ptCount val="2"/>
                      <c:pt idx="0">
                        <c:v>influencer</c:v>
                      </c:pt>
                      <c:pt idx="1">
                        <c:v>social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Graficas!$D$6:$D$7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1">
                        <c:v>5.3035229469910218E-2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33-4EB7-ACA7-FBC9C6D60FE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Graficas!$E$5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Graficas!$A$6:$A$7</c15:sqref>
                        </c15:formulaRef>
                      </c:ext>
                    </c:extLst>
                    <c:strCache>
                      <c:ptCount val="2"/>
                      <c:pt idx="0">
                        <c:v>influencer</c:v>
                      </c:pt>
                      <c:pt idx="1">
                        <c:v>social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Graficas!$E$6:$E$7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33-4EB7-ACA7-FBC9C6D60FE3}"/>
                  </c:ext>
                </c:extLst>
              </c15:ser>
            </c15:filteredBarSeries>
          </c:ext>
        </c:extLst>
      </c:barChart>
      <c:catAx>
        <c:axId val="15886311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88625856"/>
        <c:crosses val="autoZero"/>
        <c:auto val="1"/>
        <c:lblAlgn val="ctr"/>
        <c:lblOffset val="100"/>
        <c:noMultiLvlLbl val="0"/>
      </c:catAx>
      <c:valAx>
        <c:axId val="1588625856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5886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9269028871391"/>
          <c:y val="2.8485785373030065E-2"/>
          <c:w val="0.49788385826771653"/>
          <c:h val="0.14423187578698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660527258311588E-2"/>
          <c:y val="2.7777777777777776E-2"/>
          <c:w val="0.92578419207874574"/>
          <c:h val="0.925925925925925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0-4048-A3E2-121E04A2BAF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0-4048-A3E2-121E04A2BAF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D0-4048-A3E2-121E04A2BAF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D0-4048-A3E2-121E04A2BAF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D0-4048-A3E2-121E04A2BAF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D0-4048-A3E2-121E04A2BA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Graficas!$A$19:$A$22</c:f>
              <c:strCache>
                <c:ptCount val="4"/>
                <c:pt idx="0">
                  <c:v>lal</c:v>
                </c:pt>
                <c:pt idx="1">
                  <c:v>retargeting</c:v>
                </c:pt>
                <c:pt idx="2">
                  <c:v>tier1</c:v>
                </c:pt>
                <c:pt idx="3">
                  <c:v>tier2</c:v>
                </c:pt>
              </c:strCache>
            </c:strRef>
          </c:cat>
          <c:val>
            <c:numRef>
              <c:f>Graficas!$B$19:$B$22</c:f>
              <c:numCache>
                <c:formatCode>0%</c:formatCode>
                <c:ptCount val="4"/>
                <c:pt idx="0">
                  <c:v>-0.88089814607856387</c:v>
                </c:pt>
                <c:pt idx="1">
                  <c:v>1.450262634625805</c:v>
                </c:pt>
                <c:pt idx="2">
                  <c:v>-6.6375898574156877E-2</c:v>
                </c:pt>
                <c:pt idx="3">
                  <c:v>-0.29084767209344331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0-4048-A3E2-121E04A2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59"/>
        <c:axId val="2093304687"/>
        <c:axId val="2093316687"/>
      </c:barChart>
      <c:catAx>
        <c:axId val="20933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093316687"/>
        <c:crosses val="autoZero"/>
        <c:auto val="1"/>
        <c:lblAlgn val="ctr"/>
        <c:lblOffset val="50"/>
        <c:noMultiLvlLbl val="0"/>
      </c:catAx>
      <c:valAx>
        <c:axId val="20933166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9330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85-425A-B259-7C9128C36E61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285-425A-B259-7C9128C36E61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85-425A-B259-7C9128C36E6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85-425A-B259-7C9128C36E61}"/>
              </c:ext>
            </c:extLst>
          </c:dPt>
          <c:dLbls>
            <c:dLbl>
              <c:idx val="0"/>
              <c:layout>
                <c:manualLayout>
                  <c:x val="0.14419407072117996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03170755707355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285-425A-B259-7C9128C36E61}"/>
                </c:ext>
              </c:extLst>
            </c:dLbl>
            <c:dLbl>
              <c:idx val="1"/>
              <c:layout>
                <c:manualLayout>
                  <c:x val="0.13679950299188867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85-425A-B259-7C9128C36E61}"/>
                </c:ext>
              </c:extLst>
            </c:dLbl>
            <c:dLbl>
              <c:idx val="2"/>
              <c:layout>
                <c:manualLayout>
                  <c:x val="0.15528592231511687"/>
                  <c:y val="6.0185185185185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72899142171924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285-425A-B259-7C9128C36E61}"/>
                </c:ext>
              </c:extLst>
            </c:dLbl>
            <c:dLbl>
              <c:idx val="3"/>
              <c:layout>
                <c:manualLayout>
                  <c:x val="-0.12201036753330612"/>
                  <c:y val="-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4528823384536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285-425A-B259-7C9128C36E61}"/>
                </c:ext>
              </c:extLst>
            </c:dLbl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Graficas!$A$29:$A$32</c:f>
              <c:strCache>
                <c:ptCount val="4"/>
                <c:pt idx="0">
                  <c:v>lal</c:v>
                </c:pt>
                <c:pt idx="1">
                  <c:v>retargeting</c:v>
                </c:pt>
                <c:pt idx="2">
                  <c:v>tier1</c:v>
                </c:pt>
                <c:pt idx="3">
                  <c:v>tier2</c:v>
                </c:pt>
              </c:strCache>
            </c:strRef>
          </c:cat>
          <c:val>
            <c:numRef>
              <c:f>Graficas!$B$29:$B$32</c:f>
              <c:numCache>
                <c:formatCode>[$$-409]#,##0.00_ ;\-[$$-409]#,##0.00\ </c:formatCode>
                <c:ptCount val="4"/>
                <c:pt idx="0">
                  <c:v>2641939.2399999998</c:v>
                </c:pt>
                <c:pt idx="1">
                  <c:v>266466.21999999997</c:v>
                </c:pt>
                <c:pt idx="2">
                  <c:v>2564793.4799999995</c:v>
                </c:pt>
                <c:pt idx="3">
                  <c:v>4693870.9700000007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5-425A-B259-7C9128C36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2</xdr:row>
      <xdr:rowOff>28576</xdr:rowOff>
    </xdr:from>
    <xdr:to>
      <xdr:col>11</xdr:col>
      <xdr:colOff>57150</xdr:colOff>
      <xdr:row>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0E775C-AC9E-D17B-C30A-8F8C5DDBF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734523</xdr:colOff>
      <xdr:row>14</xdr:row>
      <xdr:rowOff>42862</xdr:rowOff>
    </xdr:from>
    <xdr:to>
      <xdr:col>11</xdr:col>
      <xdr:colOff>261937</xdr:colOff>
      <xdr:row>23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DC2738-9864-29BC-5C9A-371C41E52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744140</xdr:colOff>
      <xdr:row>25</xdr:row>
      <xdr:rowOff>182165</xdr:rowOff>
    </xdr:from>
    <xdr:to>
      <xdr:col>9</xdr:col>
      <xdr:colOff>0</xdr:colOff>
      <xdr:row>40</xdr:row>
      <xdr:rowOff>67865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E4D40C-6E7E-AD92-9D27-6409B88F6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768.810556712961" createdVersion="8" refreshedVersion="8" minRefreshableVersion="3" recordCount="308" xr:uid="{42D9C012-F37F-4359-86F1-C2A1E0AAAB88}">
  <cacheSource type="worksheet">
    <worksheetSource name="Tabla1"/>
  </cacheSource>
  <cacheFields count="20">
    <cacheField name="id" numFmtId="0">
      <sharedItems containsSemiMixedTypes="0" containsString="0" containsNumber="1" containsInteger="1" minValue="1" maxValue="308"/>
    </cacheField>
    <cacheField name="c_date" numFmtId="14">
      <sharedItems containsSemiMixedTypes="0" containsNonDate="0" containsDate="1" containsString="0" minDate="2021-02-01T00:00:00" maxDate="2021-03-01T00:00:00"/>
    </cacheField>
    <cacheField name="platform" numFmtId="0">
      <sharedItems count="5">
        <s v="FACEBOOK"/>
        <s v="GOOGLE"/>
        <s v="YOUTUBE"/>
        <s v="INSTAGRAM"/>
        <s v="BANNER"/>
      </sharedItems>
    </cacheField>
    <cacheField name="name_campaign" numFmtId="0">
      <sharedItems count="8">
        <s v="tier1"/>
        <s v="tier2"/>
        <s v="hot"/>
        <s v="wide"/>
        <s v="blogger"/>
        <s v="retargeting"/>
        <s v="lal"/>
        <s v="partner"/>
      </sharedItems>
    </cacheField>
    <cacheField name="category" numFmtId="0">
      <sharedItems count="4">
        <s v="social"/>
        <s v="search"/>
        <s v="influencer"/>
        <s v="media"/>
      </sharedItems>
    </cacheField>
    <cacheField name="impressions" numFmtId="1">
      <sharedItems containsSemiMixedTypes="0" containsString="0" containsNumber="1" containsInteger="1" minValue="667" maxValue="419970000"/>
    </cacheField>
    <cacheField name="mark_spent" numFmtId="166">
      <sharedItems containsSemiMixedTypes="0" containsString="0" containsNumber="1" minValue="169.75" maxValue="880357"/>
    </cacheField>
    <cacheField name="clicks" numFmtId="1">
      <sharedItems containsSemiMixedTypes="0" containsString="0" containsNumber="1" containsInteger="1" minValue="20" maxValue="61195"/>
    </cacheField>
    <cacheField name="leads" numFmtId="1">
      <sharedItems containsSemiMixedTypes="0" containsString="0" containsNumber="1" containsInteger="1" minValue="0" maxValue="1678"/>
    </cacheField>
    <cacheField name="orders" numFmtId="1">
      <sharedItems containsSemiMixedTypes="0" containsString="0" containsNumber="1" containsInteger="1" minValue="0" maxValue="369"/>
    </cacheField>
    <cacheField name="revenue" numFmtId="166">
      <sharedItems containsSemiMixedTypes="0" containsString="0" containsNumber="1" containsInteger="1" minValue="0" maxValue="2812520"/>
    </cacheField>
    <cacheField name="ROI" numFmtId="9">
      <sharedItems containsSemiMixedTypes="0" containsString="0" containsNumber="1" minValue="-1" maxValue="5.593987313049003"/>
    </cacheField>
    <cacheField name="CPI" numFmtId="166">
      <sharedItems containsSemiMixedTypes="0" containsString="0" containsNumber="1" minValue="4.4592822966507179E-5" maxValue="0.69096146529702707"/>
    </cacheField>
    <cacheField name="CPC" numFmtId="166">
      <sharedItems containsSemiMixedTypes="0" containsString="0" containsNumber="1" minValue="4.3053293856402663E-2" maxValue="54.772954924874789"/>
    </cacheField>
    <cacheField name="CPL" numFmtId="166">
      <sharedItems containsSemiMixedTypes="0" containsString="0" containsNumber="1" minValue="0" maxValue="1694.8591549295775"/>
    </cacheField>
    <cacheField name="CPO" numFmtId="166">
      <sharedItems containsSemiMixedTypes="0" containsString="0" containsNumber="1" minValue="0" maxValue="10104.9"/>
    </cacheField>
    <cacheField name="Imp &gt; Click" numFmtId="164">
      <sharedItems containsSemiMixedTypes="0" containsString="0" containsNumber="1" minValue="29.801003344481604" maxValue="12590.530859793078"/>
    </cacheField>
    <cacheField name="Click &gt; Lead" numFmtId="164">
      <sharedItems containsSemiMixedTypes="0" containsString="0" containsNumber="1" minValue="0" maxValue="8106"/>
    </cacheField>
    <cacheField name="Lead &gt; Order" numFmtId="164">
      <sharedItems containsSemiMixedTypes="0" containsString="0" containsNumber="1" minValue="0" maxValue="191.25"/>
    </cacheField>
    <cacheField name="AOV" numFmtId="0" formula="revenue/ord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1"/>
    <d v="2021-02-01T00:00:00"/>
    <x v="0"/>
    <x v="0"/>
    <x v="0"/>
    <n v="148263"/>
    <n v="7307.37"/>
    <n v="1210"/>
    <n v="13"/>
    <n v="1"/>
    <n v="4981"/>
    <n v="-0.31835940974659827"/>
    <n v="4.9286538111329194E-2"/>
    <n v="6.039148760330578"/>
    <n v="562.10538461538465"/>
    <n v="7307.37"/>
    <n v="122.53140495867768"/>
    <n v="93.07692307692308"/>
    <n v="13"/>
  </r>
  <r>
    <n v="2"/>
    <d v="2021-02-01T00:00:00"/>
    <x v="0"/>
    <x v="1"/>
    <x v="0"/>
    <n v="220688"/>
    <n v="16300.2"/>
    <n v="1640"/>
    <n v="48"/>
    <n v="3"/>
    <n v="14962"/>
    <n v="-8.209715218218186E-2"/>
    <n v="7.3860835206264047E-2"/>
    <n v="9.9391463414634149"/>
    <n v="339.58750000000003"/>
    <n v="5433.4000000000005"/>
    <n v="134.56585365853658"/>
    <n v="34.166666666666664"/>
    <n v="16"/>
  </r>
  <r>
    <n v="3"/>
    <d v="2021-02-01T00:00:00"/>
    <x v="1"/>
    <x v="2"/>
    <x v="1"/>
    <n v="22850"/>
    <n v="5221.6000000000004"/>
    <n v="457"/>
    <n v="9"/>
    <n v="1"/>
    <n v="7981"/>
    <n v="0.52845870997395428"/>
    <n v="0.22851641137855583"/>
    <n v="11.42582056892779"/>
    <n v="580.17777777777781"/>
    <n v="5221.6000000000004"/>
    <n v="50"/>
    <n v="50.777777777777779"/>
    <n v="9"/>
  </r>
  <r>
    <n v="4"/>
    <d v="2021-02-01T00:00:00"/>
    <x v="1"/>
    <x v="3"/>
    <x v="1"/>
    <n v="147038"/>
    <n v="6037"/>
    <n v="1196"/>
    <n v="24"/>
    <n v="1"/>
    <n v="2114"/>
    <n v="-0.64982607255259239"/>
    <n v="4.1057413729784137E-2"/>
    <n v="5.0476588628762542"/>
    <n v="251.54166666666666"/>
    <n v="6037"/>
    <n v="122.94147157190635"/>
    <n v="49.833333333333336"/>
    <n v="24"/>
  </r>
  <r>
    <n v="5"/>
    <d v="2021-02-01T00:00:00"/>
    <x v="2"/>
    <x v="4"/>
    <x v="2"/>
    <n v="225800"/>
    <n v="29962.2"/>
    <n v="2258"/>
    <n v="49"/>
    <n v="10"/>
    <n v="84490"/>
    <n v="1.8198863901849665"/>
    <n v="0.13269353410097431"/>
    <n v="13.269353410097432"/>
    <n v="611.47346938775513"/>
    <n v="2996.2200000000003"/>
    <n v="100"/>
    <n v="46.081632653061227"/>
    <n v="4.9000000000000004"/>
  </r>
  <r>
    <n v="6"/>
    <d v="2021-02-01T00:00:00"/>
    <x v="3"/>
    <x v="0"/>
    <x v="0"/>
    <n v="444857"/>
    <n v="9540.01"/>
    <n v="1342"/>
    <n v="27"/>
    <n v="3"/>
    <n v="17943"/>
    <n v="0.8808156385580308"/>
    <n v="2.1445116071007089E-2"/>
    <n v="7.1088002980625937"/>
    <n v="353.33370370370369"/>
    <n v="3180.0033333333336"/>
    <n v="331.48807749627423"/>
    <n v="49.703703703703702"/>
    <n v="9"/>
  </r>
  <r>
    <n v="7"/>
    <d v="2021-02-01T00:00:00"/>
    <x v="3"/>
    <x v="1"/>
    <x v="0"/>
    <n v="511200"/>
    <n v="3648.9"/>
    <n v="2556"/>
    <n v="94"/>
    <n v="1"/>
    <n v="1981"/>
    <n v="-0.45709665926717641"/>
    <n v="7.1379107981220657E-3"/>
    <n v="1.4275821596244131"/>
    <n v="38.818085106382981"/>
    <n v="3648.9"/>
    <n v="200"/>
    <n v="27.191489361702128"/>
    <n v="94"/>
  </r>
  <r>
    <n v="8"/>
    <d v="2021-02-01T00:00:00"/>
    <x v="0"/>
    <x v="5"/>
    <x v="0"/>
    <n v="5544"/>
    <n v="1293.55"/>
    <n v="148"/>
    <n v="3"/>
    <n v="1"/>
    <n v="4981"/>
    <n v="2.8506435777511498"/>
    <n v="0.23332431457431457"/>
    <n v="8.7402027027027032"/>
    <n v="431.18333333333334"/>
    <n v="1293.55"/>
    <n v="37.45945945945946"/>
    <n v="49.333333333333336"/>
    <n v="3"/>
  </r>
  <r>
    <n v="9"/>
    <d v="2021-02-01T00:00:00"/>
    <x v="0"/>
    <x v="6"/>
    <x v="0"/>
    <n v="56916"/>
    <n v="16997.8"/>
    <n v="596"/>
    <n v="14"/>
    <n v="2"/>
    <n v="4162"/>
    <n v="-0.75514478344256319"/>
    <n v="0.29864712910253705"/>
    <n v="28.51979865771812"/>
    <n v="1214.1285714285714"/>
    <n v="8498.9"/>
    <n v="95.496644295302019"/>
    <n v="42.571428571428569"/>
    <n v="7"/>
  </r>
  <r>
    <n v="10"/>
    <d v="2021-02-01T00:00:00"/>
    <x v="3"/>
    <x v="4"/>
    <x v="2"/>
    <n v="120436"/>
    <n v="23604.1"/>
    <n v="1498"/>
    <n v="49"/>
    <n v="7"/>
    <n v="39081"/>
    <n v="0.65568693574421399"/>
    <n v="0.19598874090803414"/>
    <n v="15.757076101468623"/>
    <n v="481.71632653061221"/>
    <n v="3372.0142857142855"/>
    <n v="80.397863818424568"/>
    <n v="30.571428571428573"/>
    <n v="7"/>
  </r>
  <r>
    <n v="11"/>
    <d v="2021-02-01T00:00:00"/>
    <x v="4"/>
    <x v="7"/>
    <x v="3"/>
    <n v="20900000"/>
    <n v="931.99"/>
    <n v="2090"/>
    <n v="3"/>
    <n v="0"/>
    <n v="0"/>
    <n v="-1"/>
    <n v="4.4592822966507179E-5"/>
    <n v="0.44592822966507178"/>
    <n v="310.66333333333336"/>
    <n v="0"/>
    <n v="10000"/>
    <n v="696.66666666666663"/>
    <n v="0"/>
  </r>
  <r>
    <n v="12"/>
    <d v="2021-02-02T00:00:00"/>
    <x v="0"/>
    <x v="0"/>
    <x v="0"/>
    <n v="478200"/>
    <n v="18385.3"/>
    <n v="2391"/>
    <n v="48"/>
    <n v="4"/>
    <n v="17812"/>
    <n v="-3.1182520818262376E-2"/>
    <n v="3.8446884148891677E-2"/>
    <n v="7.6893768297783351"/>
    <n v="383.02708333333334"/>
    <n v="4596.3249999999998"/>
    <n v="200"/>
    <n v="49.8125"/>
    <n v="12"/>
  </r>
  <r>
    <n v="13"/>
    <d v="2021-02-02T00:00:00"/>
    <x v="0"/>
    <x v="1"/>
    <x v="0"/>
    <n v="957806"/>
    <n v="2198.0500000000002"/>
    <n v="3294"/>
    <n v="10"/>
    <n v="0"/>
    <n v="0"/>
    <n v="-1"/>
    <n v="2.2948801740644768E-3"/>
    <n v="0.66728901032179722"/>
    <n v="219.80500000000001"/>
    <n v="0"/>
    <n v="290.77292046144504"/>
    <n v="329.4"/>
    <n v="0"/>
  </r>
  <r>
    <n v="14"/>
    <d v="2021-02-02T00:00:00"/>
    <x v="1"/>
    <x v="2"/>
    <x v="1"/>
    <n v="43806"/>
    <n v="11446.7"/>
    <n v="907"/>
    <n v="18"/>
    <n v="3"/>
    <n v="23943"/>
    <n v="1.0916945495208226"/>
    <n v="0.26130438752682283"/>
    <n v="12.62039691289967"/>
    <n v="635.92777777777781"/>
    <n v="3815.5666666666671"/>
    <n v="48.297684674751928"/>
    <n v="50.388888888888886"/>
    <n v="6"/>
  </r>
  <r>
    <n v="15"/>
    <d v="2021-02-02T00:00:00"/>
    <x v="1"/>
    <x v="3"/>
    <x v="1"/>
    <n v="314704"/>
    <n v="15153.6"/>
    <n v="2395"/>
    <n v="39"/>
    <n v="4"/>
    <n v="12540"/>
    <n v="-0.17247386759581884"/>
    <n v="4.8151914179673599E-2"/>
    <n v="6.3271816283924842"/>
    <n v="388.55384615384617"/>
    <n v="3788.4"/>
    <n v="131.40041753653443"/>
    <n v="61.410256410256409"/>
    <n v="9.75"/>
  </r>
  <r>
    <n v="16"/>
    <d v="2021-02-02T00:00:00"/>
    <x v="2"/>
    <x v="4"/>
    <x v="2"/>
    <n v="449200"/>
    <n v="42301.1"/>
    <n v="4492"/>
    <n v="85"/>
    <n v="17"/>
    <n v="149141"/>
    <n v="2.5257002772977533"/>
    <n v="9.4169857524487977E-2"/>
    <n v="9.416985752448797"/>
    <n v="497.65999999999997"/>
    <n v="2488.2999999999997"/>
    <n v="100"/>
    <n v="52.847058823529409"/>
    <n v="5"/>
  </r>
  <r>
    <n v="17"/>
    <d v="2021-02-02T00:00:00"/>
    <x v="3"/>
    <x v="0"/>
    <x v="0"/>
    <n v="540200"/>
    <n v="29081.1"/>
    <n v="2701"/>
    <n v="54"/>
    <n v="9"/>
    <n v="45585"/>
    <n v="0.56751292076296989"/>
    <n v="5.383395038874491E-2"/>
    <n v="10.766790077748981"/>
    <n v="538.53888888888889"/>
    <n v="3231.2333333333331"/>
    <n v="200"/>
    <n v="50.018518518518519"/>
    <n v="6"/>
  </r>
  <r>
    <n v="18"/>
    <d v="2021-02-02T00:00:00"/>
    <x v="3"/>
    <x v="1"/>
    <x v="0"/>
    <n v="1020800"/>
    <n v="1421.34"/>
    <n v="5104"/>
    <n v="14"/>
    <n v="0"/>
    <n v="0"/>
    <n v="-1"/>
    <n v="1.3923785266457679E-3"/>
    <n v="0.27847570532915361"/>
    <n v="101.52428571428571"/>
    <n v="0"/>
    <n v="200"/>
    <n v="364.57142857142856"/>
    <n v="0"/>
  </r>
  <r>
    <n v="19"/>
    <d v="2021-02-02T00:00:00"/>
    <x v="0"/>
    <x v="5"/>
    <x v="0"/>
    <n v="10033"/>
    <n v="169.75"/>
    <n v="301"/>
    <n v="0"/>
    <n v="0"/>
    <n v="0"/>
    <n v="-1"/>
    <n v="1.6919166749725906E-2"/>
    <n v="0.56395348837209303"/>
    <n v="0"/>
    <n v="0"/>
    <n v="33.332225913621265"/>
    <n v="0"/>
    <n v="0"/>
  </r>
  <r>
    <n v="20"/>
    <d v="2021-02-02T00:00:00"/>
    <x v="0"/>
    <x v="6"/>
    <x v="0"/>
    <n v="107553"/>
    <n v="8829.07"/>
    <n v="1196"/>
    <n v="7"/>
    <n v="1"/>
    <n v="1129"/>
    <n v="-0.87212696240940435"/>
    <n v="8.2090411239110012E-2"/>
    <n v="7.3821655518394644"/>
    <n v="1261.2957142857142"/>
    <n v="8829.07"/>
    <n v="89.927257525083618"/>
    <n v="170.85714285714286"/>
    <n v="7"/>
  </r>
  <r>
    <n v="21"/>
    <d v="2021-02-02T00:00:00"/>
    <x v="3"/>
    <x v="4"/>
    <x v="2"/>
    <n v="299600"/>
    <n v="13919.1"/>
    <n v="2996"/>
    <n v="19"/>
    <n v="3"/>
    <n v="14466"/>
    <n v="3.9291333491389503E-2"/>
    <n v="4.6458945260347127E-2"/>
    <n v="4.6458945260347129"/>
    <n v="732.58421052631581"/>
    <n v="4639.7"/>
    <n v="100"/>
    <n v="157.68421052631578"/>
    <n v="6.333333333333333"/>
  </r>
  <r>
    <n v="22"/>
    <d v="2021-02-02T00:00:00"/>
    <x v="4"/>
    <x v="7"/>
    <x v="3"/>
    <n v="42000000"/>
    <n v="46159.8"/>
    <n v="4200"/>
    <n v="92"/>
    <n v="13"/>
    <n v="51753"/>
    <n v="0.12117036902239604"/>
    <n v="1.0990428571428573E-3"/>
    <n v="10.990428571428572"/>
    <n v="501.73695652173916"/>
    <n v="3550.7538461538466"/>
    <n v="10000"/>
    <n v="45.652173913043477"/>
    <n v="7.0769230769230766"/>
  </r>
  <r>
    <n v="23"/>
    <d v="2021-02-03T00:00:00"/>
    <x v="0"/>
    <x v="0"/>
    <x v="0"/>
    <n v="2313889"/>
    <n v="65284.4"/>
    <n v="7197"/>
    <n v="115"/>
    <n v="13"/>
    <n v="72527"/>
    <n v="0.11093921365594228"/>
    <n v="2.821414510376254E-2"/>
    <n v="9.0710573850215361"/>
    <n v="567.69043478260869"/>
    <n v="5021.876923076923"/>
    <n v="321.50743365291095"/>
    <n v="62.582608695652176"/>
    <n v="8.8461538461538467"/>
  </r>
  <r>
    <n v="24"/>
    <d v="2021-02-03T00:00:00"/>
    <x v="0"/>
    <x v="1"/>
    <x v="0"/>
    <n v="1105666"/>
    <n v="78958.3"/>
    <n v="9898"/>
    <n v="226"/>
    <n v="12"/>
    <n v="59772"/>
    <n v="-0.24299282026082125"/>
    <n v="7.1412433772947717E-2"/>
    <n v="7.9771974136189128"/>
    <n v="349.37300884955755"/>
    <n v="6579.8583333333336"/>
    <n v="111.70600121236613"/>
    <n v="43.796460176991154"/>
    <n v="18.833333333333332"/>
  </r>
  <r>
    <n v="25"/>
    <d v="2021-02-03T00:00:00"/>
    <x v="1"/>
    <x v="2"/>
    <x v="1"/>
    <n v="134900"/>
    <n v="77345.5"/>
    <n v="2698"/>
    <n v="84"/>
    <n v="16"/>
    <n v="115856"/>
    <n v="0.49790226968601925"/>
    <n v="0.57335433654558932"/>
    <n v="28.667716827279467"/>
    <n v="920.77976190476193"/>
    <n v="4834.09375"/>
    <n v="50"/>
    <n v="32.11904761904762"/>
    <n v="5.25"/>
  </r>
  <r>
    <n v="26"/>
    <d v="2021-02-03T00:00:00"/>
    <x v="1"/>
    <x v="3"/>
    <x v="1"/>
    <n v="4371854"/>
    <n v="49498.9"/>
    <n v="7207"/>
    <n v="144"/>
    <n v="13"/>
    <n v="38753"/>
    <n v="-0.21709371319362655"/>
    <n v="1.1322175900659081E-2"/>
    <n v="6.8681698348827531"/>
    <n v="343.74236111111111"/>
    <n v="3807.6076923076926"/>
    <n v="606.61218260024975"/>
    <n v="50.048611111111114"/>
    <n v="11.076923076923077"/>
  </r>
  <r>
    <n v="27"/>
    <d v="2021-02-03T00:00:00"/>
    <x v="2"/>
    <x v="4"/>
    <x v="2"/>
    <n v="1035261"/>
    <n v="189341"/>
    <n v="13503"/>
    <n v="455"/>
    <n v="91"/>
    <n v="772499"/>
    <n v="3.0799351434713031"/>
    <n v="0.18289204364889627"/>
    <n v="14.022143227430941"/>
    <n v="416.13406593406592"/>
    <n v="2080.6703296703295"/>
    <n v="76.668962452788264"/>
    <n v="29.676923076923078"/>
    <n v="5"/>
  </r>
  <r>
    <n v="28"/>
    <d v="2021-02-03T00:00:00"/>
    <x v="3"/>
    <x v="0"/>
    <x v="0"/>
    <n v="1618600"/>
    <n v="62509.8"/>
    <n v="8093"/>
    <n v="166"/>
    <n v="15"/>
    <n v="84600"/>
    <n v="0.35338778879471694"/>
    <n v="3.8619671320894604E-2"/>
    <n v="7.7239342641789204"/>
    <n v="376.56506024096387"/>
    <n v="4167.3200000000006"/>
    <n v="200"/>
    <n v="48.753012048192772"/>
    <n v="11.066666666666666"/>
  </r>
  <r>
    <n v="29"/>
    <d v="2021-02-03T00:00:00"/>
    <x v="3"/>
    <x v="1"/>
    <x v="0"/>
    <n v="3059600"/>
    <n v="94399.9"/>
    <n v="15298"/>
    <n v="592"/>
    <n v="36"/>
    <n v="104184"/>
    <n v="0.10364523691232731"/>
    <n v="3.0853673682834357E-2"/>
    <n v="6.170734736566871"/>
    <n v="159.45929054054054"/>
    <n v="2622.2194444444444"/>
    <n v="200"/>
    <n v="25.841216216216218"/>
    <n v="16.444444444444443"/>
  </r>
  <r>
    <n v="30"/>
    <d v="2021-02-03T00:00:00"/>
    <x v="0"/>
    <x v="5"/>
    <x v="0"/>
    <n v="29867"/>
    <n v="5039.51"/>
    <n v="896"/>
    <n v="18"/>
    <n v="4"/>
    <n v="23560"/>
    <n v="3.6750576941012119"/>
    <n v="0.16873171058358724"/>
    <n v="5.6244531250000005"/>
    <n v="279.97277777777776"/>
    <n v="1259.8775000000001"/>
    <n v="33.333705357142854"/>
    <n v="49.777777777777779"/>
    <n v="4.5"/>
  </r>
  <r>
    <n v="31"/>
    <d v="2021-02-03T00:00:00"/>
    <x v="0"/>
    <x v="6"/>
    <x v="0"/>
    <n v="295009"/>
    <n v="76716.399999999994"/>
    <n v="3595"/>
    <n v="72"/>
    <n v="9"/>
    <n v="5607"/>
    <n v="-0.92691262885119741"/>
    <n v="0.26004765956292858"/>
    <n v="21.339749652294852"/>
    <n v="1065.5055555555555"/>
    <n v="8524.0444444444438"/>
    <n v="82.060917941585529"/>
    <n v="49.930555555555557"/>
    <n v="8"/>
  </r>
  <r>
    <n v="32"/>
    <d v="2021-02-03T00:00:00"/>
    <x v="3"/>
    <x v="4"/>
    <x v="2"/>
    <n v="667352"/>
    <n v="194336"/>
    <n v="8996"/>
    <n v="342"/>
    <n v="51"/>
    <n v="254031"/>
    <n v="0.30717417256710028"/>
    <n v="0.29120464162840598"/>
    <n v="21.602489995553579"/>
    <n v="568.23391812865498"/>
    <n v="3810.5098039215686"/>
    <n v="74.183192530013343"/>
    <n v="26.304093567251464"/>
    <n v="6.7058823529411766"/>
  </r>
  <r>
    <n v="33"/>
    <d v="2021-02-03T00:00:00"/>
    <x v="4"/>
    <x v="7"/>
    <x v="3"/>
    <n v="125910000"/>
    <n v="29378.3"/>
    <n v="12591"/>
    <n v="68"/>
    <n v="13"/>
    <n v="51753"/>
    <n v="0.76160635571152857"/>
    <n v="2.3332777380668732E-4"/>
    <n v="2.3332777380668732"/>
    <n v="432.03382352941173"/>
    <n v="2259.8692307692309"/>
    <n v="10000"/>
    <n v="185.16176470588235"/>
    <n v="5.2307692307692308"/>
  </r>
  <r>
    <n v="34"/>
    <d v="2021-02-04T00:00:00"/>
    <x v="0"/>
    <x v="0"/>
    <x v="0"/>
    <n v="2475754"/>
    <n v="173914"/>
    <n v="9601"/>
    <n v="192"/>
    <n v="31"/>
    <n v="154411"/>
    <n v="-0.11214163322101728"/>
    <n v="7.0246882363918225E-2"/>
    <n v="18.114154775544215"/>
    <n v="905.80208333333337"/>
    <n v="5610.1290322580644"/>
    <n v="257.86418081449847"/>
    <n v="50.005208333333336"/>
    <n v="6.193548387096774"/>
  </r>
  <r>
    <n v="35"/>
    <d v="2021-02-04T00:00:00"/>
    <x v="0"/>
    <x v="1"/>
    <x v="0"/>
    <n v="4597702"/>
    <n v="115389"/>
    <n v="13206"/>
    <n v="143"/>
    <n v="17"/>
    <n v="82909"/>
    <n v="-0.28148263699312759"/>
    <n v="2.5097102857035973E-2"/>
    <n v="8.737619263970922"/>
    <n v="806.91608391608395"/>
    <n v="6787.588235294118"/>
    <n v="348.15250643646829"/>
    <n v="92.349650349650346"/>
    <n v="8.4117647058823533"/>
  </r>
  <r>
    <n v="36"/>
    <d v="2021-02-04T00:00:00"/>
    <x v="1"/>
    <x v="2"/>
    <x v="1"/>
    <n v="196484"/>
    <n v="41269.599999999999"/>
    <n v="3599"/>
    <n v="55"/>
    <n v="9"/>
    <n v="68589"/>
    <n v="0.66197394692461287"/>
    <n v="0.21004051220455608"/>
    <n v="11.466963045290358"/>
    <n v="750.35636363636365"/>
    <n v="4585.5111111111109"/>
    <n v="54.594053903862182"/>
    <n v="65.436363636363637"/>
    <n v="6.1111111111111107"/>
  </r>
  <r>
    <n v="37"/>
    <d v="2021-02-04T00:00:00"/>
    <x v="1"/>
    <x v="3"/>
    <x v="1"/>
    <n v="1531679"/>
    <n v="60108.800000000003"/>
    <n v="9591"/>
    <n v="234"/>
    <n v="17"/>
    <n v="58990"/>
    <n v="-1.8612915247018788E-2"/>
    <n v="3.9243731878546358E-2"/>
    <n v="6.267208841622355"/>
    <n v="256.87521367521367"/>
    <n v="3535.8117647058825"/>
    <n v="159.69961422166614"/>
    <n v="40.987179487179489"/>
    <n v="13.764705882352942"/>
  </r>
  <r>
    <n v="38"/>
    <d v="2021-02-04T00:00:00"/>
    <x v="2"/>
    <x v="4"/>
    <x v="2"/>
    <n v="2120555"/>
    <n v="185263"/>
    <n v="17993"/>
    <n v="445"/>
    <n v="89"/>
    <n v="624958"/>
    <n v="2.3733557159281671"/>
    <n v="8.7365335961576099E-2"/>
    <n v="10.296393041738455"/>
    <n v="416.32134831460672"/>
    <n v="2081.6067415730336"/>
    <n v="117.85444339465347"/>
    <n v="40.433707865168536"/>
    <n v="5"/>
  </r>
  <r>
    <n v="39"/>
    <d v="2021-02-04T00:00:00"/>
    <x v="3"/>
    <x v="0"/>
    <x v="0"/>
    <n v="1322751"/>
    <n v="104028"/>
    <n v="10794"/>
    <n v="238"/>
    <n v="27"/>
    <n v="179037"/>
    <n v="0.72104625677702161"/>
    <n v="7.8645187189425675E-2"/>
    <n v="9.6375764313507499"/>
    <n v="437.0924369747899"/>
    <n v="3852.8888888888887"/>
    <n v="122.54502501389661"/>
    <n v="45.352941176470587"/>
    <n v="8.8148148148148149"/>
  </r>
  <r>
    <n v="40"/>
    <d v="2021-02-04T00:00:00"/>
    <x v="3"/>
    <x v="1"/>
    <x v="0"/>
    <n v="3008227"/>
    <n v="40119.199999999997"/>
    <n v="20392"/>
    <n v="408"/>
    <n v="12"/>
    <n v="23772"/>
    <n v="-0.40746575205886454"/>
    <n v="1.3336493555838705E-2"/>
    <n v="1.9673989799921536"/>
    <n v="98.331372549019605"/>
    <n v="3343.2666666666664"/>
    <n v="147.51995880737545"/>
    <n v="49.980392156862742"/>
    <n v="34"/>
  </r>
  <r>
    <n v="41"/>
    <d v="2021-02-04T00:00:00"/>
    <x v="0"/>
    <x v="5"/>
    <x v="0"/>
    <n v="43160"/>
    <n v="885.75"/>
    <n v="1194"/>
    <n v="4"/>
    <n v="1"/>
    <n v="5287"/>
    <n v="4.9689528648038381"/>
    <n v="2.0522474513438371E-2"/>
    <n v="0.74183417085427139"/>
    <n v="221.4375"/>
    <n v="885.75"/>
    <n v="36.147403685092129"/>
    <n v="298.5"/>
    <n v="4"/>
  </r>
  <r>
    <n v="42"/>
    <d v="2021-02-04T00:00:00"/>
    <x v="0"/>
    <x v="6"/>
    <x v="0"/>
    <n v="432611"/>
    <n v="120335"/>
    <n v="4807"/>
    <n v="71"/>
    <n v="13"/>
    <n v="6864"/>
    <n v="-0.94295923879170651"/>
    <n v="0.27815982487731472"/>
    <n v="25.033284793010193"/>
    <n v="1694.8591549295775"/>
    <n v="9256.538461538461"/>
    <n v="89.996047430830046"/>
    <n v="67.704225352112672"/>
    <n v="5.4615384615384617"/>
  </r>
  <r>
    <n v="43"/>
    <d v="2021-02-04T00:00:00"/>
    <x v="3"/>
    <x v="4"/>
    <x v="2"/>
    <n v="1199300"/>
    <n v="149279"/>
    <n v="11993"/>
    <n v="267"/>
    <n v="38"/>
    <n v="224542"/>
    <n v="0.50417674287743086"/>
    <n v="0.12447177520220129"/>
    <n v="12.447177520220128"/>
    <n v="559.09737827715355"/>
    <n v="3928.3947368421054"/>
    <n v="100"/>
    <n v="44.917602996254679"/>
    <n v="7.0263157894736841"/>
  </r>
  <r>
    <n v="44"/>
    <d v="2021-02-04T00:00:00"/>
    <x v="4"/>
    <x v="7"/>
    <x v="3"/>
    <n v="41924802"/>
    <n v="177746"/>
    <n v="16806"/>
    <n v="336"/>
    <n v="60"/>
    <n v="204540"/>
    <n v="0.15074319534616812"/>
    <n v="4.2396383887513649E-3"/>
    <n v="10.576341782696655"/>
    <n v="529.00595238095241"/>
    <n v="2962.4333333333334"/>
    <n v="2494.6329882184932"/>
    <n v="50.017857142857146"/>
    <n v="5.6"/>
  </r>
  <r>
    <n v="45"/>
    <d v="2021-02-05T00:00:00"/>
    <x v="0"/>
    <x v="0"/>
    <x v="0"/>
    <n v="3462883"/>
    <n v="90691.7"/>
    <n v="11997"/>
    <n v="143"/>
    <n v="17"/>
    <n v="84677"/>
    <n v="-6.6320291713574647E-2"/>
    <n v="2.6189651801692405E-2"/>
    <n v="7.5595315495540554"/>
    <n v="634.20769230769224"/>
    <n v="5334.8058823529409"/>
    <n v="288.64574476952572"/>
    <n v="83.895104895104893"/>
    <n v="8.4117647058823533"/>
  </r>
  <r>
    <n v="46"/>
    <d v="2021-02-05T00:00:00"/>
    <x v="0"/>
    <x v="1"/>
    <x v="0"/>
    <n v="3299600"/>
    <n v="261047"/>
    <n v="16498"/>
    <n v="330"/>
    <n v="42"/>
    <n v="209202"/>
    <n v="-0.19860408278968922"/>
    <n v="7.9114741180749182E-2"/>
    <n v="15.822948236149836"/>
    <n v="791.0515151515151"/>
    <n v="6215.4047619047615"/>
    <n v="200"/>
    <n v="49.993939393939392"/>
    <n v="7.8571428571428568"/>
  </r>
  <r>
    <n v="47"/>
    <d v="2021-02-05T00:00:00"/>
    <x v="1"/>
    <x v="2"/>
    <x v="1"/>
    <n v="236719"/>
    <n v="96930.6"/>
    <n v="4504"/>
    <n v="151"/>
    <n v="23"/>
    <n v="177882"/>
    <n v="0.83514803374785662"/>
    <n v="0.40947536953096292"/>
    <n v="21.521003552397868"/>
    <n v="641.92450331125826"/>
    <n v="4214.3739130434788"/>
    <n v="52.557504440497333"/>
    <n v="29.827814569536425"/>
    <n v="6.5652173913043477"/>
  </r>
  <r>
    <n v="48"/>
    <d v="2021-02-05T00:00:00"/>
    <x v="1"/>
    <x v="3"/>
    <x v="1"/>
    <n v="9914040"/>
    <n v="56875.199999999997"/>
    <n v="11993"/>
    <n v="139"/>
    <n v="14"/>
    <n v="49644"/>
    <n v="-0.12714153093088021"/>
    <n v="5.7368338235472115E-3"/>
    <n v="4.7423663803885594"/>
    <n v="409.17410071942442"/>
    <n v="4062.5142857142855"/>
    <n v="826.65221379137836"/>
    <n v="86.280575539568346"/>
    <n v="9.9285714285714288"/>
  </r>
  <r>
    <n v="49"/>
    <d v="2021-02-05T00:00:00"/>
    <x v="2"/>
    <x v="4"/>
    <x v="2"/>
    <n v="1965108"/>
    <n v="442617"/>
    <n v="22507"/>
    <n v="731"/>
    <n v="146"/>
    <n v="1165230"/>
    <n v="1.6325920604043676"/>
    <n v="0.22523800218613937"/>
    <n v="19.665748433820589"/>
    <n v="605.49521203830375"/>
    <n v="3031.6232876712329"/>
    <n v="87.310969920469191"/>
    <n v="30.789329685362517"/>
    <n v="5.006849315068493"/>
  </r>
  <r>
    <n v="50"/>
    <d v="2021-02-05T00:00:00"/>
    <x v="3"/>
    <x v="0"/>
    <x v="0"/>
    <n v="7485780"/>
    <n v="258306"/>
    <n v="13498"/>
    <n v="526"/>
    <n v="76"/>
    <n v="454556"/>
    <n v="0.75975780663244374"/>
    <n v="3.450622380032542E-2"/>
    <n v="19.136612831530599"/>
    <n v="491.0760456273764"/>
    <n v="3398.7631578947367"/>
    <n v="554.58438287153649"/>
    <n v="25.661596958174904"/>
    <n v="6.9210526315789478"/>
  </r>
  <r>
    <n v="51"/>
    <d v="2021-02-05T00:00:00"/>
    <x v="3"/>
    <x v="1"/>
    <x v="0"/>
    <n v="5100600"/>
    <n v="13588.8"/>
    <n v="25503"/>
    <n v="765"/>
    <n v="4"/>
    <n v="7924"/>
    <n v="-0.41687271870952547"/>
    <n v="2.6641571579814139E-3"/>
    <n v="0.53283143159628277"/>
    <n v="17.763137254901959"/>
    <n v="3397.2"/>
    <n v="200"/>
    <n v="33.337254901960783"/>
    <n v="191.25"/>
  </r>
  <r>
    <n v="52"/>
    <d v="2021-02-05T00:00:00"/>
    <x v="0"/>
    <x v="5"/>
    <x v="0"/>
    <n v="48954"/>
    <n v="6790.74"/>
    <n v="1505"/>
    <n v="30"/>
    <n v="5"/>
    <n v="27060"/>
    <n v="2.9848381766935566"/>
    <n v="0.13871675450422846"/>
    <n v="4.5121196013289033"/>
    <n v="226.358"/>
    <n v="1358.1479999999999"/>
    <n v="32.527574750830567"/>
    <n v="50.166666666666664"/>
    <n v="6"/>
  </r>
  <r>
    <n v="53"/>
    <d v="2021-02-05T00:00:00"/>
    <x v="0"/>
    <x v="6"/>
    <x v="0"/>
    <n v="600400"/>
    <n v="192789"/>
    <n v="6004"/>
    <n v="120"/>
    <n v="21"/>
    <n v="9492"/>
    <n v="-0.95076482579400279"/>
    <n v="0.32110093271152568"/>
    <n v="32.110093271152564"/>
    <n v="1606.575"/>
    <n v="9180.4285714285706"/>
    <n v="100"/>
    <n v="50.033333333333331"/>
    <n v="5.7142857142857144"/>
  </r>
  <r>
    <n v="54"/>
    <d v="2021-02-05T00:00:00"/>
    <x v="3"/>
    <x v="4"/>
    <x v="2"/>
    <n v="2153303"/>
    <n v="36431.699999999997"/>
    <n v="15003"/>
    <n v="51"/>
    <n v="8"/>
    <n v="47816"/>
    <n v="0.31248335927228221"/>
    <n v="1.6918984462474626E-2"/>
    <n v="2.4282943411317737"/>
    <n v="714.34705882352932"/>
    <n v="4553.9624999999996"/>
    <n v="143.52482836765981"/>
    <n v="294.1764705882353"/>
    <n v="6.375"/>
  </r>
  <r>
    <n v="55"/>
    <d v="2021-02-05T00:00:00"/>
    <x v="4"/>
    <x v="7"/>
    <x v="3"/>
    <n v="8238872"/>
    <n v="427922"/>
    <n v="20997"/>
    <n v="796"/>
    <n v="119"/>
    <n v="471240"/>
    <n v="0.10122872860007198"/>
    <n v="5.1939391703136058E-2"/>
    <n v="20.380149545173118"/>
    <n v="537.5904522613065"/>
    <n v="3595.9831932773109"/>
    <n v="392.38329285135973"/>
    <n v="26.378140703517587"/>
    <n v="6.6890756302521011"/>
  </r>
  <r>
    <n v="56"/>
    <d v="2021-02-06T00:00:00"/>
    <x v="0"/>
    <x v="0"/>
    <x v="0"/>
    <n v="310024"/>
    <n v="40407.9"/>
    <n v="2391"/>
    <n v="76"/>
    <n v="9"/>
    <n v="46152"/>
    <n v="0.1421528958446244"/>
    <n v="0.1303379738342838"/>
    <n v="16.900000000000002"/>
    <n v="531.68289473684217"/>
    <n v="4489.7666666666664"/>
    <n v="129.6629025512338"/>
    <n v="31.460526315789473"/>
    <n v="8.4444444444444446"/>
  </r>
  <r>
    <n v="57"/>
    <d v="2021-02-06T00:00:00"/>
    <x v="0"/>
    <x v="1"/>
    <x v="0"/>
    <n v="448321"/>
    <n v="62272.6"/>
    <n v="3302"/>
    <n v="108"/>
    <n v="9"/>
    <n v="44829"/>
    <n v="-0.28011677688100384"/>
    <n v="0.13890181365584034"/>
    <n v="18.859055118110234"/>
    <n v="576.59814814814808"/>
    <n v="6919.1777777777779"/>
    <n v="135.77256208358571"/>
    <n v="30.574074074074073"/>
    <n v="12"/>
  </r>
  <r>
    <n v="58"/>
    <d v="2021-02-06T00:00:00"/>
    <x v="1"/>
    <x v="2"/>
    <x v="1"/>
    <n v="44950"/>
    <n v="6768.87"/>
    <n v="899"/>
    <n v="13"/>
    <n v="1"/>
    <n v="8136"/>
    <n v="0.20197315061450435"/>
    <n v="0.15058665183537262"/>
    <n v="7.5293325917686316"/>
    <n v="520.68230769230763"/>
    <n v="6768.87"/>
    <n v="50"/>
    <n v="69.15384615384616"/>
    <n v="13"/>
  </r>
  <r>
    <n v="59"/>
    <d v="2021-02-06T00:00:00"/>
    <x v="1"/>
    <x v="3"/>
    <x v="1"/>
    <n v="478400"/>
    <n v="22542"/>
    <n v="2392"/>
    <n v="48"/>
    <n v="6"/>
    <n v="13152"/>
    <n v="-0.41655576257652382"/>
    <n v="4.7119565217391302E-2"/>
    <n v="9.4239130434782616"/>
    <n v="469.625"/>
    <n v="3757"/>
    <n v="200"/>
    <n v="49.833333333333336"/>
    <n v="8"/>
  </r>
  <r>
    <n v="60"/>
    <d v="2021-02-06T00:00:00"/>
    <x v="2"/>
    <x v="4"/>
    <x v="2"/>
    <n v="472252"/>
    <n v="80971.399999999994"/>
    <n v="4508"/>
    <n v="133"/>
    <n v="27"/>
    <n v="215487"/>
    <n v="1.6612729926863068"/>
    <n v="0.17145803511684438"/>
    <n v="17.961712511091392"/>
    <n v="608.80751879699244"/>
    <n v="2998.9407407407407"/>
    <n v="104.75865128660159"/>
    <n v="33.89473684210526"/>
    <n v="4.9259259259259256"/>
  </r>
  <r>
    <n v="61"/>
    <d v="2021-02-06T00:00:00"/>
    <x v="3"/>
    <x v="0"/>
    <x v="0"/>
    <n v="425467"/>
    <n v="3661.53"/>
    <n v="2695"/>
    <n v="14"/>
    <n v="1"/>
    <n v="5958"/>
    <n v="0.62718863425944882"/>
    <n v="8.6059083313159424E-3"/>
    <n v="1.3586382189239332"/>
    <n v="261.53785714285715"/>
    <n v="3661.53"/>
    <n v="157.87272727272727"/>
    <n v="192.5"/>
    <n v="14"/>
  </r>
  <r>
    <n v="62"/>
    <d v="2021-02-06T00:00:00"/>
    <x v="3"/>
    <x v="1"/>
    <x v="0"/>
    <n v="1589341"/>
    <n v="12183.4"/>
    <n v="5092"/>
    <n v="102"/>
    <n v="5"/>
    <n v="12295"/>
    <n v="9.160004596418107E-3"/>
    <n v="7.665692887806959E-3"/>
    <n v="2.3926551453260014"/>
    <n v="119.44509803921568"/>
    <n v="2436.6799999999998"/>
    <n v="312.1250981932443"/>
    <n v="49.921568627450981"/>
    <n v="20.399999999999999"/>
  </r>
  <r>
    <n v="63"/>
    <d v="2021-02-06T00:00:00"/>
    <x v="0"/>
    <x v="5"/>
    <x v="0"/>
    <n v="10200"/>
    <n v="1420.15"/>
    <n v="306"/>
    <n v="6"/>
    <n v="1"/>
    <n v="5492"/>
    <n v="2.8671971270640424"/>
    <n v="0.13923039215686275"/>
    <n v="4.6410130718954248"/>
    <n v="236.69166666666669"/>
    <n v="1420.15"/>
    <n v="33.333333333333336"/>
    <n v="51"/>
    <n v="6"/>
  </r>
  <r>
    <n v="64"/>
    <d v="2021-02-06T00:00:00"/>
    <x v="0"/>
    <x v="6"/>
    <x v="0"/>
    <n v="119700"/>
    <n v="29281"/>
    <n v="1197"/>
    <n v="24"/>
    <n v="4"/>
    <n v="6428"/>
    <n v="-0.78047197841603766"/>
    <n v="0.24461988304093568"/>
    <n v="24.461988304093566"/>
    <n v="1220.0416666666667"/>
    <n v="7320.25"/>
    <n v="100"/>
    <n v="49.875"/>
    <n v="6"/>
  </r>
  <r>
    <n v="65"/>
    <d v="2021-02-06T00:00:00"/>
    <x v="3"/>
    <x v="4"/>
    <x v="2"/>
    <n v="300700"/>
    <n v="8289.2099999999991"/>
    <n v="3007"/>
    <n v="20"/>
    <n v="2"/>
    <n v="9450"/>
    <n v="0.14003626401068389"/>
    <n v="2.7566378450282671E-2"/>
    <n v="2.7566378450282669"/>
    <n v="414.46049999999997"/>
    <n v="4144.6049999999996"/>
    <n v="100"/>
    <n v="150.35"/>
    <n v="10"/>
  </r>
  <r>
    <n v="66"/>
    <d v="2021-02-06T00:00:00"/>
    <x v="4"/>
    <x v="7"/>
    <x v="3"/>
    <n v="42070000"/>
    <n v="38185.199999999997"/>
    <n v="4207"/>
    <n v="84"/>
    <n v="10"/>
    <n v="48820"/>
    <n v="0.27850580853314905"/>
    <n v="9.0765866413120987E-4"/>
    <n v="9.0765866413120975"/>
    <n v="454.58571428571423"/>
    <n v="3818.5199999999995"/>
    <n v="10000"/>
    <n v="50.083333333333336"/>
    <n v="8.4"/>
  </r>
  <r>
    <n v="67"/>
    <d v="2021-02-07T00:00:00"/>
    <x v="0"/>
    <x v="0"/>
    <x v="0"/>
    <n v="478000"/>
    <n v="27314.400000000001"/>
    <n v="2390"/>
    <n v="45"/>
    <n v="5"/>
    <n v="24905"/>
    <n v="-8.8209881967021106E-2"/>
    <n v="5.7143096234309625E-2"/>
    <n v="11.428619246861926"/>
    <n v="606.98666666666668"/>
    <n v="5462.88"/>
    <n v="200"/>
    <n v="53.111111111111114"/>
    <n v="9"/>
  </r>
  <r>
    <n v="68"/>
    <d v="2021-02-07T00:00:00"/>
    <x v="0"/>
    <x v="1"/>
    <x v="0"/>
    <n v="659000"/>
    <n v="38485.599999999999"/>
    <n v="3295"/>
    <n v="66"/>
    <n v="5"/>
    <n v="23735"/>
    <n v="-0.38327582264535304"/>
    <n v="5.8400000000000001E-2"/>
    <n v="11.68"/>
    <n v="583.11515151515152"/>
    <n v="7697.12"/>
    <n v="200"/>
    <n v="49.924242424242422"/>
    <n v="13.2"/>
  </r>
  <r>
    <n v="69"/>
    <d v="2021-02-07T00:00:00"/>
    <x v="1"/>
    <x v="2"/>
    <x v="1"/>
    <n v="44650"/>
    <n v="6426"/>
    <n v="893"/>
    <n v="18"/>
    <n v="2"/>
    <n v="14152"/>
    <n v="1.2023031434796141"/>
    <n v="0.14391937290033593"/>
    <n v="7.195968645016797"/>
    <n v="357"/>
    <n v="3213"/>
    <n v="50"/>
    <n v="49.611111111111114"/>
    <n v="9"/>
  </r>
  <r>
    <n v="70"/>
    <d v="2021-02-07T00:00:00"/>
    <x v="1"/>
    <x v="3"/>
    <x v="1"/>
    <n v="1137473"/>
    <n v="18102.099999999999"/>
    <n v="2404"/>
    <n v="48"/>
    <n v="5"/>
    <n v="17845"/>
    <n v="-1.4202772054070995E-2"/>
    <n v="1.5914311812236421E-2"/>
    <n v="7.5299916805324454"/>
    <n v="377.1270833333333"/>
    <n v="3620.4199999999996"/>
    <n v="473.15848585690514"/>
    <n v="50.083333333333336"/>
    <n v="9.6"/>
  </r>
  <r>
    <n v="71"/>
    <d v="2021-02-07T00:00:00"/>
    <x v="2"/>
    <x v="4"/>
    <x v="2"/>
    <n v="694624"/>
    <n v="31680.1"/>
    <n v="4505"/>
    <n v="82"/>
    <n v="15"/>
    <n v="119715"/>
    <n v="2.7788706475042693"/>
    <n v="4.5607551711429488E-2"/>
    <n v="7.0322086570477245"/>
    <n v="386.34268292682924"/>
    <n v="2112.0066666666667"/>
    <n v="154.18956714761376"/>
    <n v="54.939024390243901"/>
    <n v="5.4666666666666668"/>
  </r>
  <r>
    <n v="72"/>
    <d v="2021-02-07T00:00:00"/>
    <x v="3"/>
    <x v="0"/>
    <x v="0"/>
    <n v="1246126"/>
    <n v="37965.9"/>
    <n v="2696"/>
    <n v="100"/>
    <n v="11"/>
    <n v="65791"/>
    <n v="0.73289715244469378"/>
    <n v="3.0467143771978115E-2"/>
    <n v="14.082307121661721"/>
    <n v="379.65899999999999"/>
    <n v="3451.4454545454546"/>
    <n v="462.21290801186944"/>
    <n v="26.96"/>
    <n v="9.0909090909090917"/>
  </r>
  <r>
    <n v="73"/>
    <d v="2021-02-07T00:00:00"/>
    <x v="3"/>
    <x v="1"/>
    <x v="0"/>
    <n v="567096"/>
    <n v="6747.94"/>
    <n v="5103"/>
    <n v="199"/>
    <n v="2"/>
    <n v="3962"/>
    <n v="-0.41285784995124436"/>
    <n v="1.1899114082977133E-2"/>
    <n v="1.3223476386439348"/>
    <n v="33.909246231155777"/>
    <n v="3373.97"/>
    <n v="111.12992357436802"/>
    <n v="25.643216080402009"/>
    <n v="99.5"/>
  </r>
  <r>
    <n v="74"/>
    <d v="2021-02-07T00:00:00"/>
    <x v="0"/>
    <x v="5"/>
    <x v="0"/>
    <n v="9938"/>
    <n v="3435.44"/>
    <n v="294"/>
    <n v="6"/>
    <n v="1"/>
    <n v="4981"/>
    <n v="0.44988705959062009"/>
    <n v="0.34568726101831354"/>
    <n v="11.685170068027212"/>
    <n v="572.57333333333338"/>
    <n v="3435.44"/>
    <n v="33.802721088435376"/>
    <n v="49"/>
    <n v="6"/>
  </r>
  <r>
    <n v="75"/>
    <d v="2021-02-07T00:00:00"/>
    <x v="0"/>
    <x v="6"/>
    <x v="0"/>
    <n v="174221"/>
    <n v="10104.9"/>
    <n v="1197"/>
    <n v="6"/>
    <n v="1"/>
    <n v="981"/>
    <n v="-0.90291838612950148"/>
    <n v="5.8000470666567175E-2"/>
    <n v="8.4418546365914793"/>
    <n v="1684.1499999999999"/>
    <n v="10104.9"/>
    <n v="145.54803675856309"/>
    <n v="199.5"/>
    <n v="6"/>
  </r>
  <r>
    <n v="76"/>
    <d v="2021-02-07T00:00:00"/>
    <x v="3"/>
    <x v="4"/>
    <x v="2"/>
    <n v="300700"/>
    <n v="46167.6"/>
    <n v="3007"/>
    <n v="93"/>
    <n v="12"/>
    <n v="68076"/>
    <n v="0.47454058690510231"/>
    <n v="0.15353375457266377"/>
    <n v="15.353375457266377"/>
    <n v="496.42580645161291"/>
    <n v="3847.2999999999997"/>
    <n v="100"/>
    <n v="32.333333333333336"/>
    <n v="7.75"/>
  </r>
  <r>
    <n v="77"/>
    <d v="2021-02-07T00:00:00"/>
    <x v="4"/>
    <x v="7"/>
    <x v="3"/>
    <n v="3957603"/>
    <n v="79987.7"/>
    <n v="4203"/>
    <n v="142"/>
    <n v="27"/>
    <n v="90504"/>
    <n v="0.13147396412198378"/>
    <n v="2.0211148010550829E-2"/>
    <n v="19.031096835593623"/>
    <n v="563.29366197183094"/>
    <n v="2962.5074074074073"/>
    <n v="941.61384725196285"/>
    <n v="29.598591549295776"/>
    <n v="5.2592592592592595"/>
  </r>
  <r>
    <n v="78"/>
    <d v="2021-02-08T00:00:00"/>
    <x v="0"/>
    <x v="0"/>
    <x v="0"/>
    <n v="479000"/>
    <n v="27210.400000000001"/>
    <n v="2395"/>
    <n v="36"/>
    <n v="5"/>
    <n v="22345"/>
    <n v="-0.17880663275806313"/>
    <n v="5.6806680584551149E-2"/>
    <n v="11.36133611691023"/>
    <n v="755.84444444444443"/>
    <n v="5442.08"/>
    <n v="200"/>
    <n v="66.527777777777771"/>
    <n v="7.2"/>
  </r>
  <r>
    <n v="79"/>
    <d v="2021-02-08T00:00:00"/>
    <x v="0"/>
    <x v="1"/>
    <x v="0"/>
    <n v="472656"/>
    <n v="33752.800000000003"/>
    <n v="3290"/>
    <n v="66"/>
    <n v="5"/>
    <n v="28670"/>
    <n v="-0.15058898817283314"/>
    <n v="7.1410920415693455E-2"/>
    <n v="10.259209726443769"/>
    <n v="511.40606060606063"/>
    <n v="6750.56"/>
    <n v="143.66443768996962"/>
    <n v="49.848484848484851"/>
    <n v="13.2"/>
  </r>
  <r>
    <n v="80"/>
    <d v="2021-02-08T00:00:00"/>
    <x v="1"/>
    <x v="2"/>
    <x v="1"/>
    <n v="51350"/>
    <n v="6918.85"/>
    <n v="904"/>
    <n v="20"/>
    <n v="2"/>
    <n v="16240"/>
    <n v="1.3472108804208791"/>
    <n v="0.13473904576436221"/>
    <n v="7.6535951327433631"/>
    <n v="345.9425"/>
    <n v="3459.4250000000002"/>
    <n v="56.803097345132741"/>
    <n v="45.2"/>
    <n v="10"/>
  </r>
  <r>
    <n v="81"/>
    <d v="2021-02-08T00:00:00"/>
    <x v="1"/>
    <x v="3"/>
    <x v="1"/>
    <n v="478000"/>
    <n v="16567.5"/>
    <n v="2390"/>
    <n v="48"/>
    <n v="5"/>
    <n v="16995"/>
    <n v="2.5803531009506563E-2"/>
    <n v="3.4660041841004186E-2"/>
    <n v="6.9320083682008367"/>
    <n v="345.15625"/>
    <n v="3313.5"/>
    <n v="200"/>
    <n v="49.791666666666664"/>
    <n v="9.6"/>
  </r>
  <r>
    <n v="82"/>
    <d v="2021-02-08T00:00:00"/>
    <x v="2"/>
    <x v="4"/>
    <x v="2"/>
    <n v="685530"/>
    <n v="33892.6"/>
    <n v="4491"/>
    <n v="79"/>
    <n v="16"/>
    <n v="120176"/>
    <n v="2.5457887562476764"/>
    <n v="4.943999533207883E-2"/>
    <n v="7.5467824537964816"/>
    <n v="429.02025316455695"/>
    <n v="2118.2874999999999"/>
    <n v="152.64529058116233"/>
    <n v="56.848101265822784"/>
    <n v="4.9375"/>
  </r>
  <r>
    <n v="83"/>
    <d v="2021-02-08T00:00:00"/>
    <x v="3"/>
    <x v="0"/>
    <x v="0"/>
    <n v="472836"/>
    <n v="330.76"/>
    <n v="2690"/>
    <n v="1"/>
    <n v="0"/>
    <n v="0"/>
    <n v="-1"/>
    <n v="6.995237249278819E-4"/>
    <n v="0.12295910780669145"/>
    <n v="330.76"/>
    <n v="0"/>
    <n v="175.77546468401488"/>
    <n v="2690"/>
    <n v="0"/>
  </r>
  <r>
    <n v="84"/>
    <d v="2021-02-08T00:00:00"/>
    <x v="3"/>
    <x v="1"/>
    <x v="0"/>
    <n v="1020000"/>
    <n v="2057.3000000000002"/>
    <n v="5100"/>
    <n v="102"/>
    <n v="1"/>
    <n v="1981"/>
    <n v="-3.7087444709084809E-2"/>
    <n v="2.0169607843137259E-3"/>
    <n v="0.40339215686274515"/>
    <n v="20.169607843137257"/>
    <n v="2057.3000000000002"/>
    <n v="200"/>
    <n v="50"/>
    <n v="102"/>
  </r>
  <r>
    <n v="85"/>
    <d v="2021-02-08T00:00:00"/>
    <x v="0"/>
    <x v="5"/>
    <x v="0"/>
    <n v="10067"/>
    <n v="4336.04"/>
    <n v="302"/>
    <n v="10"/>
    <n v="2"/>
    <n v="10036"/>
    <n v="1.3145542937795778"/>
    <n v="0.43071818813946555"/>
    <n v="14.357748344370862"/>
    <n v="433.60399999999998"/>
    <n v="2168.02"/>
    <n v="33.334437086092713"/>
    <n v="30.2"/>
    <n v="5"/>
  </r>
  <r>
    <n v="86"/>
    <d v="2021-02-08T00:00:00"/>
    <x v="0"/>
    <x v="6"/>
    <x v="0"/>
    <n v="120200"/>
    <n v="40099"/>
    <n v="1202"/>
    <n v="24"/>
    <n v="5"/>
    <n v="4905"/>
    <n v="-0.87767774757475248"/>
    <n v="0.33360232945091511"/>
    <n v="33.360232945091511"/>
    <n v="1670.7916666666667"/>
    <n v="8019.8"/>
    <n v="100"/>
    <n v="50.083333333333336"/>
    <n v="4.8"/>
  </r>
  <r>
    <n v="87"/>
    <d v="2021-02-08T00:00:00"/>
    <x v="3"/>
    <x v="4"/>
    <x v="2"/>
    <n v="361650"/>
    <n v="31154.3"/>
    <n v="2991"/>
    <n v="60"/>
    <n v="9"/>
    <n v="45027"/>
    <n v="0.44529005626831614"/>
    <n v="8.6144891469652971E-2"/>
    <n v="10.416014710799063"/>
    <n v="519.23833333333334"/>
    <n v="3461.588888888889"/>
    <n v="120.91273821464394"/>
    <n v="49.85"/>
    <n v="6.666666666666667"/>
  </r>
  <r>
    <n v="88"/>
    <d v="2021-02-08T00:00:00"/>
    <x v="4"/>
    <x v="7"/>
    <x v="3"/>
    <n v="2233790"/>
    <n v="31883.9"/>
    <n v="4197"/>
    <n v="84"/>
    <n v="10"/>
    <n v="42280"/>
    <n v="0.32606111548461758"/>
    <n v="1.4273454532431428E-2"/>
    <n v="7.5968310698117705"/>
    <n v="379.5702380952381"/>
    <n v="3188.3900000000003"/>
    <n v="532.23492971169878"/>
    <n v="49.964285714285715"/>
    <n v="8.4"/>
  </r>
  <r>
    <n v="89"/>
    <d v="2021-02-09T00:00:00"/>
    <x v="0"/>
    <x v="0"/>
    <x v="0"/>
    <n v="478600"/>
    <n v="49036.5"/>
    <n v="2393"/>
    <n v="68"/>
    <n v="9"/>
    <n v="42813"/>
    <n v="-0.1269156648618886"/>
    <n v="0.10245821145006269"/>
    <n v="20.491642290012535"/>
    <n v="721.125"/>
    <n v="5448.5"/>
    <n v="200"/>
    <n v="35.191176470588232"/>
    <n v="7.5555555555555554"/>
  </r>
  <r>
    <n v="90"/>
    <d v="2021-02-09T00:00:00"/>
    <x v="0"/>
    <x v="1"/>
    <x v="0"/>
    <n v="555116"/>
    <n v="62119.4"/>
    <n v="3303"/>
    <n v="96"/>
    <n v="11"/>
    <n v="54791"/>
    <n v="-0.11797280720676634"/>
    <n v="0.11190345801598225"/>
    <n v="18.806963366636392"/>
    <n v="647.07708333333335"/>
    <n v="5647.2181818181816"/>
    <n v="168.06418407508326"/>
    <n v="34.40625"/>
    <n v="8.7272727272727266"/>
  </r>
  <r>
    <n v="91"/>
    <d v="2021-02-09T00:00:00"/>
    <x v="1"/>
    <x v="2"/>
    <x v="1"/>
    <n v="44900"/>
    <n v="3095.21"/>
    <n v="898"/>
    <n v="5"/>
    <n v="1"/>
    <n v="7998"/>
    <n v="1.5839926854720681"/>
    <n v="6.8935634743875276E-2"/>
    <n v="3.4467817371937639"/>
    <n v="619.04200000000003"/>
    <n v="3095.21"/>
    <n v="50"/>
    <n v="179.6"/>
    <n v="5"/>
  </r>
  <r>
    <n v="92"/>
    <d v="2021-02-09T00:00:00"/>
    <x v="1"/>
    <x v="3"/>
    <x v="1"/>
    <n v="478600"/>
    <n v="20299.3"/>
    <n v="2393"/>
    <n v="48"/>
    <n v="5"/>
    <n v="14905"/>
    <n v="-0.2657382274265615"/>
    <n v="4.2413915587129127E-2"/>
    <n v="8.482783117425825"/>
    <n v="422.90208333333334"/>
    <n v="4059.8599999999997"/>
    <n v="200"/>
    <n v="49.854166666666664"/>
    <n v="9.6"/>
  </r>
  <r>
    <n v="93"/>
    <d v="2021-02-09T00:00:00"/>
    <x v="2"/>
    <x v="4"/>
    <x v="2"/>
    <n v="491821"/>
    <n v="27833"/>
    <n v="4495"/>
    <n v="90"/>
    <n v="18"/>
    <n v="143658"/>
    <n v="4.1614270829590776"/>
    <n v="5.6591727478086537E-2"/>
    <n v="6.1919911012235813"/>
    <n v="309.25555555555553"/>
    <n v="1546.2777777777778"/>
    <n v="109.41512791991101"/>
    <n v="49.944444444444443"/>
    <n v="5"/>
  </r>
  <r>
    <n v="94"/>
    <d v="2021-02-09T00:00:00"/>
    <x v="3"/>
    <x v="0"/>
    <x v="0"/>
    <n v="759532"/>
    <n v="10317"/>
    <n v="2701"/>
    <n v="19"/>
    <n v="3"/>
    <n v="19800"/>
    <n v="0.91916254725210822"/>
    <n v="1.3583364492871926E-2"/>
    <n v="3.8196964087375047"/>
    <n v="543"/>
    <n v="3439"/>
    <n v="281.203998519067"/>
    <n v="142.15789473684211"/>
    <n v="6.333333333333333"/>
  </r>
  <r>
    <n v="95"/>
    <d v="2021-02-09T00:00:00"/>
    <x v="3"/>
    <x v="1"/>
    <x v="0"/>
    <n v="1022000"/>
    <n v="7398.26"/>
    <n v="5110"/>
    <n v="102"/>
    <n v="3"/>
    <n v="5943"/>
    <n v="-0.19670300854525255"/>
    <n v="7.2390019569471623E-3"/>
    <n v="1.4478003913894326"/>
    <n v="72.531960784313725"/>
    <n v="2466.0866666666666"/>
    <n v="200"/>
    <n v="50.098039215686278"/>
    <n v="34"/>
  </r>
  <r>
    <n v="96"/>
    <d v="2021-02-09T00:00:00"/>
    <x v="0"/>
    <x v="5"/>
    <x v="0"/>
    <n v="9721"/>
    <n v="2152.37"/>
    <n v="290"/>
    <n v="6"/>
    <n v="1"/>
    <n v="4353"/>
    <n v="1.0224217955091366"/>
    <n v="0.22141446353255836"/>
    <n v="7.4219655172413788"/>
    <n v="358.7283333333333"/>
    <n v="2152.37"/>
    <n v="33.520689655172411"/>
    <n v="48.333333333333336"/>
    <n v="6"/>
  </r>
  <r>
    <n v="97"/>
    <d v="2021-02-09T00:00:00"/>
    <x v="0"/>
    <x v="6"/>
    <x v="0"/>
    <n v="189854"/>
    <n v="29091.4"/>
    <n v="1198"/>
    <n v="24"/>
    <n v="3"/>
    <n v="2943"/>
    <n v="-0.89883608214111388"/>
    <n v="0.15323037702655726"/>
    <n v="24.283305509181972"/>
    <n v="1212.1416666666667"/>
    <n v="9697.1333333333332"/>
    <n v="158.47579298831386"/>
    <n v="49.916666666666664"/>
    <n v="8"/>
  </r>
  <r>
    <n v="98"/>
    <d v="2021-02-09T00:00:00"/>
    <x v="3"/>
    <x v="4"/>
    <x v="2"/>
    <n v="346068"/>
    <n v="57642.400000000001"/>
    <n v="3006"/>
    <n v="99"/>
    <n v="15"/>
    <n v="89460"/>
    <n v="0.55198256838715942"/>
    <n v="0.16656379671047308"/>
    <n v="19.175781769793748"/>
    <n v="582.24646464646469"/>
    <n v="3842.8266666666668"/>
    <n v="115.12574850299401"/>
    <n v="30.363636363636363"/>
    <n v="6.6"/>
  </r>
  <r>
    <n v="99"/>
    <d v="2021-02-09T00:00:00"/>
    <x v="4"/>
    <x v="7"/>
    <x v="3"/>
    <n v="3736884"/>
    <n v="44731.7"/>
    <n v="4190"/>
    <n v="84"/>
    <n v="13"/>
    <n v="51259"/>
    <n v="0.14592112528698895"/>
    <n v="1.1970320727108467E-2"/>
    <n v="10.675823389021479"/>
    <n v="532.52023809523803"/>
    <n v="3440.8999999999996"/>
    <n v="891.85775656324586"/>
    <n v="49.88095238095238"/>
    <n v="6.4615384615384617"/>
  </r>
  <r>
    <n v="100"/>
    <d v="2021-02-10T00:00:00"/>
    <x v="0"/>
    <x v="0"/>
    <x v="0"/>
    <n v="961800"/>
    <n v="43386.400000000001"/>
    <n v="4809"/>
    <n v="96"/>
    <n v="8"/>
    <n v="42400"/>
    <n v="-2.2735235004517577E-2"/>
    <n v="4.5109586192555624E-2"/>
    <n v="9.0219172385111257"/>
    <n v="451.94166666666666"/>
    <n v="5423.3"/>
    <n v="200"/>
    <n v="50.09375"/>
    <n v="12"/>
  </r>
  <r>
    <n v="101"/>
    <d v="2021-02-10T00:00:00"/>
    <x v="0"/>
    <x v="1"/>
    <x v="0"/>
    <n v="852250"/>
    <n v="43865.9"/>
    <n v="6596"/>
    <n v="132"/>
    <n v="7"/>
    <n v="34867"/>
    <n v="-0.20514568263731056"/>
    <n v="5.1470695218539163E-2"/>
    <n v="6.6503790175864159"/>
    <n v="332.31742424242424"/>
    <n v="6266.5571428571429"/>
    <n v="129.2070952092177"/>
    <n v="49.969696969696969"/>
    <n v="18.857142857142858"/>
  </r>
  <r>
    <n v="102"/>
    <d v="2021-02-10T00:00:00"/>
    <x v="1"/>
    <x v="2"/>
    <x v="1"/>
    <n v="108748"/>
    <n v="51883.1"/>
    <n v="1797"/>
    <n v="57"/>
    <n v="11"/>
    <n v="86724"/>
    <n v="0.67152695193617962"/>
    <n v="0.47709475116783756"/>
    <n v="28.872064552031162"/>
    <n v="910.22982456140346"/>
    <n v="4716.6454545454544"/>
    <n v="60.516416249304399"/>
    <n v="31.526315789473685"/>
    <n v="5.1818181818181817"/>
  </r>
  <r>
    <n v="103"/>
    <d v="2021-02-10T00:00:00"/>
    <x v="1"/>
    <x v="3"/>
    <x v="1"/>
    <n v="797238"/>
    <n v="67577.8"/>
    <n v="4797"/>
    <n v="154"/>
    <n v="19"/>
    <n v="42598"/>
    <n v="-0.36964506095196947"/>
    <n v="8.476490082008134E-2"/>
    <n v="14.087513028976444"/>
    <n v="438.81688311688316"/>
    <n v="3556.726315789474"/>
    <n v="166.19512195121951"/>
    <n v="31.149350649350648"/>
    <n v="8.1052631578947363"/>
  </r>
  <r>
    <n v="104"/>
    <d v="2021-02-10T00:00:00"/>
    <x v="2"/>
    <x v="4"/>
    <x v="2"/>
    <n v="1469962"/>
    <n v="19831.400000000001"/>
    <n v="8998"/>
    <n v="80"/>
    <n v="16"/>
    <n v="130768"/>
    <n v="5.593987313049003"/>
    <n v="1.3491097048767248E-2"/>
    <n v="2.2039786619248725"/>
    <n v="247.89250000000001"/>
    <n v="1239.4625000000001"/>
    <n v="163.36541453656369"/>
    <n v="112.47499999999999"/>
    <n v="5"/>
  </r>
  <r>
    <n v="105"/>
    <d v="2021-02-10T00:00:00"/>
    <x v="3"/>
    <x v="0"/>
    <x v="0"/>
    <n v="3858193"/>
    <n v="38890.300000000003"/>
    <n v="5406"/>
    <n v="186"/>
    <n v="14"/>
    <n v="83734"/>
    <n v="1.1530818738862902"/>
    <n v="1.0079926017179545E-2"/>
    <n v="7.1939141694413618"/>
    <n v="209.08763440860216"/>
    <n v="2777.8785714285718"/>
    <n v="713.68719940806511"/>
    <n v="29.06451612903226"/>
    <n v="13.285714285714286"/>
  </r>
  <r>
    <n v="106"/>
    <d v="2021-02-10T00:00:00"/>
    <x v="3"/>
    <x v="1"/>
    <x v="0"/>
    <n v="2040000"/>
    <n v="14147.9"/>
    <n v="10200"/>
    <n v="395"/>
    <n v="4"/>
    <n v="7924"/>
    <n v="-0.43991687812325503"/>
    <n v="6.9352450980392152E-3"/>
    <n v="1.3870490196078431"/>
    <n v="35.817468354430382"/>
    <n v="3536.9749999999999"/>
    <n v="200"/>
    <n v="25.822784810126581"/>
    <n v="98.75"/>
  </r>
  <r>
    <n v="107"/>
    <d v="2021-02-10T00:00:00"/>
    <x v="0"/>
    <x v="5"/>
    <x v="0"/>
    <n v="18399"/>
    <n v="12713"/>
    <n v="599"/>
    <n v="22"/>
    <n v="5"/>
    <n v="27065"/>
    <n v="1.1289231495319751"/>
    <n v="0.69096146529702707"/>
    <n v="21.223706176961603"/>
    <n v="577.86363636363637"/>
    <n v="2542.6"/>
    <n v="30.716193656093488"/>
    <n v="27.227272727272727"/>
    <n v="4.4000000000000004"/>
  </r>
  <r>
    <n v="108"/>
    <d v="2021-02-10T00:00:00"/>
    <x v="0"/>
    <x v="6"/>
    <x v="0"/>
    <n v="321713"/>
    <n v="131236"/>
    <n v="2396"/>
    <n v="88"/>
    <n v="15"/>
    <n v="14715"/>
    <n v="-0.88787375415282388"/>
    <n v="0.40792880610979348"/>
    <n v="54.772954924874789"/>
    <n v="1491.3181818181818"/>
    <n v="8749.0666666666675"/>
    <n v="134.27086811352254"/>
    <n v="27.227272727272727"/>
    <n v="5.8666666666666663"/>
  </r>
  <r>
    <n v="109"/>
    <d v="2021-02-10T00:00:00"/>
    <x v="3"/>
    <x v="4"/>
    <x v="2"/>
    <n v="489728"/>
    <n v="126901"/>
    <n v="6005"/>
    <n v="187"/>
    <n v="34"/>
    <n v="143888"/>
    <n v="0.13386025326829576"/>
    <n v="0.25912547373235756"/>
    <n v="21.132556203164029"/>
    <n v="678.61497326203209"/>
    <n v="3732.3823529411766"/>
    <n v="81.553372189841795"/>
    <n v="32.112299465240639"/>
    <n v="5.5"/>
  </r>
  <r>
    <n v="110"/>
    <d v="2021-02-10T00:00:00"/>
    <x v="4"/>
    <x v="7"/>
    <x v="3"/>
    <n v="5219501"/>
    <n v="179519"/>
    <n v="8391"/>
    <n v="302"/>
    <n v="60"/>
    <n v="196680"/>
    <n v="9.5594338203755597E-2"/>
    <n v="3.4393900872899535E-2"/>
    <n v="21.394231915147181"/>
    <n v="594.43377483443703"/>
    <n v="2991.9833333333331"/>
    <n v="622.03563341675601"/>
    <n v="27.784768211920529"/>
    <n v="5.0333333333333332"/>
  </r>
  <r>
    <n v="111"/>
    <d v="2021-02-11T00:00:00"/>
    <x v="0"/>
    <x v="0"/>
    <x v="0"/>
    <n v="1061233"/>
    <n v="105681"/>
    <n v="7206"/>
    <n v="144"/>
    <n v="23"/>
    <n v="105225"/>
    <n v="-4.3148721151389556E-3"/>
    <n v="9.95832206499421E-2"/>
    <n v="14.665695253955038"/>
    <n v="733.89583333333337"/>
    <n v="4594.826086956522"/>
    <n v="147.2707466000555"/>
    <n v="50.041666666666664"/>
    <n v="6.2608695652173916"/>
  </r>
  <r>
    <n v="112"/>
    <d v="2021-02-11T00:00:00"/>
    <x v="0"/>
    <x v="1"/>
    <x v="0"/>
    <n v="4564542"/>
    <n v="188516"/>
    <n v="9895"/>
    <n v="304"/>
    <n v="28"/>
    <n v="131068"/>
    <n v="-0.30473805936896603"/>
    <n v="4.1300091005844621E-2"/>
    <n v="19.051642243557353"/>
    <n v="620.11842105263156"/>
    <n v="6732.7142857142853"/>
    <n v="461.2978271854472"/>
    <n v="32.549342105263158"/>
    <n v="10.857142857142858"/>
  </r>
  <r>
    <n v="113"/>
    <d v="2021-02-11T00:00:00"/>
    <x v="1"/>
    <x v="2"/>
    <x v="1"/>
    <n v="134600"/>
    <n v="26220.400000000001"/>
    <n v="2692"/>
    <n v="54"/>
    <n v="6"/>
    <n v="48990"/>
    <n v="0.86839254931274878"/>
    <n v="0.19480237741456166"/>
    <n v="9.7401188707280841"/>
    <n v="485.56296296296301"/>
    <n v="4370.0666666666666"/>
    <n v="50"/>
    <n v="49.851851851851855"/>
    <n v="9"/>
  </r>
  <r>
    <n v="114"/>
    <d v="2021-02-11T00:00:00"/>
    <x v="1"/>
    <x v="3"/>
    <x v="1"/>
    <n v="1254537"/>
    <n v="51422.5"/>
    <n v="7198"/>
    <n v="144"/>
    <n v="14"/>
    <n v="41986"/>
    <n v="-0.18350916427633818"/>
    <n v="4.0989225507099429E-2"/>
    <n v="7.1439983328702414"/>
    <n v="357.10069444444446"/>
    <n v="3673.0357142857142"/>
    <n v="174.28966379549874"/>
    <n v="49.986111111111114"/>
    <n v="10.285714285714286"/>
  </r>
  <r>
    <n v="115"/>
    <d v="2021-02-11T00:00:00"/>
    <x v="2"/>
    <x v="4"/>
    <x v="2"/>
    <n v="1210466"/>
    <n v="197161"/>
    <n v="13506"/>
    <n v="474"/>
    <n v="95"/>
    <n v="831820"/>
    <n v="3.2189885423587827"/>
    <n v="0.16288024612008928"/>
    <n v="14.598030504960759"/>
    <n v="415.95147679324896"/>
    <n v="2075.378947368421"/>
    <n v="89.624315119206273"/>
    <n v="28.49367088607595"/>
    <n v="4.9894736842105267"/>
  </r>
  <r>
    <n v="116"/>
    <d v="2021-02-11T00:00:00"/>
    <x v="3"/>
    <x v="0"/>
    <x v="0"/>
    <n v="2224531"/>
    <n v="348.99"/>
    <n v="8106"/>
    <n v="1"/>
    <n v="0"/>
    <n v="0"/>
    <n v="-1"/>
    <n v="1.5688250691943607E-4"/>
    <n v="4.3053293856402663E-2"/>
    <n v="348.99"/>
    <n v="0"/>
    <n v="274.43017517887984"/>
    <n v="8106"/>
    <n v="0"/>
  </r>
  <r>
    <n v="117"/>
    <d v="2021-02-11T00:00:00"/>
    <x v="3"/>
    <x v="1"/>
    <x v="0"/>
    <n v="3058200"/>
    <n v="4138.7299999999996"/>
    <n v="15291"/>
    <n v="114"/>
    <n v="1"/>
    <n v="2771"/>
    <n v="-0.33047094156903195"/>
    <n v="1.3533222156824273E-3"/>
    <n v="0.27066444313648547"/>
    <n v="36.304649122807014"/>
    <n v="4138.7299999999996"/>
    <n v="200"/>
    <n v="134.13157894736841"/>
    <n v="114"/>
  </r>
  <r>
    <n v="118"/>
    <d v="2021-02-11T00:00:00"/>
    <x v="0"/>
    <x v="5"/>
    <x v="0"/>
    <n v="26774"/>
    <n v="17711.099999999999"/>
    <n v="893"/>
    <n v="27"/>
    <n v="6"/>
    <n v="29886"/>
    <n v="0.68741636600775802"/>
    <n v="0.66150369761709116"/>
    <n v="19.833258678611422"/>
    <n v="655.96666666666658"/>
    <n v="2951.85"/>
    <n v="29.982082866741322"/>
    <n v="33.074074074074076"/>
    <n v="4.5"/>
  </r>
  <r>
    <n v="119"/>
    <d v="2021-02-11T00:00:00"/>
    <x v="0"/>
    <x v="6"/>
    <x v="0"/>
    <n v="359500"/>
    <n v="6171.15"/>
    <n v="3595"/>
    <n v="5"/>
    <n v="1"/>
    <n v="677"/>
    <n v="-0.89029597400808602"/>
    <n v="1.7165924895688457E-2"/>
    <n v="1.7165924895688456"/>
    <n v="1234.23"/>
    <n v="6171.15"/>
    <n v="100"/>
    <n v="719"/>
    <n v="5"/>
  </r>
  <r>
    <n v="120"/>
    <d v="2021-02-11T00:00:00"/>
    <x v="3"/>
    <x v="4"/>
    <x v="2"/>
    <n v="900400"/>
    <n v="128751"/>
    <n v="9004"/>
    <n v="227"/>
    <n v="29"/>
    <n v="143869"/>
    <n v="0.11742044721982742"/>
    <n v="0.14299311417147934"/>
    <n v="14.299311417147933"/>
    <n v="567.18502202643174"/>
    <n v="4439.6896551724139"/>
    <n v="100"/>
    <n v="39.665198237885463"/>
    <n v="7.8275862068965516"/>
  </r>
  <r>
    <n v="121"/>
    <d v="2021-02-11T00:00:00"/>
    <x v="4"/>
    <x v="7"/>
    <x v="3"/>
    <n v="5125187"/>
    <n v="193124"/>
    <n v="12602"/>
    <n v="482"/>
    <n v="57"/>
    <n v="226917"/>
    <n v="0.17498084132474473"/>
    <n v="3.7681356797322714E-2"/>
    <n v="15.32486906840184"/>
    <n v="400.67219917012449"/>
    <n v="3388.1403508771928"/>
    <n v="406.69631804475478"/>
    <n v="26.145228215767634"/>
    <n v="8.4561403508771935"/>
  </r>
  <r>
    <n v="122"/>
    <d v="2021-02-12T00:00:00"/>
    <x v="0"/>
    <x v="0"/>
    <x v="0"/>
    <n v="1804868"/>
    <n v="110004"/>
    <n v="9607"/>
    <n v="192"/>
    <n v="23"/>
    <n v="96163"/>
    <n v="-0.12582269735645976"/>
    <n v="6.0948501497062386E-2"/>
    <n v="11.450400749453523"/>
    <n v="572.9375"/>
    <n v="4782.782608695652"/>
    <n v="187.87009472259811"/>
    <n v="50.036458333333336"/>
    <n v="8.3478260869565215"/>
  </r>
  <r>
    <n v="123"/>
    <d v="2021-02-12T00:00:00"/>
    <x v="0"/>
    <x v="1"/>
    <x v="0"/>
    <n v="2639200"/>
    <n v="191722"/>
    <n v="13196"/>
    <n v="325"/>
    <n v="32"/>
    <n v="176512"/>
    <n v="-7.9333618468407377E-2"/>
    <n v="7.2643983025159134E-2"/>
    <n v="14.528796605031827"/>
    <n v="589.91384615384618"/>
    <n v="5991.3125"/>
    <n v="200"/>
    <n v="40.603076923076927"/>
    <n v="10.15625"/>
  </r>
  <r>
    <n v="124"/>
    <d v="2021-02-12T00:00:00"/>
    <x v="1"/>
    <x v="2"/>
    <x v="1"/>
    <n v="161493"/>
    <n v="59745.3"/>
    <n v="3602"/>
    <n v="72"/>
    <n v="14"/>
    <n v="122710"/>
    <n v="1.0538854102331061"/>
    <n v="0.36995597332392116"/>
    <n v="16.586701832315381"/>
    <n v="829.79583333333335"/>
    <n v="4267.5214285714292"/>
    <n v="44.834258745141589"/>
    <n v="50.027777777777779"/>
    <n v="5.1428571428571432"/>
  </r>
  <r>
    <n v="125"/>
    <d v="2021-02-12T00:00:00"/>
    <x v="1"/>
    <x v="3"/>
    <x v="1"/>
    <n v="1502383"/>
    <n v="86733.1"/>
    <n v="9605"/>
    <n v="192"/>
    <n v="19"/>
    <n v="56639"/>
    <n v="-0.34697364673924952"/>
    <n v="5.7730352380185347E-2"/>
    <n v="9.0299947943779291"/>
    <n v="451.73489583333338"/>
    <n v="4564.9000000000005"/>
    <n v="156.41676210307131"/>
    <n v="50.026041666666664"/>
    <n v="10.105263157894736"/>
  </r>
  <r>
    <n v="126"/>
    <d v="2021-02-12T00:00:00"/>
    <x v="2"/>
    <x v="4"/>
    <x v="2"/>
    <n v="1299708"/>
    <n v="121652"/>
    <n v="17994"/>
    <n v="378"/>
    <n v="61"/>
    <n v="486841"/>
    <n v="3.0019152993785552"/>
    <n v="9.3599485422879602E-2"/>
    <n v="6.7606980104479275"/>
    <n v="321.83068783068785"/>
    <n v="1994.295081967213"/>
    <n v="72.230076692230739"/>
    <n v="47.603174603174601"/>
    <n v="6.1967213114754101"/>
  </r>
  <r>
    <n v="127"/>
    <d v="2021-02-12T00:00:00"/>
    <x v="3"/>
    <x v="0"/>
    <x v="0"/>
    <n v="3735390"/>
    <n v="26659.9"/>
    <n v="10806"/>
    <n v="115"/>
    <n v="9"/>
    <n v="53523"/>
    <n v="1.0076219340657691"/>
    <n v="7.1371128583628488E-3"/>
    <n v="2.4671386266888766"/>
    <n v="231.82521739130436"/>
    <n v="2962.2111111111112"/>
    <n v="345.6774014436424"/>
    <n v="93.96521739130435"/>
    <n v="12.777777777777779"/>
  </r>
  <r>
    <n v="128"/>
    <d v="2021-02-12T00:00:00"/>
    <x v="3"/>
    <x v="1"/>
    <x v="0"/>
    <n v="7156880"/>
    <n v="49060.3"/>
    <n v="20391"/>
    <n v="408"/>
    <n v="15"/>
    <n v="29715"/>
    <n v="-0.3943167897464957"/>
    <n v="6.8549842948323857E-3"/>
    <n v="2.4059781276053163"/>
    <n v="120.24583333333334"/>
    <n v="3270.686666666667"/>
    <n v="350.98229611102937"/>
    <n v="49.977941176470587"/>
    <n v="27.2"/>
  </r>
  <r>
    <n v="129"/>
    <d v="2021-02-12T00:00:00"/>
    <x v="0"/>
    <x v="5"/>
    <x v="0"/>
    <n v="42587"/>
    <n v="11278.3"/>
    <n v="1207"/>
    <n v="34"/>
    <n v="8"/>
    <n v="39848"/>
    <n v="2.5331565927489073"/>
    <n v="0.26482964284875665"/>
    <n v="9.3440762220381099"/>
    <n v="331.71470588235292"/>
    <n v="1409.7874999999999"/>
    <n v="35.283347141673573"/>
    <n v="35.5"/>
    <n v="4.25"/>
  </r>
  <r>
    <n v="130"/>
    <d v="2021-02-12T00:00:00"/>
    <x v="0"/>
    <x v="6"/>
    <x v="0"/>
    <n v="480000"/>
    <n v="44580.9"/>
    <n v="4800"/>
    <n v="33"/>
    <n v="5"/>
    <n v="6945"/>
    <n v="-0.84421579645094647"/>
    <n v="9.2876874999999998E-2"/>
    <n v="9.2876875000000005"/>
    <n v="1350.9363636363637"/>
    <n v="8916.18"/>
    <n v="100"/>
    <n v="145.45454545454547"/>
    <n v="6.6"/>
  </r>
  <r>
    <n v="131"/>
    <d v="2021-02-12T00:00:00"/>
    <x v="3"/>
    <x v="4"/>
    <x v="2"/>
    <n v="1200300"/>
    <n v="308572"/>
    <n v="12003"/>
    <n v="412"/>
    <n v="79"/>
    <n v="393499"/>
    <n v="0.27522587921133479"/>
    <n v="0.25707906356744148"/>
    <n v="25.707906356744147"/>
    <n v="748.96116504854365"/>
    <n v="3905.9746835443038"/>
    <n v="100"/>
    <n v="29.133495145631066"/>
    <n v="5.2151898734177218"/>
  </r>
  <r>
    <n v="132"/>
    <d v="2021-02-12T00:00:00"/>
    <x v="4"/>
    <x v="7"/>
    <x v="3"/>
    <n v="10819771"/>
    <n v="145201"/>
    <n v="16808"/>
    <n v="336"/>
    <n v="49"/>
    <n v="195069"/>
    <n v="0.3434411608735477"/>
    <n v="1.3419969794185109E-2"/>
    <n v="8.6388029509757267"/>
    <n v="432.14583333333331"/>
    <n v="2963.2857142857142"/>
    <n v="643.72745121370781"/>
    <n v="50.023809523809526"/>
    <n v="6.8571428571428568"/>
  </r>
  <r>
    <n v="133"/>
    <d v="2021-02-13T00:00:00"/>
    <x v="0"/>
    <x v="0"/>
    <x v="0"/>
    <n v="1496322"/>
    <n v="308692"/>
    <n v="11990"/>
    <n v="397"/>
    <n v="60"/>
    <n v="341880"/>
    <n v="0.10751169450455471"/>
    <n v="0.20630051553074807"/>
    <n v="25.745788156797332"/>
    <n v="777.56171284634763"/>
    <n v="5144.8666666666668"/>
    <n v="124.79749791492911"/>
    <n v="30.201511335012594"/>
    <n v="6.6166666666666663"/>
  </r>
  <r>
    <n v="134"/>
    <d v="2021-02-13T00:00:00"/>
    <x v="0"/>
    <x v="1"/>
    <x v="0"/>
    <n v="2358224"/>
    <n v="325444"/>
    <n v="16506"/>
    <n v="655"/>
    <n v="52"/>
    <n v="262184"/>
    <n v="-0.19438060004178906"/>
    <n v="0.13800385374756596"/>
    <n v="19.716709075487703"/>
    <n v="496.86106870229008"/>
    <n v="6258.5384615384619"/>
    <n v="142.87071367987397"/>
    <n v="25.2"/>
    <n v="12.596153846153847"/>
  </r>
  <r>
    <n v="135"/>
    <d v="2021-02-13T00:00:00"/>
    <x v="1"/>
    <x v="2"/>
    <x v="1"/>
    <n v="225350"/>
    <n v="61588.1"/>
    <n v="4507"/>
    <n v="100"/>
    <n v="17"/>
    <n v="152660"/>
    <n v="1.4787255979645417"/>
    <n v="0.27329975593521189"/>
    <n v="13.664987796760593"/>
    <n v="615.88099999999997"/>
    <n v="3622.8294117647056"/>
    <n v="50"/>
    <n v="45.07"/>
    <n v="5.882352941176471"/>
  </r>
  <r>
    <n v="136"/>
    <d v="2021-02-13T00:00:00"/>
    <x v="1"/>
    <x v="3"/>
    <x v="1"/>
    <n v="3452027"/>
    <n v="216562"/>
    <n v="12010"/>
    <n v="378"/>
    <n v="56"/>
    <n v="123088"/>
    <n v="-0.43162697056732019"/>
    <n v="6.2734735272928055E-2"/>
    <n v="18.031806827643631"/>
    <n v="572.9153439153439"/>
    <n v="3867.1785714285716"/>
    <n v="287.429392173189"/>
    <n v="31.772486772486772"/>
    <n v="6.75"/>
  </r>
  <r>
    <n v="137"/>
    <d v="2021-02-13T00:00:00"/>
    <x v="2"/>
    <x v="4"/>
    <x v="2"/>
    <n v="2250900"/>
    <n v="205045"/>
    <n v="22509"/>
    <n v="790"/>
    <n v="158"/>
    <n v="1296550"/>
    <n v="5.3232461167060885"/>
    <n v="9.1094673241814389E-2"/>
    <n v="9.1094673241814377"/>
    <n v="259.55063291139243"/>
    <n v="1297.753164556962"/>
    <n v="100"/>
    <n v="28.492405063291141"/>
    <n v="5"/>
  </r>
  <r>
    <n v="138"/>
    <d v="2021-02-13T00:00:00"/>
    <x v="3"/>
    <x v="0"/>
    <x v="0"/>
    <n v="2698200"/>
    <n v="88844.800000000003"/>
    <n v="13491"/>
    <n v="219"/>
    <n v="26"/>
    <n v="176384"/>
    <n v="0.9853047111367238"/>
    <n v="3.2927433103550514E-2"/>
    <n v="6.5854866207101033"/>
    <n v="405.68401826484018"/>
    <n v="3417.1076923076926"/>
    <n v="200"/>
    <n v="61.602739726027394"/>
    <n v="8.4230769230769234"/>
  </r>
  <r>
    <n v="139"/>
    <d v="2021-02-13T00:00:00"/>
    <x v="3"/>
    <x v="1"/>
    <x v="0"/>
    <n v="5100600"/>
    <n v="16656.8"/>
    <n v="25503"/>
    <n v="510"/>
    <n v="6"/>
    <n v="10134"/>
    <n v="-0.39159982709764179"/>
    <n v="3.2656550209779239E-3"/>
    <n v="0.65313100419558479"/>
    <n v="32.660392156862741"/>
    <n v="2776.1333333333332"/>
    <n v="200"/>
    <n v="50.005882352941178"/>
    <n v="85"/>
  </r>
  <r>
    <n v="140"/>
    <d v="2021-02-13T00:00:00"/>
    <x v="0"/>
    <x v="5"/>
    <x v="0"/>
    <n v="50333"/>
    <n v="8367.08"/>
    <n v="1510"/>
    <n v="19"/>
    <n v="4"/>
    <n v="18828"/>
    <n v="1.2502473981365063"/>
    <n v="0.16623447837402897"/>
    <n v="5.5411125827814569"/>
    <n v="440.37263157894739"/>
    <n v="2091.77"/>
    <n v="33.33311258278146"/>
    <n v="79.473684210526315"/>
    <n v="4.75"/>
  </r>
  <r>
    <n v="141"/>
    <d v="2021-02-13T00:00:00"/>
    <x v="0"/>
    <x v="6"/>
    <x v="0"/>
    <n v="495013"/>
    <n v="171332"/>
    <n v="6006"/>
    <n v="128"/>
    <n v="19"/>
    <n v="24035"/>
    <n v="-0.8597168071346859"/>
    <n v="0.34611616260583056"/>
    <n v="28.526806526806528"/>
    <n v="1338.53125"/>
    <n v="9017.4736842105267"/>
    <n v="82.419746919746913"/>
    <n v="46.921875"/>
    <n v="6.7368421052631575"/>
  </r>
  <r>
    <n v="142"/>
    <d v="2021-02-13T00:00:00"/>
    <x v="3"/>
    <x v="4"/>
    <x v="2"/>
    <n v="1499200"/>
    <n v="32770.1"/>
    <n v="14992"/>
    <n v="50"/>
    <n v="8"/>
    <n v="43976"/>
    <n v="0.34195501386935045"/>
    <n v="2.1858391141942369E-2"/>
    <n v="2.1858391141942368"/>
    <n v="655.40199999999993"/>
    <n v="4096.2624999999998"/>
    <n v="100"/>
    <n v="299.83999999999997"/>
    <n v="6.25"/>
  </r>
  <r>
    <n v="143"/>
    <d v="2021-02-13T00:00:00"/>
    <x v="4"/>
    <x v="7"/>
    <x v="3"/>
    <n v="17890507"/>
    <n v="390105"/>
    <n v="20993"/>
    <n v="734"/>
    <n v="118"/>
    <n v="353174"/>
    <n v="-9.4669383883826147E-2"/>
    <n v="2.1805139451889204E-2"/>
    <n v="18.58262277902158"/>
    <n v="531.47820163487734"/>
    <n v="3305.9745762711864"/>
    <n v="852.21297575382266"/>
    <n v="28.600817438692097"/>
    <n v="6.2203389830508478"/>
  </r>
  <r>
    <n v="144"/>
    <d v="2021-02-14T00:00:00"/>
    <x v="0"/>
    <x v="0"/>
    <x v="0"/>
    <n v="2452315"/>
    <n v="60244.9"/>
    <n v="14406"/>
    <n v="110"/>
    <n v="14"/>
    <n v="63560"/>
    <n v="5.5027064531603477E-2"/>
    <n v="2.4566542226426867E-2"/>
    <n v="4.1819311398028605"/>
    <n v="547.68090909090915"/>
    <n v="4303.2071428571426"/>
    <n v="170.22872414271831"/>
    <n v="130.96363636363637"/>
    <n v="7.8571428571428568"/>
  </r>
  <r>
    <n v="145"/>
    <d v="2021-02-14T00:00:00"/>
    <x v="0"/>
    <x v="1"/>
    <x v="0"/>
    <n v="7936534"/>
    <n v="197948"/>
    <n v="19797"/>
    <n v="396"/>
    <n v="30"/>
    <n v="149430"/>
    <n v="-0.24510477499141189"/>
    <n v="2.4941366092553752E-2"/>
    <n v="9.9988887205132091"/>
    <n v="499.86868686868689"/>
    <n v="6598.2666666666664"/>
    <n v="400.89579229176138"/>
    <n v="49.992424242424242"/>
    <n v="13.2"/>
  </r>
  <r>
    <n v="146"/>
    <d v="2021-02-14T00:00:00"/>
    <x v="1"/>
    <x v="2"/>
    <x v="1"/>
    <n v="263754"/>
    <n v="56440.3"/>
    <n v="5409"/>
    <n v="90"/>
    <n v="11"/>
    <n v="84183"/>
    <n v="0.49154061902576696"/>
    <n v="0.21398841344586245"/>
    <n v="10.43451654649658"/>
    <n v="627.11444444444453"/>
    <n v="5130.9363636363641"/>
    <n v="48.762063227953412"/>
    <n v="60.1"/>
    <n v="8.1818181818181817"/>
  </r>
  <r>
    <n v="147"/>
    <d v="2021-02-14T00:00:00"/>
    <x v="1"/>
    <x v="3"/>
    <x v="1"/>
    <n v="3111389"/>
    <n v="196998"/>
    <n v="14390"/>
    <n v="498"/>
    <n v="48"/>
    <n v="101280"/>
    <n v="-0.48588310541223767"/>
    <n v="6.3315130316395671E-2"/>
    <n v="13.689923558026408"/>
    <n v="395.57831325301203"/>
    <n v="4104.125"/>
    <n v="216.21883252258513"/>
    <n v="28.895582329317268"/>
    <n v="10.375"/>
  </r>
  <r>
    <n v="148"/>
    <d v="2021-02-14T00:00:00"/>
    <x v="2"/>
    <x v="4"/>
    <x v="2"/>
    <n v="2511956"/>
    <n v="231751"/>
    <n v="26993"/>
    <n v="540"/>
    <n v="85"/>
    <n v="733550"/>
    <n v="2.1652506353802141"/>
    <n v="9.2259179699007474E-2"/>
    <n v="8.5855962656985145"/>
    <n v="429.16851851851851"/>
    <n v="2726.4823529411765"/>
    <n v="93.05953395324714"/>
    <n v="49.987037037037034"/>
    <n v="6.3529411764705879"/>
  </r>
  <r>
    <n v="149"/>
    <d v="2021-02-14T00:00:00"/>
    <x v="3"/>
    <x v="0"/>
    <x v="0"/>
    <n v="3239400"/>
    <n v="312844"/>
    <n v="16197"/>
    <n v="604"/>
    <n v="72"/>
    <n v="377352"/>
    <n v="0.20619861656288757"/>
    <n v="9.6574674322405379E-2"/>
    <n v="19.314934864481078"/>
    <n v="517.95364238410593"/>
    <n v="4345.0555555555557"/>
    <n v="200"/>
    <n v="26.816225165562916"/>
    <n v="8.3888888888888893"/>
  </r>
  <r>
    <n v="150"/>
    <d v="2021-02-14T00:00:00"/>
    <x v="3"/>
    <x v="1"/>
    <x v="0"/>
    <n v="5130500"/>
    <n v="218228"/>
    <n v="30602"/>
    <n v="935"/>
    <n v="54"/>
    <n v="119718"/>
    <n v="-0.45140861850908226"/>
    <n v="4.2535425397134785E-2"/>
    <n v="7.1311678975230377"/>
    <n v="233.39893048128343"/>
    <n v="4041.2592592592591"/>
    <n v="167.65244101692699"/>
    <n v="32.72941176470588"/>
    <n v="17.314814814814813"/>
  </r>
  <r>
    <n v="151"/>
    <d v="2021-02-14T00:00:00"/>
    <x v="0"/>
    <x v="5"/>
    <x v="0"/>
    <n v="55495"/>
    <n v="4764.34"/>
    <n v="1790"/>
    <n v="10"/>
    <n v="2"/>
    <n v="10902"/>
    <n v="1.2882497890578757"/>
    <n v="8.5851698351202807E-2"/>
    <n v="2.6616424581005589"/>
    <n v="476.43400000000003"/>
    <n v="2382.17"/>
    <n v="31.002793296089386"/>
    <n v="179"/>
    <n v="5"/>
  </r>
  <r>
    <n v="152"/>
    <d v="2021-02-14T00:00:00"/>
    <x v="0"/>
    <x v="6"/>
    <x v="0"/>
    <n v="605220"/>
    <n v="170719"/>
    <n v="7205"/>
    <n v="142"/>
    <n v="21"/>
    <n v="14280"/>
    <n v="-0.91635377433091803"/>
    <n v="0.28207759161957635"/>
    <n v="23.694517696044414"/>
    <n v="1202.2464788732395"/>
    <n v="8129.4761904761908"/>
    <n v="84"/>
    <n v="50.739436619718312"/>
    <n v="6.7619047619047619"/>
  </r>
  <r>
    <n v="153"/>
    <d v="2021-02-14T00:00:00"/>
    <x v="3"/>
    <x v="4"/>
    <x v="2"/>
    <n v="2429465"/>
    <n v="205870"/>
    <n v="17998"/>
    <n v="354"/>
    <n v="53"/>
    <n v="306817"/>
    <n v="0.49034342060523634"/>
    <n v="8.4738821098472292E-2"/>
    <n v="11.438493165907323"/>
    <n v="581.55367231638422"/>
    <n v="3884.3396226415093"/>
    <n v="134.98527614179352"/>
    <n v="50.841807909604519"/>
    <n v="6.6792452830188678"/>
  </r>
  <r>
    <n v="154"/>
    <d v="2021-02-14T00:00:00"/>
    <x v="4"/>
    <x v="7"/>
    <x v="3"/>
    <n v="7218480"/>
    <n v="225274"/>
    <n v="25190"/>
    <n v="504"/>
    <n v="76"/>
    <n v="236056"/>
    <n v="4.7861715066985097E-2"/>
    <n v="3.1207955137369639E-2"/>
    <n v="8.9429932512901953"/>
    <n v="446.97222222222223"/>
    <n v="2964.1315789473683"/>
    <n v="286.56133386264389"/>
    <n v="49.980158730158728"/>
    <n v="6.6315789473684212"/>
  </r>
  <r>
    <n v="155"/>
    <d v="2021-02-15T00:00:00"/>
    <x v="0"/>
    <x v="0"/>
    <x v="0"/>
    <n v="3361800"/>
    <n v="168064"/>
    <n v="16809"/>
    <n v="247"/>
    <n v="30"/>
    <n v="149430"/>
    <n v="-0.11087442878903275"/>
    <n v="4.9992266047950505E-2"/>
    <n v="9.9984532095901013"/>
    <n v="680.42105263157896"/>
    <n v="5602.1333333333332"/>
    <n v="200"/>
    <n v="68.05263157894737"/>
    <n v="8.2333333333333325"/>
  </r>
  <r>
    <n v="156"/>
    <d v="2021-02-15T00:00:00"/>
    <x v="0"/>
    <x v="1"/>
    <x v="0"/>
    <n v="3441545"/>
    <n v="593576"/>
    <n v="23103"/>
    <n v="694"/>
    <n v="81"/>
    <n v="403461"/>
    <n v="-0.32028754531854386"/>
    <n v="0.17247370003879073"/>
    <n v="25.692594035406657"/>
    <n v="855.29682997118152"/>
    <n v="7328.0987654320988"/>
    <n v="148.9652858936069"/>
    <n v="33.289625360230545"/>
    <n v="8.567901234567902"/>
  </r>
  <r>
    <n v="157"/>
    <d v="2021-02-15T00:00:00"/>
    <x v="1"/>
    <x v="2"/>
    <x v="1"/>
    <n v="315350"/>
    <n v="82930.7"/>
    <n v="6307"/>
    <n v="126"/>
    <n v="19"/>
    <n v="138073"/>
    <n v="0.66492022857638977"/>
    <n v="0.26297986364357062"/>
    <n v="13.148993182178531"/>
    <n v="658.18015873015872"/>
    <n v="4364.773684210526"/>
    <n v="50"/>
    <n v="50.055555555555557"/>
    <n v="6.6315789473684212"/>
  </r>
  <r>
    <n v="158"/>
    <d v="2021-02-15T00:00:00"/>
    <x v="1"/>
    <x v="3"/>
    <x v="1"/>
    <n v="3359600"/>
    <n v="124854"/>
    <n v="16798"/>
    <n v="336"/>
    <n v="31"/>
    <n v="92411"/>
    <n v="-0.25984750188219841"/>
    <n v="3.7163352780092869E-2"/>
    <n v="7.4326705560185733"/>
    <n v="371.58928571428572"/>
    <n v="4027.5483870967741"/>
    <n v="200"/>
    <n v="49.99404761904762"/>
    <n v="10.838709677419354"/>
  </r>
  <r>
    <n v="159"/>
    <d v="2021-02-15T00:00:00"/>
    <x v="2"/>
    <x v="4"/>
    <x v="2"/>
    <n v="2478877"/>
    <n v="151480"/>
    <n v="31504"/>
    <n v="630"/>
    <n v="98"/>
    <n v="782138"/>
    <n v="4.163308687615527"/>
    <n v="6.1108316386815478E-2"/>
    <n v="4.8082783138649061"/>
    <n v="240.44444444444446"/>
    <n v="1545.7142857142858"/>
    <n v="78.684516251904526"/>
    <n v="50.006349206349206"/>
    <n v="6.4285714285714288"/>
  </r>
  <r>
    <n v="160"/>
    <d v="2021-02-15T00:00:00"/>
    <x v="3"/>
    <x v="0"/>
    <x v="0"/>
    <n v="3780200"/>
    <n v="136269"/>
    <n v="18901"/>
    <n v="378"/>
    <n v="45"/>
    <n v="269145"/>
    <n v="0.97510071989961034"/>
    <n v="3.6048092693508282E-2"/>
    <n v="7.2096185387016556"/>
    <n v="360.5"/>
    <n v="3028.2"/>
    <n v="200"/>
    <n v="50.0026455026455"/>
    <n v="8.4"/>
  </r>
  <r>
    <n v="161"/>
    <d v="2021-02-15T00:00:00"/>
    <x v="3"/>
    <x v="1"/>
    <x v="0"/>
    <n v="7138400"/>
    <n v="37098.6"/>
    <n v="35692"/>
    <n v="916"/>
    <n v="11"/>
    <n v="21791"/>
    <n v="-0.41261934412619344"/>
    <n v="5.1970469573013557E-3"/>
    <n v="1.0394093914602711"/>
    <n v="40.500655021834056"/>
    <n v="3372.6"/>
    <n v="200"/>
    <n v="38.965065502183407"/>
    <n v="83.272727272727266"/>
  </r>
  <r>
    <n v="162"/>
    <d v="2021-02-15T00:00:00"/>
    <x v="0"/>
    <x v="5"/>
    <x v="0"/>
    <n v="63986"/>
    <n v="14609.5"/>
    <n v="2099"/>
    <n v="28"/>
    <n v="5"/>
    <n v="24905"/>
    <n v="0.70471268695027212"/>
    <n v="0.22832338324008378"/>
    <n v="6.9602191519771317"/>
    <n v="521.76785714285711"/>
    <n v="2921.9"/>
    <n v="30.484040019056692"/>
    <n v="74.964285714285708"/>
    <n v="5.6"/>
  </r>
  <r>
    <n v="163"/>
    <d v="2021-02-15T00:00:00"/>
    <x v="0"/>
    <x v="6"/>
    <x v="0"/>
    <n v="1093435"/>
    <n v="6587.76"/>
    <n v="8402"/>
    <n v="4"/>
    <n v="1"/>
    <n v="741"/>
    <n v="-0.88751867098983572"/>
    <n v="6.0248300081852148E-3"/>
    <n v="0.78407045941442521"/>
    <n v="1646.94"/>
    <n v="6587.76"/>
    <n v="130.13984765532015"/>
    <n v="2100.5"/>
    <n v="4"/>
  </r>
  <r>
    <n v="164"/>
    <d v="2021-02-15T00:00:00"/>
    <x v="3"/>
    <x v="4"/>
    <x v="2"/>
    <n v="2100700"/>
    <n v="82452"/>
    <n v="21007"/>
    <n v="122"/>
    <n v="24"/>
    <n v="103392"/>
    <n v="0.25396594382186"/>
    <n v="3.9249773884895513E-2"/>
    <n v="3.9249773884895509"/>
    <n v="675.8360655737705"/>
    <n v="3435.5"/>
    <n v="100"/>
    <n v="172.18852459016392"/>
    <n v="5.083333333333333"/>
  </r>
  <r>
    <n v="165"/>
    <d v="2021-02-15T00:00:00"/>
    <x v="4"/>
    <x v="7"/>
    <x v="3"/>
    <n v="8747458"/>
    <n v="543275"/>
    <n v="29390"/>
    <n v="1061"/>
    <n v="171"/>
    <n v="809685"/>
    <n v="0.49037780129768532"/>
    <n v="6.2106614287259228E-2"/>
    <n v="18.485028921401838"/>
    <n v="512.04052780395853"/>
    <n v="3177.0467836257308"/>
    <n v="297.63382102756037"/>
    <n v="27.700282752120639"/>
    <n v="6.204678362573099"/>
  </r>
  <r>
    <n v="166"/>
    <d v="2021-02-16T00:00:00"/>
    <x v="0"/>
    <x v="0"/>
    <x v="0"/>
    <n v="3839000"/>
    <n v="393027"/>
    <n v="19195"/>
    <n v="384"/>
    <n v="64"/>
    <n v="336448"/>
    <n v="-0.14395703094189458"/>
    <n v="0.10237744204219849"/>
    <n v="20.475488408439698"/>
    <n v="1023.5078125"/>
    <n v="6141.046875"/>
    <n v="200"/>
    <n v="49.986979166666664"/>
    <n v="6"/>
  </r>
  <r>
    <n v="167"/>
    <d v="2021-02-16T00:00:00"/>
    <x v="0"/>
    <x v="1"/>
    <x v="0"/>
    <n v="5280000"/>
    <n v="595176"/>
    <n v="26400"/>
    <n v="923"/>
    <n v="80"/>
    <n v="392160"/>
    <n v="-0.34110246380902454"/>
    <n v="0.11272272727272727"/>
    <n v="22.544545454545453"/>
    <n v="644.82773564463707"/>
    <n v="7439.7"/>
    <n v="200"/>
    <n v="28.602383531960996"/>
    <n v="11.5375"/>
  </r>
  <r>
    <n v="168"/>
    <d v="2021-02-16T00:00:00"/>
    <x v="1"/>
    <x v="2"/>
    <x v="1"/>
    <n v="373184"/>
    <n v="102053"/>
    <n v="7198"/>
    <n v="144"/>
    <n v="22"/>
    <n v="185482"/>
    <n v="0.81750658971318824"/>
    <n v="0.27346563625450182"/>
    <n v="14.177966101694915"/>
    <n v="708.70138888888891"/>
    <n v="4638.772727272727"/>
    <n v="51.845512642400664"/>
    <n v="49.986111111111114"/>
    <n v="6.5454545454545459"/>
  </r>
  <r>
    <n v="169"/>
    <d v="2021-02-16T00:00:00"/>
    <x v="1"/>
    <x v="3"/>
    <x v="1"/>
    <n v="3841400"/>
    <n v="271906"/>
    <n v="19207"/>
    <n v="666"/>
    <n v="67"/>
    <n v="199727"/>
    <n v="-0.26545570895824294"/>
    <n v="7.0783047847139069E-2"/>
    <n v="14.156609569427813"/>
    <n v="408.26726726726724"/>
    <n v="4058.2985074626868"/>
    <n v="200"/>
    <n v="28.83933933933934"/>
    <n v="9.9402985074626873"/>
  </r>
  <r>
    <n v="170"/>
    <d v="2021-02-16T00:00:00"/>
    <x v="2"/>
    <x v="4"/>
    <x v="2"/>
    <n v="4371118"/>
    <n v="221258"/>
    <n v="35999"/>
    <n v="720"/>
    <n v="128"/>
    <n v="1021570"/>
    <n v="3.6170985907854178"/>
    <n v="5.0618171369429969E-2"/>
    <n v="6.1462262840634461"/>
    <n v="307.30277777777781"/>
    <n v="1728.578125"/>
    <n v="121.42331731436984"/>
    <n v="49.99861111111111"/>
    <n v="5.625"/>
  </r>
  <r>
    <n v="171"/>
    <d v="2021-02-16T00:00:00"/>
    <x v="3"/>
    <x v="0"/>
    <x v="0"/>
    <n v="4319200"/>
    <n v="143680"/>
    <n v="21596"/>
    <n v="432"/>
    <n v="34"/>
    <n v="171972"/>
    <n v="0.1969097995545657"/>
    <n v="3.326541952213373E-2"/>
    <n v="6.6530839044267456"/>
    <n v="332.59259259259261"/>
    <n v="4225.8823529411766"/>
    <n v="200"/>
    <n v="49.99074074074074"/>
    <n v="12.705882352941176"/>
  </r>
  <r>
    <n v="172"/>
    <d v="2021-02-16T00:00:00"/>
    <x v="3"/>
    <x v="1"/>
    <x v="0"/>
    <n v="15988504"/>
    <n v="103731"/>
    <n v="40794"/>
    <n v="816"/>
    <n v="24"/>
    <n v="41424"/>
    <n v="-0.60065939786563327"/>
    <n v="6.4878490195205253E-3"/>
    <n v="2.5428004118252683"/>
    <n v="127.12132352941177"/>
    <n v="4322.125"/>
    <n v="391.93273520615776"/>
    <n v="49.992647058823529"/>
    <n v="34"/>
  </r>
  <r>
    <n v="173"/>
    <d v="2021-02-16T00:00:00"/>
    <x v="0"/>
    <x v="5"/>
    <x v="0"/>
    <n v="80233"/>
    <n v="31712"/>
    <n v="2407"/>
    <n v="48"/>
    <n v="12"/>
    <n v="59772"/>
    <n v="0.88483854692230068"/>
    <n v="0.39524883776002395"/>
    <n v="13.174906522642294"/>
    <n v="660.66666666666663"/>
    <n v="2642.6666666666665"/>
    <n v="33.33319484835895"/>
    <n v="50.145833333333336"/>
    <n v="4"/>
  </r>
  <r>
    <n v="174"/>
    <d v="2021-02-16T00:00:00"/>
    <x v="0"/>
    <x v="6"/>
    <x v="0"/>
    <n v="1576818"/>
    <n v="345629"/>
    <n v="9597"/>
    <n v="292"/>
    <n v="39"/>
    <n v="25857"/>
    <n v="-0.92518856924621484"/>
    <n v="0.2191939716568431"/>
    <n v="36.014275294362825"/>
    <n v="1183.6609589041095"/>
    <n v="8862.2820512820508"/>
    <n v="164.3032197561738"/>
    <n v="32.86643835616438"/>
    <n v="7.4871794871794872"/>
  </r>
  <r>
    <n v="175"/>
    <d v="2021-02-16T00:00:00"/>
    <x v="3"/>
    <x v="4"/>
    <x v="2"/>
    <n v="3937010"/>
    <n v="620903"/>
    <n v="23994"/>
    <n v="833"/>
    <n v="160"/>
    <n v="939360"/>
    <n v="0.51289331827998896"/>
    <n v="0.15770927683699051"/>
    <n v="25.877427690255896"/>
    <n v="745.38175270108047"/>
    <n v="3880.6437500000002"/>
    <n v="164.08310410936068"/>
    <n v="28.804321728691477"/>
    <n v="5.2062499999999998"/>
  </r>
  <r>
    <n v="176"/>
    <d v="2021-02-16T00:00:00"/>
    <x v="4"/>
    <x v="7"/>
    <x v="3"/>
    <n v="56876855"/>
    <n v="206424"/>
    <n v="33592"/>
    <n v="416"/>
    <n v="62"/>
    <n v="246822"/>
    <n v="0.19570398790838275"/>
    <n v="3.6293145955415434E-3"/>
    <n v="6.1450345320314357"/>
    <n v="496.21153846153845"/>
    <n v="3329.4193548387098"/>
    <n v="1693.1666765896641"/>
    <n v="80.75"/>
    <n v="6.709677419354839"/>
  </r>
  <r>
    <n v="177"/>
    <d v="2021-02-17T00:00:00"/>
    <x v="0"/>
    <x v="0"/>
    <x v="0"/>
    <n v="4320600"/>
    <n v="489831"/>
    <n v="21603"/>
    <n v="652"/>
    <n v="86"/>
    <n v="428366"/>
    <n v="-0.12548205401454787"/>
    <n v="0.11337105957505902"/>
    <n v="22.674211915011803"/>
    <n v="751.27453987730064"/>
    <n v="5695.7093023255811"/>
    <n v="200"/>
    <n v="33.133435582822088"/>
    <n v="7.5813953488372094"/>
  </r>
  <r>
    <n v="178"/>
    <d v="2021-02-17T00:00:00"/>
    <x v="0"/>
    <x v="1"/>
    <x v="0"/>
    <n v="6102420"/>
    <n v="403691"/>
    <n v="29704"/>
    <n v="594"/>
    <n v="61"/>
    <n v="303841"/>
    <n v="-0.24734264573646675"/>
    <n v="6.6152608309490338E-2"/>
    <n v="13.590459197414489"/>
    <n v="679.61447811447806"/>
    <n v="6617.8852459016398"/>
    <n v="205.44101804470779"/>
    <n v="50.006734006734007"/>
    <n v="9.7377049180327866"/>
  </r>
  <r>
    <n v="179"/>
    <d v="2021-02-17T00:00:00"/>
    <x v="1"/>
    <x v="2"/>
    <x v="1"/>
    <n v="490058"/>
    <n v="116213"/>
    <n v="8104"/>
    <n v="162"/>
    <n v="31"/>
    <n v="227726"/>
    <n v="0.95955702029893386"/>
    <n v="0.23714131796644478"/>
    <n v="14.340202369200394"/>
    <n v="717.3641975308642"/>
    <n v="3748.8064516129034"/>
    <n v="60.471125370187565"/>
    <n v="50.02469135802469"/>
    <n v="5.225806451612903"/>
  </r>
  <r>
    <n v="180"/>
    <d v="2021-02-17T00:00:00"/>
    <x v="1"/>
    <x v="3"/>
    <x v="1"/>
    <n v="4319200"/>
    <n v="180223"/>
    <n v="21596"/>
    <n v="442"/>
    <n v="44"/>
    <n v="136708"/>
    <n v="-0.24145086920093439"/>
    <n v="4.1726014076680869E-2"/>
    <n v="8.3452028153361741"/>
    <n v="407.74434389140271"/>
    <n v="4095.9772727272725"/>
    <n v="200"/>
    <n v="48.859728506787327"/>
    <n v="10.045454545454545"/>
  </r>
  <r>
    <n v="181"/>
    <d v="2021-02-17T00:00:00"/>
    <x v="2"/>
    <x v="4"/>
    <x v="2"/>
    <n v="4049400"/>
    <n v="363811"/>
    <n v="40494"/>
    <n v="746"/>
    <n v="149"/>
    <n v="1189170"/>
    <n v="2.268647731926742"/>
    <n v="8.9843186644935055E-2"/>
    <n v="8.9843186644935056"/>
    <n v="487.6823056300268"/>
    <n v="2441.6845637583892"/>
    <n v="100"/>
    <n v="54.281501340482571"/>
    <n v="5.0067114093959733"/>
  </r>
  <r>
    <n v="182"/>
    <d v="2021-02-17T00:00:00"/>
    <x v="3"/>
    <x v="0"/>
    <x v="0"/>
    <n v="4999407"/>
    <n v="246023"/>
    <n v="24294"/>
    <n v="606"/>
    <n v="73"/>
    <n v="496546"/>
    <n v="1.0182909727952265"/>
    <n v="4.9210436357752033E-2"/>
    <n v="10.126903762245822"/>
    <n v="405.97854785478546"/>
    <n v="3370.178082191781"/>
    <n v="205.78772536428747"/>
    <n v="40.089108910891092"/>
    <n v="8.3013698630136989"/>
  </r>
  <r>
    <n v="183"/>
    <d v="2021-02-17T00:00:00"/>
    <x v="3"/>
    <x v="1"/>
    <x v="0"/>
    <n v="32964848"/>
    <n v="162819"/>
    <n v="45907"/>
    <n v="974"/>
    <n v="46"/>
    <n v="121900"/>
    <n v="-0.25131587836800373"/>
    <n v="4.939170355040011E-3"/>
    <n v="3.5467140087568345"/>
    <n v="167.16529774127309"/>
    <n v="3539.5434782608695"/>
    <n v="718.07889864290848"/>
    <n v="47.132443531827512"/>
    <n v="21.173913043478262"/>
  </r>
  <r>
    <n v="184"/>
    <d v="2021-02-17T00:00:00"/>
    <x v="0"/>
    <x v="5"/>
    <x v="0"/>
    <n v="84332"/>
    <n v="31422.5"/>
    <n v="2698"/>
    <n v="54"/>
    <n v="11"/>
    <n v="45441"/>
    <n v="0.44612936590023072"/>
    <n v="0.37260470521273065"/>
    <n v="11.646590066716087"/>
    <n v="581.89814814814815"/>
    <n v="2856.590909090909"/>
    <n v="31.25722757598221"/>
    <n v="49.962962962962962"/>
    <n v="4.9090909090909092"/>
  </r>
  <r>
    <n v="185"/>
    <d v="2021-02-17T00:00:00"/>
    <x v="0"/>
    <x v="6"/>
    <x v="0"/>
    <n v="1361187"/>
    <n v="291254"/>
    <n v="10810"/>
    <n v="216"/>
    <n v="32"/>
    <n v="31392"/>
    <n v="-0.89221778928358064"/>
    <n v="0.21397060065957138"/>
    <n v="26.943015726179464"/>
    <n v="1348.398148148148"/>
    <n v="9101.6875"/>
    <n v="125.91924144310823"/>
    <n v="50.046296296296298"/>
    <n v="6.75"/>
  </r>
  <r>
    <n v="186"/>
    <d v="2021-02-17T00:00:00"/>
    <x v="3"/>
    <x v="4"/>
    <x v="2"/>
    <n v="2795511"/>
    <n v="462606"/>
    <n v="26990"/>
    <n v="795"/>
    <n v="119"/>
    <n v="592739"/>
    <n v="0.28130417677245861"/>
    <n v="0.16548173124698848"/>
    <n v="17.139903668025195"/>
    <n v="581.8943396226415"/>
    <n v="3887.4453781512607"/>
    <n v="103.57580585402"/>
    <n v="33.949685534591197"/>
    <n v="6.6806722689075633"/>
  </r>
  <r>
    <n v="187"/>
    <d v="2021-02-17T00:00:00"/>
    <x v="4"/>
    <x v="7"/>
    <x v="3"/>
    <n v="16553044"/>
    <n v="523398"/>
    <n v="37805"/>
    <n v="756"/>
    <n v="142"/>
    <n v="565302"/>
    <n v="8.0061444636777362E-2"/>
    <n v="3.1619441113066575E-2"/>
    <n v="13.844676630075387"/>
    <n v="692.32539682539687"/>
    <n v="3685.9014084507044"/>
    <n v="437.85329982806508"/>
    <n v="50.00661375661376"/>
    <n v="5.323943661971831"/>
  </r>
  <r>
    <n v="188"/>
    <d v="2021-02-18T00:00:00"/>
    <x v="0"/>
    <x v="0"/>
    <x v="0"/>
    <n v="4798200"/>
    <n v="30892.2"/>
    <n v="23991"/>
    <n v="61"/>
    <n v="6"/>
    <n v="25686"/>
    <n v="-0.16852797793617807"/>
    <n v="6.4382893585094416E-3"/>
    <n v="1.2876578717018883"/>
    <n v="506.42950819672132"/>
    <n v="5148.7"/>
    <n v="200"/>
    <n v="393.29508196721309"/>
    <n v="10.166666666666666"/>
  </r>
  <r>
    <n v="189"/>
    <d v="2021-02-18T00:00:00"/>
    <x v="0"/>
    <x v="1"/>
    <x v="0"/>
    <n v="4678356"/>
    <n v="373294"/>
    <n v="33003"/>
    <n v="1313"/>
    <n v="51"/>
    <n v="237711"/>
    <n v="-0.36320701645351922"/>
    <n v="7.9791704607344971E-2"/>
    <n v="11.310911129291277"/>
    <n v="284.30616907844632"/>
    <n v="7319.4901960784309"/>
    <n v="141.75547677483866"/>
    <n v="25.135567402894136"/>
    <n v="25.745098039215687"/>
  </r>
  <r>
    <n v="190"/>
    <d v="2021-02-18T00:00:00"/>
    <x v="1"/>
    <x v="2"/>
    <x v="1"/>
    <n v="527210"/>
    <n v="119542"/>
    <n v="9004"/>
    <n v="162"/>
    <n v="28"/>
    <n v="214368"/>
    <n v="0.7932442154221947"/>
    <n v="0.2267445609908765"/>
    <n v="13.27654375832963"/>
    <n v="737.91358024691363"/>
    <n v="4269.3571428571431"/>
    <n v="58.552865393158598"/>
    <n v="55.580246913580247"/>
    <n v="5.7857142857142856"/>
  </r>
  <r>
    <n v="191"/>
    <d v="2021-02-18T00:00:00"/>
    <x v="1"/>
    <x v="3"/>
    <x v="1"/>
    <n v="10593685"/>
    <n v="200986"/>
    <n v="24005"/>
    <n v="480"/>
    <n v="43"/>
    <n v="93353"/>
    <n v="-0.53552486242822883"/>
    <n v="1.8972246201392623E-2"/>
    <n v="8.3726723599250157"/>
    <n v="418.72083333333336"/>
    <n v="4674.0930232558139"/>
    <n v="441.31160174963549"/>
    <n v="50.010416666666664"/>
    <n v="11.162790697674419"/>
  </r>
  <r>
    <n v="192"/>
    <d v="2021-02-18T00:00:00"/>
    <x v="2"/>
    <x v="4"/>
    <x v="2"/>
    <n v="4064081"/>
    <n v="86522.9"/>
    <n v="45004"/>
    <n v="144"/>
    <n v="31"/>
    <n v="256897"/>
    <n v="1.9691214695762627"/>
    <n v="2.1289659335037858E-2"/>
    <n v="1.9225602168696114"/>
    <n v="600.85347222222219"/>
    <n v="2791.0612903225806"/>
    <n v="90.30488401031019"/>
    <n v="312.52777777777777"/>
    <n v="4.645161290322581"/>
  </r>
  <r>
    <n v="193"/>
    <d v="2021-02-18T00:00:00"/>
    <x v="3"/>
    <x v="0"/>
    <x v="0"/>
    <n v="11212959"/>
    <n v="241388"/>
    <n v="27009"/>
    <n v="599"/>
    <n v="72"/>
    <n v="430632"/>
    <n v="0.78398263376804145"/>
    <n v="2.1527591423459232E-2"/>
    <n v="8.9373171905661071"/>
    <n v="402.98497495826376"/>
    <n v="3352.6111111111113"/>
    <n v="415.15639231367322"/>
    <n v="45.090150250417359"/>
    <n v="8.3194444444444446"/>
  </r>
  <r>
    <n v="194"/>
    <d v="2021-02-18T00:00:00"/>
    <x v="3"/>
    <x v="1"/>
    <x v="0"/>
    <n v="13281923"/>
    <n v="58596.4"/>
    <n v="51000"/>
    <n v="1020"/>
    <n v="16"/>
    <n v="36016"/>
    <n v="-0.38535473169000145"/>
    <n v="4.411740679418184E-3"/>
    <n v="1.1489490196078431"/>
    <n v="57.447450980392155"/>
    <n v="3662.2750000000001"/>
    <n v="260.42986274509803"/>
    <n v="50"/>
    <n v="63.75"/>
  </r>
  <r>
    <n v="195"/>
    <d v="2021-02-18T00:00:00"/>
    <x v="0"/>
    <x v="5"/>
    <x v="0"/>
    <n v="97885"/>
    <n v="17176.7"/>
    <n v="2991"/>
    <n v="28"/>
    <n v="6"/>
    <n v="33930"/>
    <n v="0.97535032922505482"/>
    <n v="0.17547836747203352"/>
    <n v="5.7427950518221333"/>
    <n v="613.45357142857142"/>
    <n v="2862.7833333333333"/>
    <n v="32.726512871949183"/>
    <n v="106.82142857142857"/>
    <n v="4.666666666666667"/>
  </r>
  <r>
    <n v="196"/>
    <d v="2021-02-18T00:00:00"/>
    <x v="0"/>
    <x v="6"/>
    <x v="0"/>
    <n v="1181224"/>
    <n v="171831"/>
    <n v="11991"/>
    <n v="128"/>
    <n v="19"/>
    <n v="17917"/>
    <n v="-0.89572894297303751"/>
    <n v="0.1454685986739179"/>
    <n v="14.329997498123593"/>
    <n v="1342.4296875"/>
    <n v="9043.7368421052633"/>
    <n v="98.509215244766906"/>
    <n v="93.6796875"/>
    <n v="6.7368421052631575"/>
  </r>
  <r>
    <n v="197"/>
    <d v="2021-02-18T00:00:00"/>
    <x v="3"/>
    <x v="4"/>
    <x v="2"/>
    <n v="2482796"/>
    <n v="518530"/>
    <n v="30000"/>
    <n v="1032"/>
    <n v="134"/>
    <n v="796630"/>
    <n v="0.53632383854357513"/>
    <n v="0.2088492167701253"/>
    <n v="17.284333333333333"/>
    <n v="502.45155038759691"/>
    <n v="3869.626865671642"/>
    <n v="82.759866666666667"/>
    <n v="29.069767441860463"/>
    <n v="7.7014925373134329"/>
  </r>
  <r>
    <n v="198"/>
    <d v="2021-02-18T00:00:00"/>
    <x v="4"/>
    <x v="7"/>
    <x v="3"/>
    <n v="419970000"/>
    <n v="339735"/>
    <n v="41997"/>
    <n v="840"/>
    <n v="114"/>
    <n v="516420"/>
    <n v="0.52006711113073423"/>
    <n v="8.0895063933138082E-4"/>
    <n v="8.0895063933138083"/>
    <n v="404.44642857142856"/>
    <n v="2980.1315789473683"/>
    <n v="10000"/>
    <n v="49.996428571428574"/>
    <n v="7.3684210526315788"/>
  </r>
  <r>
    <n v="199"/>
    <d v="2021-02-19T00:00:00"/>
    <x v="0"/>
    <x v="0"/>
    <x v="0"/>
    <n v="15345139"/>
    <n v="53253.9"/>
    <n v="26407"/>
    <n v="71"/>
    <n v="10"/>
    <n v="44550"/>
    <n v="-0.16344155075966268"/>
    <n v="3.4704084466097049E-3"/>
    <n v="2.0166584617715002"/>
    <n v="750.0549295774648"/>
    <n v="5325.39"/>
    <n v="581.10118529177873"/>
    <n v="371.92957746478874"/>
    <n v="7.1"/>
  </r>
  <r>
    <n v="200"/>
    <d v="2021-02-19T00:00:00"/>
    <x v="0"/>
    <x v="1"/>
    <x v="0"/>
    <n v="7260800"/>
    <n v="415376"/>
    <n v="36304"/>
    <n v="726"/>
    <n v="58"/>
    <n v="288898"/>
    <n v="-0.30449038943029927"/>
    <n v="5.72080211546937E-2"/>
    <n v="11.44160423093874"/>
    <n v="572.14325068870528"/>
    <n v="7161.6551724137935"/>
    <n v="200"/>
    <n v="50.005509641873282"/>
    <n v="12.517241379310345"/>
  </r>
  <r>
    <n v="201"/>
    <d v="2021-02-19T00:00:00"/>
    <x v="1"/>
    <x v="2"/>
    <x v="1"/>
    <n v="413291"/>
    <n v="9777.5499999999993"/>
    <n v="9904"/>
    <n v="14"/>
    <n v="2"/>
    <n v="15962"/>
    <n v="0.6325153029133066"/>
    <n v="2.3657785918396478E-2"/>
    <n v="0.98723243134087235"/>
    <n v="698.39642857142849"/>
    <n v="4888.7749999999996"/>
    <n v="41.729705169628431"/>
    <n v="707.42857142857144"/>
    <n v="7"/>
  </r>
  <r>
    <n v="202"/>
    <d v="2021-02-19T00:00:00"/>
    <x v="1"/>
    <x v="3"/>
    <x v="1"/>
    <n v="8455475"/>
    <n v="81623.5"/>
    <n v="26406"/>
    <n v="281"/>
    <n v="20"/>
    <n v="72300"/>
    <n v="-0.11422568255465644"/>
    <n v="9.6533311256907506E-3"/>
    <n v="3.0910967204423239"/>
    <n v="290.47508896797154"/>
    <n v="4081.1750000000002"/>
    <n v="320.2103688555631"/>
    <n v="93.971530249110316"/>
    <n v="14.05"/>
  </r>
  <r>
    <n v="203"/>
    <d v="2021-02-19T00:00:00"/>
    <x v="2"/>
    <x v="4"/>
    <x v="2"/>
    <n v="3801165"/>
    <n v="880357"/>
    <n v="49510"/>
    <n v="1666"/>
    <n v="369"/>
    <n v="2812520"/>
    <n v="2.1947494027990917"/>
    <n v="0.23160189047305235"/>
    <n v="17.781397697434862"/>
    <n v="528.42557022809126"/>
    <n v="2385.791327913279"/>
    <n v="76.775701878408398"/>
    <n v="29.717887154861945"/>
    <n v="4.5149051490514909"/>
  </r>
  <r>
    <n v="204"/>
    <d v="2021-02-19T00:00:00"/>
    <x v="3"/>
    <x v="0"/>
    <x v="0"/>
    <n v="6168252"/>
    <n v="300775"/>
    <n v="29699"/>
    <n v="1082"/>
    <n v="96"/>
    <n v="574176"/>
    <n v="0.90898844651317434"/>
    <n v="4.8761788590997904E-2"/>
    <n v="10.127445368530926"/>
    <n v="277.98059149722735"/>
    <n v="3133.0729166666665"/>
    <n v="207.69224553015252"/>
    <n v="27.448243992606283"/>
    <n v="11.270833333333334"/>
  </r>
  <r>
    <n v="205"/>
    <d v="2021-02-19T00:00:00"/>
    <x v="3"/>
    <x v="1"/>
    <x v="0"/>
    <n v="11222000"/>
    <n v="9908.98"/>
    <n v="56110"/>
    <n v="185"/>
    <n v="3"/>
    <n v="3621"/>
    <n v="-0.63457389156098809"/>
    <n v="8.8299590090892886E-4"/>
    <n v="0.17659918018178578"/>
    <n v="53.562054054054052"/>
    <n v="3302.9933333333333"/>
    <n v="200"/>
    <n v="303.29729729729729"/>
    <n v="61.666666666666664"/>
  </r>
  <r>
    <n v="206"/>
    <d v="2021-02-19T00:00:00"/>
    <x v="0"/>
    <x v="5"/>
    <x v="0"/>
    <n v="115166"/>
    <n v="3173.41"/>
    <n v="3297"/>
    <n v="7"/>
    <n v="1"/>
    <n v="5199"/>
    <n v="0.63830075533889419"/>
    <n v="2.7555094385495717E-2"/>
    <n v="0.96251440703669999"/>
    <n v="453.34428571428572"/>
    <n v="3173.41"/>
    <n v="34.930542917804061"/>
    <n v="471"/>
    <n v="7"/>
  </r>
  <r>
    <n v="207"/>
    <d v="2021-02-19T00:00:00"/>
    <x v="0"/>
    <x v="6"/>
    <x v="0"/>
    <n v="1320200"/>
    <n v="440355"/>
    <n v="13202"/>
    <n v="264"/>
    <n v="45"/>
    <n v="80325"/>
    <n v="-0.81759035323772866"/>
    <n v="0.33355173458566884"/>
    <n v="33.355173458566881"/>
    <n v="1668.0113636363637"/>
    <n v="9785.6666666666661"/>
    <n v="100"/>
    <n v="50.007575757575758"/>
    <n v="5.8666666666666663"/>
  </r>
  <r>
    <n v="208"/>
    <d v="2021-02-19T00:00:00"/>
    <x v="3"/>
    <x v="4"/>
    <x v="2"/>
    <n v="3299900"/>
    <n v="404285"/>
    <n v="32999"/>
    <n v="694"/>
    <n v="104"/>
    <n v="519272"/>
    <n v="0.28442064385272764"/>
    <n v="0.12251431861571563"/>
    <n v="12.251431861571563"/>
    <n v="582.54322766570601"/>
    <n v="3887.3557692307691"/>
    <n v="100"/>
    <n v="47.548991354466857"/>
    <n v="6.6730769230769234"/>
  </r>
  <r>
    <n v="209"/>
    <d v="2021-02-19T00:00:00"/>
    <x v="4"/>
    <x v="7"/>
    <x v="3"/>
    <n v="19065489"/>
    <n v="492126"/>
    <n v="46209"/>
    <n v="924"/>
    <n v="139"/>
    <n v="556417"/>
    <n v="0.13063930781954214"/>
    <n v="2.5812398517551793E-2"/>
    <n v="10.650003246120885"/>
    <n v="532.60389610389609"/>
    <n v="3540.4748201438847"/>
    <n v="412.59254690644678"/>
    <n v="50.009740259740262"/>
    <n v="6.6474820143884896"/>
  </r>
  <r>
    <n v="210"/>
    <d v="2021-02-20T00:00:00"/>
    <x v="0"/>
    <x v="0"/>
    <x v="0"/>
    <n v="9916906"/>
    <n v="56874.2"/>
    <n v="28796"/>
    <n v="88"/>
    <n v="12"/>
    <n v="59772"/>
    <n v="5.0951046344388191E-2"/>
    <n v="5.7350750324748458E-3"/>
    <n v="1.9750729267953882"/>
    <n v="646.29772727272723"/>
    <n v="4739.5166666666664"/>
    <n v="344.38484511737744"/>
    <n v="327.22727272727275"/>
    <n v="7.333333333333333"/>
  </r>
  <r>
    <n v="211"/>
    <d v="2021-02-20T00:00:00"/>
    <x v="0"/>
    <x v="1"/>
    <x v="0"/>
    <n v="7918600"/>
    <n v="455831"/>
    <n v="39593"/>
    <n v="853"/>
    <n v="68"/>
    <n v="387124"/>
    <n v="-0.15072910793693275"/>
    <n v="5.7564594751597503E-2"/>
    <n v="11.5129189503195"/>
    <n v="534.38569753810077"/>
    <n v="6703.3970588235297"/>
    <n v="200"/>
    <n v="46.416178194607269"/>
    <n v="12.544117647058824"/>
  </r>
  <r>
    <n v="212"/>
    <d v="2021-02-20T00:00:00"/>
    <x v="1"/>
    <x v="2"/>
    <x v="1"/>
    <n v="540450"/>
    <n v="190469"/>
    <n v="10809"/>
    <n v="359"/>
    <n v="47"/>
    <n v="365378"/>
    <n v="0.91830691608608228"/>
    <n v="0.35242668146914607"/>
    <n v="17.621334073457305"/>
    <n v="530.55431754874655"/>
    <n v="4052.5319148936169"/>
    <n v="50"/>
    <n v="30.108635097493035"/>
    <n v="7.6382978723404253"/>
  </r>
  <r>
    <n v="213"/>
    <d v="2021-02-20T00:00:00"/>
    <x v="1"/>
    <x v="3"/>
    <x v="1"/>
    <n v="5762000"/>
    <n v="435770"/>
    <n v="28810"/>
    <n v="732"/>
    <n v="96"/>
    <n v="253440"/>
    <n v="-0.41840879362966704"/>
    <n v="7.5628254078444979E-2"/>
    <n v="15.125650815688997"/>
    <n v="595.31420765027326"/>
    <n v="4539.270833333333"/>
    <n v="200"/>
    <n v="39.357923497267763"/>
    <n v="7.625"/>
  </r>
  <r>
    <n v="214"/>
    <d v="2021-02-20T00:00:00"/>
    <x v="2"/>
    <x v="4"/>
    <x v="2"/>
    <n v="5399300"/>
    <n v="303860"/>
    <n v="53993"/>
    <n v="1094"/>
    <n v="182"/>
    <n v="1452540"/>
    <n v="3.7802935562430067"/>
    <n v="5.6277665623321545E-2"/>
    <n v="5.6277665623321544"/>
    <n v="277.7513711151737"/>
    <n v="1669.5604395604396"/>
    <n v="100"/>
    <n v="49.353747714808044"/>
    <n v="6.0109890109890109"/>
  </r>
  <r>
    <n v="215"/>
    <d v="2021-02-20T00:00:00"/>
    <x v="3"/>
    <x v="0"/>
    <x v="0"/>
    <n v="7669421"/>
    <n v="404737"/>
    <n v="32395"/>
    <n v="1003"/>
    <n v="139"/>
    <n v="847066"/>
    <n v="1.0928800677971127"/>
    <n v="5.2772823398272176E-2"/>
    <n v="12.49381077326748"/>
    <n v="403.52642073778662"/>
    <n v="2911.776978417266"/>
    <n v="236.74705973144003"/>
    <n v="32.298105682951146"/>
    <n v="7.2158273381294968"/>
  </r>
  <r>
    <n v="216"/>
    <d v="2021-02-20T00:00:00"/>
    <x v="3"/>
    <x v="1"/>
    <x v="0"/>
    <n v="12239000"/>
    <n v="150065"/>
    <n v="61195"/>
    <n v="1224"/>
    <n v="48"/>
    <n v="73392"/>
    <n v="-0.51093192949721788"/>
    <n v="1.2261214151482965E-2"/>
    <n v="2.4522428302965928"/>
    <n v="122.60212418300654"/>
    <n v="3126.3541666666665"/>
    <n v="200"/>
    <n v="49.99591503267974"/>
    <n v="25.5"/>
  </r>
  <r>
    <n v="217"/>
    <d v="2021-02-20T00:00:00"/>
    <x v="0"/>
    <x v="5"/>
    <x v="0"/>
    <n v="111784"/>
    <n v="73587.5"/>
    <n v="3594"/>
    <n v="116"/>
    <n v="24"/>
    <n v="119544"/>
    <n v="0.62451503312383216"/>
    <n v="0.65830083017247554"/>
    <n v="20.475097384529771"/>
    <n v="634.375"/>
    <n v="3066.1458333333335"/>
    <n v="31.102949360044519"/>
    <n v="30.982758620689655"/>
    <n v="4.833333333333333"/>
  </r>
  <r>
    <n v="218"/>
    <d v="2021-02-20T00:00:00"/>
    <x v="0"/>
    <x v="6"/>
    <x v="0"/>
    <n v="1118531"/>
    <n v="173041"/>
    <n v="14399"/>
    <n v="113"/>
    <n v="18"/>
    <n v="17658"/>
    <n v="-0.89795481995596416"/>
    <n v="0.15470380347080234"/>
    <n v="12.017570664629488"/>
    <n v="1531.3362831858408"/>
    <n v="9613.3888888888887"/>
    <n v="77.681158413778732"/>
    <n v="127.42477876106194"/>
    <n v="6.2777777777777777"/>
  </r>
  <r>
    <n v="219"/>
    <d v="2021-02-20T00:00:00"/>
    <x v="3"/>
    <x v="4"/>
    <x v="2"/>
    <n v="5497354"/>
    <n v="504576"/>
    <n v="35994"/>
    <n v="822"/>
    <n v="137"/>
    <n v="682397"/>
    <n v="0.35241668252156266"/>
    <n v="9.1785247957471908E-2"/>
    <n v="14.018336389398232"/>
    <n v="613.83941605839414"/>
    <n v="3683.0364963503648"/>
    <n v="152.72973273323331"/>
    <n v="43.788321167883211"/>
    <n v="6"/>
  </r>
  <r>
    <n v="220"/>
    <d v="2021-02-20T00:00:00"/>
    <x v="4"/>
    <x v="7"/>
    <x v="3"/>
    <n v="26012342"/>
    <n v="750361"/>
    <n v="50408"/>
    <n v="1678"/>
    <n v="252"/>
    <n v="1003210"/>
    <n v="0.33696980520043018"/>
    <n v="2.8846345323308452E-2"/>
    <n v="14.885752261545786"/>
    <n v="447.17580452920146"/>
    <n v="2977.6230158730159"/>
    <n v="516.0359863513728"/>
    <n v="30.040524433849821"/>
    <n v="6.6587301587301591"/>
  </r>
  <r>
    <n v="221"/>
    <d v="2021-02-21T00:00:00"/>
    <x v="0"/>
    <x v="0"/>
    <x v="0"/>
    <n v="478600"/>
    <n v="38596.699999999997"/>
    <n v="2393"/>
    <n v="66"/>
    <n v="7"/>
    <n v="31094"/>
    <n v="-0.1943870849062225"/>
    <n v="8.0645006268282485E-2"/>
    <n v="16.129001253656497"/>
    <n v="584.7984848484848"/>
    <n v="5513.8142857142857"/>
    <n v="200"/>
    <n v="36.257575757575758"/>
    <n v="9.4285714285714288"/>
  </r>
  <r>
    <n v="222"/>
    <d v="2021-02-21T00:00:00"/>
    <x v="0"/>
    <x v="1"/>
    <x v="0"/>
    <n v="543787"/>
    <n v="39481"/>
    <n v="3299"/>
    <n v="113"/>
    <n v="6"/>
    <n v="29538"/>
    <n v="-0.25184265849395909"/>
    <n v="7.2603795236002328E-2"/>
    <n v="11.967565929069416"/>
    <n v="349.38938053097343"/>
    <n v="6580.166666666667"/>
    <n v="164.83388905729009"/>
    <n v="29.194690265486727"/>
    <n v="18.833333333333332"/>
  </r>
  <r>
    <n v="223"/>
    <d v="2021-02-21T00:00:00"/>
    <x v="1"/>
    <x v="2"/>
    <x v="1"/>
    <n v="49655"/>
    <n v="9444.1200000000008"/>
    <n v="907"/>
    <n v="18"/>
    <n v="2"/>
    <n v="15962"/>
    <n v="0.69015217934545503"/>
    <n v="0.19019474373174908"/>
    <n v="10.412480705622933"/>
    <n v="524.6733333333334"/>
    <n v="4722.0600000000004"/>
    <n v="54.746416758544655"/>
    <n v="50.388888888888886"/>
    <n v="9"/>
  </r>
  <r>
    <n v="224"/>
    <d v="2021-02-21T00:00:00"/>
    <x v="1"/>
    <x v="3"/>
    <x v="1"/>
    <n v="478400"/>
    <n v="17476.2"/>
    <n v="2392"/>
    <n v="48"/>
    <n v="5"/>
    <n v="12910"/>
    <n v="-0.26128105652258504"/>
    <n v="3.6530518394648832E-2"/>
    <n v="7.306103678929766"/>
    <n v="364.08750000000003"/>
    <n v="3495.2400000000002"/>
    <n v="200"/>
    <n v="49.833333333333336"/>
    <n v="9.6"/>
  </r>
  <r>
    <n v="225"/>
    <d v="2021-02-21T00:00:00"/>
    <x v="2"/>
    <x v="4"/>
    <x v="2"/>
    <n v="713896"/>
    <n v="30801"/>
    <n v="4507"/>
    <n v="90"/>
    <n v="20"/>
    <n v="159620"/>
    <n v="4.1822992759975328"/>
    <n v="4.314493987919809E-2"/>
    <n v="6.8340359440869758"/>
    <n v="342.23333333333335"/>
    <n v="1540.05"/>
    <n v="158.39715997337476"/>
    <n v="50.077777777777776"/>
    <n v="4.5"/>
  </r>
  <r>
    <n v="226"/>
    <d v="2021-02-21T00:00:00"/>
    <x v="3"/>
    <x v="0"/>
    <x v="0"/>
    <n v="555915"/>
    <n v="29457.5"/>
    <n v="2709"/>
    <n v="60"/>
    <n v="10"/>
    <n v="55540"/>
    <n v="0.88542815921242468"/>
    <n v="5.2989215977262714E-2"/>
    <n v="10.873938722775932"/>
    <n v="490.95833333333331"/>
    <n v="2945.75"/>
    <n v="205.21040974529348"/>
    <n v="45.15"/>
    <n v="6"/>
  </r>
  <r>
    <n v="227"/>
    <d v="2021-02-21T00:00:00"/>
    <x v="3"/>
    <x v="1"/>
    <x v="0"/>
    <n v="781353"/>
    <n v="12503.5"/>
    <n v="5104"/>
    <n v="102"/>
    <n v="4"/>
    <n v="7924"/>
    <n v="-0.36625744791458392"/>
    <n v="1.6002370247506569E-2"/>
    <n v="2.4497452978056424"/>
    <n v="122.58333333333333"/>
    <n v="3125.875"/>
    <n v="153.08640282131663"/>
    <n v="50.03921568627451"/>
    <n v="25.5"/>
  </r>
  <r>
    <n v="228"/>
    <d v="2021-02-21T00:00:00"/>
    <x v="0"/>
    <x v="5"/>
    <x v="0"/>
    <n v="10812"/>
    <n v="1555.96"/>
    <n v="296"/>
    <n v="3"/>
    <n v="1"/>
    <n v="3993"/>
    <n v="1.5662613434792667"/>
    <n v="0.14391046984831668"/>
    <n v="5.2566216216216217"/>
    <n v="518.65333333333331"/>
    <n v="1555.96"/>
    <n v="36.527027027027025"/>
    <n v="98.666666666666671"/>
    <n v="3"/>
  </r>
  <r>
    <n v="229"/>
    <d v="2021-02-21T00:00:00"/>
    <x v="0"/>
    <x v="6"/>
    <x v="0"/>
    <n v="119400"/>
    <n v="32169.9"/>
    <n v="1194"/>
    <n v="24"/>
    <n v="4"/>
    <n v="3924"/>
    <n v="-0.87802262363265038"/>
    <n v="0.26942964824120602"/>
    <n v="26.942964824120605"/>
    <n v="1340.4125000000001"/>
    <n v="8042.4750000000004"/>
    <n v="100"/>
    <n v="49.75"/>
    <n v="6"/>
  </r>
  <r>
    <n v="230"/>
    <d v="2021-02-21T00:00:00"/>
    <x v="3"/>
    <x v="4"/>
    <x v="2"/>
    <n v="300900"/>
    <n v="65006.3"/>
    <n v="3009"/>
    <n v="89"/>
    <n v="17"/>
    <n v="84677"/>
    <n v="0.30259682523078524"/>
    <n v="0.21603954802259889"/>
    <n v="21.603954802259889"/>
    <n v="730.40786516853939"/>
    <n v="3823.9"/>
    <n v="100"/>
    <n v="33.80898876404494"/>
    <n v="5.2352941176470589"/>
  </r>
  <r>
    <n v="231"/>
    <d v="2021-02-21T00:00:00"/>
    <x v="4"/>
    <x v="7"/>
    <x v="3"/>
    <n v="42080000"/>
    <n v="25023.200000000001"/>
    <n v="4208"/>
    <n v="67"/>
    <n v="10"/>
    <n v="31710"/>
    <n v="0.26722401611304708"/>
    <n v="5.9465779467680609E-4"/>
    <n v="5.9465779467680608"/>
    <n v="373.48059701492537"/>
    <n v="2502.3200000000002"/>
    <n v="10000"/>
    <n v="62.805970149253731"/>
    <n v="6.7"/>
  </r>
  <r>
    <n v="232"/>
    <d v="2021-02-22T00:00:00"/>
    <x v="0"/>
    <x v="0"/>
    <x v="0"/>
    <n v="605386"/>
    <n v="59710"/>
    <n v="4802"/>
    <n v="96"/>
    <n v="12"/>
    <n v="67632"/>
    <n v="0.13267459387037348"/>
    <n v="9.8631286484986438E-2"/>
    <n v="12.434402332361516"/>
    <n v="621.97916666666663"/>
    <n v="4975.833333333333"/>
    <n v="126.06955435235318"/>
    <n v="50.020833333333336"/>
    <n v="8"/>
  </r>
  <r>
    <n v="233"/>
    <d v="2021-02-22T00:00:00"/>
    <x v="0"/>
    <x v="1"/>
    <x v="0"/>
    <n v="2090371"/>
    <n v="95536.2"/>
    <n v="6606"/>
    <n v="132"/>
    <n v="14"/>
    <n v="69734"/>
    <n v="-0.27007772969827143"/>
    <n v="4.5702987651474306E-2"/>
    <n v="14.462034514078111"/>
    <n v="723.7590909090909"/>
    <n v="6824.0142857142855"/>
    <n v="316.43521041477447"/>
    <n v="50.045454545454547"/>
    <n v="9.4285714285714288"/>
  </r>
  <r>
    <n v="234"/>
    <d v="2021-02-22T00:00:00"/>
    <x v="1"/>
    <x v="2"/>
    <x v="1"/>
    <n v="90500"/>
    <n v="30645.4"/>
    <n v="1810"/>
    <n v="65"/>
    <n v="7"/>
    <n v="59045"/>
    <n v="0.92671657083934289"/>
    <n v="0.33862320441988952"/>
    <n v="16.931160220994474"/>
    <n v="471.46769230769235"/>
    <n v="4377.9142857142861"/>
    <n v="50"/>
    <n v="27.846153846153847"/>
    <n v="9.2857142857142865"/>
  </r>
  <r>
    <n v="235"/>
    <d v="2021-02-22T00:00:00"/>
    <x v="1"/>
    <x v="3"/>
    <x v="1"/>
    <n v="959600"/>
    <n v="12348.3"/>
    <n v="4798"/>
    <n v="39"/>
    <n v="4"/>
    <n v="11924"/>
    <n v="-3.4361005158604768E-2"/>
    <n v="1.286817423926636E-2"/>
    <n v="2.5736348478532722"/>
    <n v="316.62307692307689"/>
    <n v="3087.0749999999998"/>
    <n v="200"/>
    <n v="123.02564102564102"/>
    <n v="9.75"/>
  </r>
  <r>
    <n v="236"/>
    <d v="2021-02-22T00:00:00"/>
    <x v="2"/>
    <x v="4"/>
    <x v="2"/>
    <n v="757387"/>
    <n v="77803.8"/>
    <n v="8997"/>
    <n v="180"/>
    <n v="42"/>
    <n v="359394"/>
    <n v="3.6192345361023497"/>
    <n v="0.10272661136248708"/>
    <n v="8.6477492497499178"/>
    <n v="432.24333333333334"/>
    <n v="1852.4714285714285"/>
    <n v="84.182171835056124"/>
    <n v="49.983333333333334"/>
    <n v="4.2857142857142856"/>
  </r>
  <r>
    <n v="237"/>
    <d v="2021-02-22T00:00:00"/>
    <x v="3"/>
    <x v="0"/>
    <x v="0"/>
    <n v="4565811"/>
    <n v="33474.699999999997"/>
    <n v="5397"/>
    <n v="108"/>
    <n v="9"/>
    <n v="53829"/>
    <n v="0.60805025885220798"/>
    <n v="7.3316000158569847E-3"/>
    <n v="6.2024643320363158"/>
    <n v="309.9509259259259"/>
    <n v="3719.4111111111106"/>
    <n v="845.99055030572538"/>
    <n v="49.972222222222221"/>
    <n v="12"/>
  </r>
  <r>
    <n v="238"/>
    <d v="2021-02-22T00:00:00"/>
    <x v="3"/>
    <x v="1"/>
    <x v="0"/>
    <n v="2190892"/>
    <n v="19196.599999999999"/>
    <n v="10202"/>
    <n v="124"/>
    <n v="7"/>
    <n v="14602"/>
    <n v="-0.23934446724940869"/>
    <n v="8.762001960845171E-3"/>
    <n v="1.8816506567339737"/>
    <n v="154.81129032258065"/>
    <n v="2742.3714285714282"/>
    <n v="214.75122524995098"/>
    <n v="82.274193548387103"/>
    <n v="17.714285714285715"/>
  </r>
  <r>
    <n v="239"/>
    <d v="2021-02-22T00:00:00"/>
    <x v="0"/>
    <x v="5"/>
    <x v="0"/>
    <n v="17821"/>
    <n v="5792.48"/>
    <n v="598"/>
    <n v="12"/>
    <n v="3"/>
    <n v="12168"/>
    <n v="1.1006546418805072"/>
    <n v="0.32503675439088714"/>
    <n v="9.6864214046822728"/>
    <n v="482.70666666666665"/>
    <n v="1930.8266666666666"/>
    <n v="29.801003344481604"/>
    <n v="49.833333333333336"/>
    <n v="4"/>
  </r>
  <r>
    <n v="240"/>
    <d v="2021-02-22T00:00:00"/>
    <x v="0"/>
    <x v="6"/>
    <x v="0"/>
    <n v="239600"/>
    <n v="51783.3"/>
    <n v="2396"/>
    <n v="48"/>
    <n v="6"/>
    <n v="5886"/>
    <n v="-0.88633401115803745"/>
    <n v="0.21612395659432387"/>
    <n v="21.612395659432387"/>
    <n v="1078.8187500000001"/>
    <n v="8630.5500000000011"/>
    <n v="100"/>
    <n v="49.916666666666664"/>
    <n v="8"/>
  </r>
  <r>
    <n v="241"/>
    <d v="2021-02-22T00:00:00"/>
    <x v="3"/>
    <x v="4"/>
    <x v="2"/>
    <n v="599700"/>
    <n v="137382"/>
    <n v="5997"/>
    <n v="236"/>
    <n v="35"/>
    <n v="158340"/>
    <n v="0.15255273616630999"/>
    <n v="0.22908454227113556"/>
    <n v="22.908454227113555"/>
    <n v="582.12711864406776"/>
    <n v="3925.2"/>
    <n v="100"/>
    <n v="25.411016949152543"/>
    <n v="6.7428571428571429"/>
  </r>
  <r>
    <n v="242"/>
    <d v="2021-02-22T00:00:00"/>
    <x v="4"/>
    <x v="7"/>
    <x v="3"/>
    <n v="105873774"/>
    <n v="60021.599999999999"/>
    <n v="8409"/>
    <n v="168"/>
    <n v="20"/>
    <n v="80600"/>
    <n v="0.34284990736668136"/>
    <n v="5.6691660013933199E-4"/>
    <n v="7.1377809489832318"/>
    <n v="357.27142857142854"/>
    <n v="3001.08"/>
    <n v="12590.530859793078"/>
    <n v="50.053571428571431"/>
    <n v="8.4"/>
  </r>
  <r>
    <n v="243"/>
    <d v="2021-02-23T00:00:00"/>
    <x v="0"/>
    <x v="0"/>
    <x v="0"/>
    <n v="924525"/>
    <n v="9858.2800000000007"/>
    <n v="1203"/>
    <n v="28"/>
    <n v="2"/>
    <n v="9962"/>
    <n v="1.0521105101498368E-2"/>
    <n v="1.0663075633433385E-2"/>
    <n v="8.1947464671654195"/>
    <n v="352.0814285714286"/>
    <n v="4929.1400000000003"/>
    <n v="768.5162094763092"/>
    <n v="42.964285714285715"/>
    <n v="14"/>
  </r>
  <r>
    <n v="244"/>
    <d v="2021-02-23T00:00:00"/>
    <x v="0"/>
    <x v="1"/>
    <x v="0"/>
    <n v="475992"/>
    <n v="19350"/>
    <n v="1641"/>
    <n v="37"/>
    <n v="3"/>
    <n v="12225"/>
    <n v="-0.36821705426356588"/>
    <n v="4.0651943730146724E-2"/>
    <n v="11.791590493601463"/>
    <n v="522.97297297297303"/>
    <n v="6450"/>
    <n v="290.06215722120658"/>
    <n v="44.351351351351354"/>
    <n v="12.333333333333334"/>
  </r>
  <r>
    <n v="245"/>
    <d v="2021-02-23T00:00:00"/>
    <x v="1"/>
    <x v="2"/>
    <x v="1"/>
    <n v="22175"/>
    <n v="5409.21"/>
    <n v="442"/>
    <n v="9"/>
    <n v="2"/>
    <n v="15050"/>
    <n v="1.7822916839982179"/>
    <n v="0.24393280721533259"/>
    <n v="12.238031674208145"/>
    <n v="601.02333333333331"/>
    <n v="2704.605"/>
    <n v="50.16968325791855"/>
    <n v="49.111111111111114"/>
    <n v="4.5"/>
  </r>
  <r>
    <n v="246"/>
    <d v="2021-02-23T00:00:00"/>
    <x v="1"/>
    <x v="3"/>
    <x v="1"/>
    <n v="241000"/>
    <n v="12581.6"/>
    <n v="1205"/>
    <n v="24"/>
    <n v="3"/>
    <n v="8943"/>
    <n v="-0.2892001017358683"/>
    <n v="5.2205809128630709E-2"/>
    <n v="10.441161825726141"/>
    <n v="524.23333333333335"/>
    <n v="4193.8666666666668"/>
    <n v="200"/>
    <n v="50.208333333333336"/>
    <n v="8"/>
  </r>
  <r>
    <n v="247"/>
    <d v="2021-02-23T00:00:00"/>
    <x v="2"/>
    <x v="4"/>
    <x v="2"/>
    <n v="297609"/>
    <n v="16343"/>
    <n v="2246"/>
    <n v="45"/>
    <n v="8"/>
    <n v="63848"/>
    <n v="2.9067490668787861"/>
    <n v="5.4914333907912734E-2"/>
    <n v="7.2764915405164734"/>
    <n v="363.17777777777781"/>
    <n v="2042.875"/>
    <n v="132.50623330365093"/>
    <n v="49.911111111111111"/>
    <n v="5.625"/>
  </r>
  <r>
    <n v="248"/>
    <d v="2021-02-23T00:00:00"/>
    <x v="3"/>
    <x v="0"/>
    <x v="0"/>
    <n v="536236"/>
    <n v="557.25"/>
    <n v="1349"/>
    <n v="1"/>
    <n v="0"/>
    <n v="0"/>
    <n v="-1"/>
    <n v="1.0391879694761261E-3"/>
    <n v="0.41308376575240918"/>
    <n v="557.25"/>
    <n v="0"/>
    <n v="397.50630096367678"/>
    <n v="1349"/>
    <n v="0"/>
  </r>
  <r>
    <n v="249"/>
    <d v="2021-02-23T00:00:00"/>
    <x v="3"/>
    <x v="1"/>
    <x v="0"/>
    <n v="512000"/>
    <n v="4285.4399999999996"/>
    <n v="2560"/>
    <n v="51"/>
    <n v="2"/>
    <n v="2934"/>
    <n v="-0.31535618279569888"/>
    <n v="8.369999999999999E-3"/>
    <n v="1.6739999999999999"/>
    <n v="84.028235294117636"/>
    <n v="2142.7199999999998"/>
    <n v="200"/>
    <n v="50.196078431372548"/>
    <n v="25.5"/>
  </r>
  <r>
    <n v="250"/>
    <d v="2021-02-23T00:00:00"/>
    <x v="0"/>
    <x v="5"/>
    <x v="0"/>
    <n v="4908"/>
    <n v="1238.0899999999999"/>
    <n v="155"/>
    <n v="3"/>
    <n v="1"/>
    <n v="5265"/>
    <n v="3.2525179914222715"/>
    <n v="0.25225957620211897"/>
    <n v="7.9876774193548385"/>
    <n v="412.69666666666666"/>
    <n v="1238.0899999999999"/>
    <n v="31.664516129032258"/>
    <n v="51.666666666666664"/>
    <n v="3"/>
  </r>
  <r>
    <n v="251"/>
    <d v="2021-02-23T00:00:00"/>
    <x v="0"/>
    <x v="6"/>
    <x v="0"/>
    <n v="60800"/>
    <n v="16078.6"/>
    <n v="608"/>
    <n v="12"/>
    <n v="2"/>
    <n v="2720"/>
    <n v="-0.83083104250370055"/>
    <n v="0.26445065789473687"/>
    <n v="26.445065789473684"/>
    <n v="1339.8833333333334"/>
    <n v="8039.3"/>
    <n v="100"/>
    <n v="50.666666666666664"/>
    <n v="6"/>
  </r>
  <r>
    <n v="252"/>
    <d v="2021-02-23T00:00:00"/>
    <x v="3"/>
    <x v="4"/>
    <x v="2"/>
    <n v="117218"/>
    <n v="15435"/>
    <n v="1500"/>
    <n v="31"/>
    <n v="4"/>
    <n v="17816"/>
    <n v="0.15425979915775834"/>
    <n v="0.13167772867648314"/>
    <n v="10.29"/>
    <n v="497.90322580645159"/>
    <n v="3858.75"/>
    <n v="78.14533333333334"/>
    <n v="48.387096774193552"/>
    <n v="7.75"/>
  </r>
  <r>
    <n v="253"/>
    <d v="2021-02-23T00:00:00"/>
    <x v="4"/>
    <x v="7"/>
    <x v="3"/>
    <n v="654544"/>
    <n v="16706.400000000001"/>
    <n v="2099"/>
    <n v="42"/>
    <n v="6"/>
    <n v="23886"/>
    <n v="0.42975147248958473"/>
    <n v="2.552372338605197E-2"/>
    <n v="7.9592186755597911"/>
    <n v="397.7714285714286"/>
    <n v="2784.4"/>
    <n v="311.83611243449263"/>
    <n v="49.976190476190474"/>
    <n v="7"/>
  </r>
  <r>
    <n v="254"/>
    <d v="2021-02-24T00:00:00"/>
    <x v="0"/>
    <x v="0"/>
    <x v="0"/>
    <n v="479596"/>
    <n v="94564.2"/>
    <n v="2408"/>
    <n v="93"/>
    <n v="15"/>
    <n v="81825"/>
    <n v="-0.13471482865608758"/>
    <n v="0.19717470537702567"/>
    <n v="39.270847176079734"/>
    <n v="1016.8193548387096"/>
    <n v="6304.28"/>
    <n v="199.16777408637873"/>
    <n v="25.892473118279568"/>
    <n v="6.2"/>
  </r>
  <r>
    <n v="255"/>
    <d v="2021-02-24T00:00:00"/>
    <x v="0"/>
    <x v="1"/>
    <x v="0"/>
    <n v="395127"/>
    <n v="44347.199999999997"/>
    <n v="3297"/>
    <n v="66"/>
    <n v="7"/>
    <n v="34867"/>
    <n v="-0.21377223364722006"/>
    <n v="0.11223530662293388"/>
    <n v="13.450773430391264"/>
    <n v="671.92727272727268"/>
    <n v="6335.3142857142857"/>
    <n v="119.84440400363967"/>
    <n v="49.954545454545453"/>
    <n v="9.4285714285714288"/>
  </r>
  <r>
    <n v="256"/>
    <d v="2021-02-24T00:00:00"/>
    <x v="1"/>
    <x v="2"/>
    <x v="1"/>
    <n v="45150"/>
    <n v="14306.2"/>
    <n v="903"/>
    <n v="18"/>
    <n v="3"/>
    <n v="23943"/>
    <n v="0.67361004319805395"/>
    <n v="0.31685935769656703"/>
    <n v="15.842967884828351"/>
    <n v="794.78888888888889"/>
    <n v="4768.7333333333336"/>
    <n v="50"/>
    <n v="50.166666666666664"/>
    <n v="6"/>
  </r>
  <r>
    <n v="257"/>
    <d v="2021-02-24T00:00:00"/>
    <x v="1"/>
    <x v="3"/>
    <x v="1"/>
    <n v="291441"/>
    <n v="22357.599999999999"/>
    <n v="2408"/>
    <n v="52"/>
    <n v="5"/>
    <n v="19060"/>
    <n v="-0.14749346978208747"/>
    <n v="7.6713983276203407E-2"/>
    <n v="9.2847176079734215"/>
    <n v="429.95384615384614"/>
    <n v="4471.5199999999995"/>
    <n v="121.03031561461793"/>
    <n v="46.307692307692307"/>
    <n v="10.4"/>
  </r>
  <r>
    <n v="258"/>
    <d v="2021-02-24T00:00:00"/>
    <x v="2"/>
    <x v="4"/>
    <x v="2"/>
    <n v="409320"/>
    <n v="22944.3"/>
    <n v="4508"/>
    <n v="65"/>
    <n v="14"/>
    <n v="111734"/>
    <n v="3.8697933691592246"/>
    <n v="5.6054676048079739E-2"/>
    <n v="5.0896850044365571"/>
    <n v="352.98923076923074"/>
    <n v="1638.8785714285714"/>
    <n v="90.798580301685888"/>
    <n v="69.353846153846149"/>
    <n v="4.6428571428571432"/>
  </r>
  <r>
    <n v="259"/>
    <d v="2021-02-24T00:00:00"/>
    <x v="3"/>
    <x v="0"/>
    <x v="0"/>
    <n v="869482"/>
    <n v="23908.400000000001"/>
    <n v="2703"/>
    <n v="42"/>
    <n v="7"/>
    <n v="36456"/>
    <n v="0.52481972863094128"/>
    <n v="2.7497291490795672E-2"/>
    <n v="8.845135035146134"/>
    <n v="569.24761904761908"/>
    <n v="3415.4857142857145"/>
    <n v="321.67295597484275"/>
    <n v="64.357142857142861"/>
    <n v="6"/>
  </r>
  <r>
    <n v="260"/>
    <d v="2021-02-24T00:00:00"/>
    <x v="3"/>
    <x v="1"/>
    <x v="0"/>
    <n v="624157"/>
    <n v="18675"/>
    <n v="5098"/>
    <n v="122"/>
    <n v="6"/>
    <n v="10590"/>
    <n v="-0.43293172690763054"/>
    <n v="2.9920356576950993E-2"/>
    <n v="3.6632012553942723"/>
    <n v="153.07377049180329"/>
    <n v="3112.5"/>
    <n v="122.43173793644567"/>
    <n v="41.786885245901637"/>
    <n v="20.333333333333332"/>
  </r>
  <r>
    <n v="261"/>
    <d v="2021-02-24T00:00:00"/>
    <x v="0"/>
    <x v="5"/>
    <x v="0"/>
    <n v="8966"/>
    <n v="2857.1"/>
    <n v="297"/>
    <n v="6"/>
    <n v="1"/>
    <n v="4981"/>
    <n v="0.7433761506422597"/>
    <n v="0.31865937987954496"/>
    <n v="9.619865319865319"/>
    <n v="476.18333333333334"/>
    <n v="2857.1"/>
    <n v="30.188552188552187"/>
    <n v="49.5"/>
    <n v="6"/>
  </r>
  <r>
    <n v="262"/>
    <d v="2021-02-24T00:00:00"/>
    <x v="0"/>
    <x v="6"/>
    <x v="0"/>
    <n v="148794"/>
    <n v="48796.6"/>
    <n v="1196"/>
    <n v="38"/>
    <n v="6"/>
    <n v="8178"/>
    <n v="-0.83240635618055359"/>
    <n v="0.32794736346895709"/>
    <n v="40.799832775919732"/>
    <n v="1284.121052631579"/>
    <n v="8132.7666666666664"/>
    <n v="124.40969899665552"/>
    <n v="31.473684210526315"/>
    <n v="6.333333333333333"/>
  </r>
  <r>
    <n v="263"/>
    <d v="2021-02-24T00:00:00"/>
    <x v="3"/>
    <x v="4"/>
    <x v="2"/>
    <n v="355802"/>
    <n v="42311.5"/>
    <n v="2990"/>
    <n v="60"/>
    <n v="9"/>
    <n v="44829"/>
    <n v="5.9499190527397987E-2"/>
    <n v="0.11891866824807056"/>
    <n v="14.151003344481605"/>
    <n v="705.19166666666672"/>
    <n v="4701.2777777777774"/>
    <n v="118.99732441471572"/>
    <n v="49.833333333333336"/>
    <n v="6.666666666666667"/>
  </r>
  <r>
    <n v="264"/>
    <d v="2021-02-24T00:00:00"/>
    <x v="4"/>
    <x v="7"/>
    <x v="3"/>
    <n v="2770687"/>
    <n v="34169.9"/>
    <n v="4205"/>
    <n v="84"/>
    <n v="16"/>
    <n v="63696"/>
    <n v="0.86409676352579312"/>
    <n v="1.2332645296996738E-2"/>
    <n v="8.1260166468489903"/>
    <n v="406.78452380952382"/>
    <n v="2135.6187500000001"/>
    <n v="658.90297265160518"/>
    <n v="50.05952380952381"/>
    <n v="5.25"/>
  </r>
  <r>
    <n v="265"/>
    <d v="2021-02-25T00:00:00"/>
    <x v="0"/>
    <x v="0"/>
    <x v="0"/>
    <n v="94600"/>
    <n v="11230.2"/>
    <n v="473"/>
    <n v="15"/>
    <n v="2"/>
    <n v="10104"/>
    <n v="-0.10028316503713208"/>
    <n v="0.1187124735729387"/>
    <n v="23.742494714587739"/>
    <n v="748.68000000000006"/>
    <n v="5615.1"/>
    <n v="200"/>
    <n v="31.533333333333335"/>
    <n v="7.5"/>
  </r>
  <r>
    <n v="266"/>
    <d v="2021-02-25T00:00:00"/>
    <x v="0"/>
    <x v="1"/>
    <x v="0"/>
    <n v="131400"/>
    <n v="10357"/>
    <n v="657"/>
    <n v="13"/>
    <n v="2"/>
    <n v="9962"/>
    <n v="-3.8138457082166649E-2"/>
    <n v="7.8820395738203958E-2"/>
    <n v="15.764079147640791"/>
    <n v="796.69230769230774"/>
    <n v="5178.5"/>
    <n v="200"/>
    <n v="50.53846153846154"/>
    <n v="6.5"/>
  </r>
  <r>
    <n v="267"/>
    <d v="2021-02-25T00:00:00"/>
    <x v="1"/>
    <x v="2"/>
    <x v="1"/>
    <n v="8750"/>
    <n v="1078.73"/>
    <n v="175"/>
    <n v="1"/>
    <n v="0"/>
    <n v="0"/>
    <n v="-1"/>
    <n v="0.12328342857142857"/>
    <n v="6.1641714285714286"/>
    <n v="1078.73"/>
    <n v="0"/>
    <n v="50"/>
    <n v="175"/>
    <n v="0"/>
  </r>
  <r>
    <n v="268"/>
    <d v="2021-02-25T00:00:00"/>
    <x v="1"/>
    <x v="3"/>
    <x v="1"/>
    <n v="61867"/>
    <n v="9472.2199999999993"/>
    <n v="487"/>
    <n v="19"/>
    <n v="2"/>
    <n v="5730"/>
    <n v="-0.39507317186467372"/>
    <n v="0.15310617938480933"/>
    <n v="19.450143737166322"/>
    <n v="498.53789473684208"/>
    <n v="4736.1099999999997"/>
    <n v="127.03696098562628"/>
    <n v="25.631578947368421"/>
    <n v="9.5"/>
  </r>
  <r>
    <n v="269"/>
    <d v="2021-02-25T00:00:00"/>
    <x v="2"/>
    <x v="4"/>
    <x v="2"/>
    <n v="94976"/>
    <n v="9034.91"/>
    <n v="904"/>
    <n v="22"/>
    <n v="5"/>
    <n v="38030"/>
    <n v="3.2092284261824413"/>
    <n v="9.5128348214285716E-2"/>
    <n v="9.9943694690265481"/>
    <n v="410.67772727272728"/>
    <n v="1806.982"/>
    <n v="105.06194690265487"/>
    <n v="41.090909090909093"/>
    <n v="4.4000000000000004"/>
  </r>
  <r>
    <n v="270"/>
    <d v="2021-02-25T00:00:00"/>
    <x v="3"/>
    <x v="0"/>
    <x v="0"/>
    <n v="106000"/>
    <n v="2304.0100000000002"/>
    <n v="530"/>
    <n v="6"/>
    <n v="1"/>
    <n v="5981"/>
    <n v="1.5959088719232988"/>
    <n v="2.1735943396226417E-2"/>
    <n v="4.3471886792452832"/>
    <n v="384.00166666666672"/>
    <n v="2304.0100000000002"/>
    <n v="200"/>
    <n v="88.333333333333329"/>
    <n v="6"/>
  </r>
  <r>
    <n v="271"/>
    <d v="2021-02-25T00:00:00"/>
    <x v="3"/>
    <x v="1"/>
    <x v="0"/>
    <n v="115468"/>
    <n v="2059.0300000000002"/>
    <n v="1015"/>
    <n v="20"/>
    <n v="1"/>
    <n v="1981"/>
    <n v="-3.7896485238194777E-2"/>
    <n v="1.7832040045726957E-2"/>
    <n v="2.0286009852216749"/>
    <n v="102.95150000000001"/>
    <n v="2059.0300000000002"/>
    <n v="113.7615763546798"/>
    <n v="50.75"/>
    <n v="20"/>
  </r>
  <r>
    <n v="272"/>
    <d v="2021-02-25T00:00:00"/>
    <x v="0"/>
    <x v="5"/>
    <x v="0"/>
    <n v="2214"/>
    <n v="1487.47"/>
    <n v="66"/>
    <n v="3"/>
    <n v="1"/>
    <n v="4461"/>
    <n v="1.9990520817226565"/>
    <n v="0.67184733514001804"/>
    <n v="22.537424242424244"/>
    <n v="495.82333333333332"/>
    <n v="1487.47"/>
    <n v="33.545454545454547"/>
    <n v="22"/>
    <n v="3"/>
  </r>
  <r>
    <n v="273"/>
    <d v="2021-02-25T00:00:00"/>
    <x v="0"/>
    <x v="6"/>
    <x v="0"/>
    <n v="25000"/>
    <n v="5871.29"/>
    <n v="250"/>
    <n v="5"/>
    <n v="1"/>
    <n v="981"/>
    <n v="-0.83291576467863115"/>
    <n v="0.23485159999999999"/>
    <n v="23.48516"/>
    <n v="1174.258"/>
    <n v="5871.29"/>
    <n v="100"/>
    <n v="50"/>
    <n v="5"/>
  </r>
  <r>
    <n v="274"/>
    <d v="2021-02-25T00:00:00"/>
    <x v="3"/>
    <x v="4"/>
    <x v="2"/>
    <n v="46753"/>
    <n v="6227.53"/>
    <n v="591"/>
    <n v="12"/>
    <n v="2"/>
    <n v="10130"/>
    <n v="0.62664812534022318"/>
    <n v="0.13320065022565397"/>
    <n v="10.537275803722503"/>
    <n v="518.96083333333331"/>
    <n v="3113.7649999999999"/>
    <n v="79.108291032148898"/>
    <n v="49.25"/>
    <n v="6"/>
  </r>
  <r>
    <n v="275"/>
    <d v="2021-02-25T00:00:00"/>
    <x v="4"/>
    <x v="7"/>
    <x v="3"/>
    <n v="2885291"/>
    <n v="7583.66"/>
    <n v="848"/>
    <n v="17"/>
    <n v="3"/>
    <n v="11943"/>
    <n v="0.57483325992990197"/>
    <n v="2.6283865301628155E-3"/>
    <n v="8.9429952830188686"/>
    <n v="446.0976470588235"/>
    <n v="2527.8866666666668"/>
    <n v="3402.4658018867926"/>
    <n v="49.882352941176471"/>
    <n v="5.666666666666667"/>
  </r>
  <r>
    <n v="276"/>
    <d v="2021-02-26T00:00:00"/>
    <x v="0"/>
    <x v="0"/>
    <x v="0"/>
    <n v="168408"/>
    <n v="19887.7"/>
    <n v="1207"/>
    <n v="39"/>
    <n v="4"/>
    <n v="22488"/>
    <n v="0.1307491565138251"/>
    <n v="0.11809237090874543"/>
    <n v="16.476967688483846"/>
    <n v="509.94102564102565"/>
    <n v="4971.9250000000002"/>
    <n v="139.52609776304888"/>
    <n v="30.948717948717949"/>
    <n v="9.75"/>
  </r>
  <r>
    <n v="277"/>
    <d v="2021-02-26T00:00:00"/>
    <x v="0"/>
    <x v="1"/>
    <x v="0"/>
    <n v="438858"/>
    <n v="17935.400000000001"/>
    <n v="1657"/>
    <n v="33"/>
    <n v="3"/>
    <n v="15345"/>
    <n v="-0.1444294523679428"/>
    <n v="4.0868344658181011E-2"/>
    <n v="10.824019312009657"/>
    <n v="543.4969696969697"/>
    <n v="5978.4666666666672"/>
    <n v="264.8509354254677"/>
    <n v="50.212121212121211"/>
    <n v="11"/>
  </r>
  <r>
    <n v="278"/>
    <d v="2021-02-26T00:00:00"/>
    <x v="1"/>
    <x v="2"/>
    <x v="1"/>
    <n v="22450"/>
    <n v="1545.74"/>
    <n v="449"/>
    <n v="2"/>
    <n v="0"/>
    <n v="0"/>
    <n v="-1"/>
    <n v="6.8852561247216032E-2"/>
    <n v="3.4426280623608019"/>
    <n v="772.87"/>
    <n v="0"/>
    <n v="50"/>
    <n v="224.5"/>
    <n v="0"/>
  </r>
  <r>
    <n v="279"/>
    <d v="2021-02-26T00:00:00"/>
    <x v="1"/>
    <x v="3"/>
    <x v="1"/>
    <n v="240600"/>
    <n v="4453.1000000000004"/>
    <n v="1203"/>
    <n v="11"/>
    <n v="1"/>
    <n v="2283"/>
    <n v="-0.48732343760526381"/>
    <n v="1.8508312551953451E-2"/>
    <n v="3.7016625103906904"/>
    <n v="404.82727272727277"/>
    <n v="4453.1000000000004"/>
    <n v="200"/>
    <n v="109.36363636363636"/>
    <n v="11"/>
  </r>
  <r>
    <n v="280"/>
    <d v="2021-02-26T00:00:00"/>
    <x v="2"/>
    <x v="4"/>
    <x v="2"/>
    <n v="195016"/>
    <n v="38804.199999999997"/>
    <n v="2247"/>
    <n v="82"/>
    <n v="16"/>
    <n v="127696"/>
    <n v="2.2907778024028329"/>
    <n v="0.1989795709070025"/>
    <n v="17.269336893635959"/>
    <n v="473.22195121951216"/>
    <n v="2425.2624999999998"/>
    <n v="86.789497107254121"/>
    <n v="27.402439024390244"/>
    <n v="5.125"/>
  </r>
  <r>
    <n v="281"/>
    <d v="2021-02-26T00:00:00"/>
    <x v="3"/>
    <x v="0"/>
    <x v="0"/>
    <n v="174375"/>
    <n v="12592.4"/>
    <n v="1342"/>
    <n v="27"/>
    <n v="4"/>
    <n v="26556"/>
    <n v="1.1088910771576508"/>
    <n v="7.2214480286738353E-2"/>
    <n v="9.3833084947839041"/>
    <n v="466.38518518518515"/>
    <n v="3148.1"/>
    <n v="129.93666169895678"/>
    <n v="49.703703703703702"/>
    <n v="6.75"/>
  </r>
  <r>
    <n v="282"/>
    <d v="2021-02-26T00:00:00"/>
    <x v="3"/>
    <x v="1"/>
    <x v="0"/>
    <n v="508600"/>
    <n v="2403.54"/>
    <n v="2543"/>
    <n v="73"/>
    <n v="1"/>
    <n v="1981"/>
    <n v="-0.17579902976443079"/>
    <n v="4.7257963035784506E-3"/>
    <n v="0.94515926071569012"/>
    <n v="32.925205479452053"/>
    <n v="2403.54"/>
    <n v="200"/>
    <n v="34.835616438356162"/>
    <n v="73"/>
  </r>
  <r>
    <n v="283"/>
    <d v="2021-02-26T00:00:00"/>
    <x v="0"/>
    <x v="5"/>
    <x v="0"/>
    <n v="4906"/>
    <n v="1071.1600000000001"/>
    <n v="143"/>
    <n v="3"/>
    <n v="1"/>
    <n v="4981"/>
    <n v="3.6500989581388401"/>
    <n v="0.21833673053403996"/>
    <n v="7.490629370629371"/>
    <n v="357.05333333333334"/>
    <n v="1071.1600000000001"/>
    <n v="34.307692307692307"/>
    <n v="47.666666666666664"/>
    <n v="3"/>
  </r>
  <r>
    <n v="284"/>
    <d v="2021-02-26T00:00:00"/>
    <x v="0"/>
    <x v="6"/>
    <x v="0"/>
    <n v="55269"/>
    <n v="315.92"/>
    <n v="610"/>
    <n v="0"/>
    <n v="0"/>
    <n v="0"/>
    <n v="-1"/>
    <n v="5.7160433516075925E-3"/>
    <n v="0.51790163934426237"/>
    <n v="0"/>
    <n v="0"/>
    <n v="90.604918032786884"/>
    <n v="0"/>
    <n v="0"/>
  </r>
  <r>
    <n v="285"/>
    <d v="2021-02-26T00:00:00"/>
    <x v="3"/>
    <x v="4"/>
    <x v="2"/>
    <n v="192489"/>
    <n v="15596"/>
    <n v="1497"/>
    <n v="34"/>
    <n v="5"/>
    <n v="25205"/>
    <n v="0.61611951782508334"/>
    <n v="8.1022811693135716E-2"/>
    <n v="10.41816967267869"/>
    <n v="458.70588235294116"/>
    <n v="3119.2"/>
    <n v="128.58316633266534"/>
    <n v="44.029411764705884"/>
    <n v="6.8"/>
  </r>
  <r>
    <n v="286"/>
    <d v="2021-02-26T00:00:00"/>
    <x v="4"/>
    <x v="7"/>
    <x v="3"/>
    <n v="20930000"/>
    <n v="8087.73"/>
    <n v="2093"/>
    <n v="22"/>
    <n v="3"/>
    <n v="12213"/>
    <n v="0.51006524698524813"/>
    <n v="3.8641806020066886E-4"/>
    <n v="3.8641806020066887"/>
    <n v="367.62409090909091"/>
    <n v="2695.91"/>
    <n v="10000"/>
    <n v="95.13636363636364"/>
    <n v="7.333333333333333"/>
  </r>
  <r>
    <n v="287"/>
    <d v="2021-02-27T00:00:00"/>
    <x v="0"/>
    <x v="0"/>
    <x v="0"/>
    <n v="213771"/>
    <n v="5003.33"/>
    <n v="241"/>
    <n v="9"/>
    <n v="1"/>
    <n v="4223"/>
    <n v="-0.15596212922193817"/>
    <n v="2.340509236519453E-2"/>
    <n v="20.760705394190872"/>
    <n v="555.92555555555555"/>
    <n v="5003.33"/>
    <n v="887.01659751037346"/>
    <n v="26.777777777777779"/>
    <n v="9"/>
  </r>
  <r>
    <n v="288"/>
    <d v="2021-02-27T00:00:00"/>
    <x v="0"/>
    <x v="1"/>
    <x v="0"/>
    <n v="66400"/>
    <n v="3235.77"/>
    <n v="332"/>
    <n v="13"/>
    <n v="0"/>
    <n v="0"/>
    <n v="-1"/>
    <n v="4.8731475903614457E-2"/>
    <n v="9.7462951807228908"/>
    <n v="248.90538461538461"/>
    <n v="0"/>
    <n v="200"/>
    <n v="25.53846153846154"/>
    <n v="0"/>
  </r>
  <r>
    <n v="289"/>
    <d v="2021-02-27T00:00:00"/>
    <x v="1"/>
    <x v="2"/>
    <x v="1"/>
    <n v="4662"/>
    <n v="1754.25"/>
    <n v="83"/>
    <n v="2"/>
    <n v="0"/>
    <n v="0"/>
    <n v="-1"/>
    <n v="0.37628700128700127"/>
    <n v="21.1355421686747"/>
    <n v="877.125"/>
    <n v="0"/>
    <n v="56.168674698795179"/>
    <n v="41.5"/>
    <n v="0"/>
  </r>
  <r>
    <n v="290"/>
    <d v="2021-02-27T00:00:00"/>
    <x v="1"/>
    <x v="3"/>
    <x v="1"/>
    <n v="40004"/>
    <n v="1487.24"/>
    <n v="243"/>
    <n v="5"/>
    <n v="0"/>
    <n v="0"/>
    <n v="-1"/>
    <n v="3.7177282271772825E-2"/>
    <n v="6.1203292181069955"/>
    <n v="297.44799999999998"/>
    <n v="0"/>
    <n v="164.62551440329219"/>
    <n v="48.6"/>
    <n v="0"/>
  </r>
  <r>
    <n v="291"/>
    <d v="2021-02-27T00:00:00"/>
    <x v="2"/>
    <x v="4"/>
    <x v="2"/>
    <n v="44000"/>
    <n v="5721.83"/>
    <n v="440"/>
    <n v="15"/>
    <n v="3"/>
    <n v="23943"/>
    <n v="3.1845004133293018"/>
    <n v="0.1300415909090909"/>
    <n v="13.004159090909091"/>
    <n v="381.45533333333333"/>
    <n v="1907.2766666666666"/>
    <n v="100"/>
    <n v="29.333333333333332"/>
    <n v="5"/>
  </r>
  <r>
    <n v="292"/>
    <d v="2021-02-27T00:00:00"/>
    <x v="3"/>
    <x v="0"/>
    <x v="0"/>
    <n v="44112"/>
    <n v="1832.16"/>
    <n v="275"/>
    <n v="6"/>
    <n v="1"/>
    <n v="5981"/>
    <n v="2.2644528862108113"/>
    <n v="4.1534276387377583E-2"/>
    <n v="6.6623999999999999"/>
    <n v="305.36"/>
    <n v="1832.16"/>
    <n v="160.40727272727273"/>
    <n v="45.833333333333336"/>
    <n v="6"/>
  </r>
  <r>
    <n v="293"/>
    <d v="2021-02-27T00:00:00"/>
    <x v="3"/>
    <x v="1"/>
    <x v="0"/>
    <n v="78799"/>
    <n v="254.14"/>
    <n v="503"/>
    <n v="3"/>
    <n v="0"/>
    <n v="0"/>
    <n v="-1"/>
    <n v="3.2251678320790872E-3"/>
    <n v="0.50524850894632201"/>
    <n v="84.713333333333324"/>
    <n v="0"/>
    <n v="156.65805168986083"/>
    <n v="167.66666666666666"/>
    <n v="0"/>
  </r>
  <r>
    <n v="294"/>
    <d v="2021-02-27T00:00:00"/>
    <x v="0"/>
    <x v="5"/>
    <x v="0"/>
    <n v="667"/>
    <n v="200.42"/>
    <n v="20"/>
    <n v="0"/>
    <n v="0"/>
    <n v="0"/>
    <n v="-1"/>
    <n v="0.30047976011993999"/>
    <n v="10.020999999999999"/>
    <n v="0"/>
    <n v="0"/>
    <n v="33.35"/>
    <n v="0"/>
    <n v="0"/>
  </r>
  <r>
    <n v="295"/>
    <d v="2021-02-27T00:00:00"/>
    <x v="0"/>
    <x v="6"/>
    <x v="0"/>
    <n v="13693"/>
    <n v="3098.45"/>
    <n v="115"/>
    <n v="2"/>
    <n v="0"/>
    <n v="0"/>
    <n v="-1"/>
    <n v="0.22627985101876871"/>
    <n v="26.943043478260869"/>
    <n v="1549.2249999999999"/>
    <n v="0"/>
    <n v="119.0695652173913"/>
    <n v="57.5"/>
    <n v="0"/>
  </r>
  <r>
    <n v="296"/>
    <d v="2021-02-27T00:00:00"/>
    <x v="3"/>
    <x v="4"/>
    <x v="2"/>
    <n v="24018"/>
    <n v="3524.08"/>
    <n v="298"/>
    <n v="6"/>
    <n v="1"/>
    <n v="4661"/>
    <n v="0.32261469660166625"/>
    <n v="0.14672662170039136"/>
    <n v="11.825771812080538"/>
    <n v="587.34666666666669"/>
    <n v="3524.08"/>
    <n v="80.597315436241615"/>
    <n v="49.666666666666664"/>
    <n v="6"/>
  </r>
  <r>
    <n v="297"/>
    <d v="2021-02-27T00:00:00"/>
    <x v="4"/>
    <x v="7"/>
    <x v="3"/>
    <n v="182546"/>
    <n v="2791.06"/>
    <n v="426"/>
    <n v="9"/>
    <n v="1"/>
    <n v="3981"/>
    <n v="0.42633981354754108"/>
    <n v="1.5289625628608678E-2"/>
    <n v="6.5517840375586855"/>
    <n v="310.11777777777775"/>
    <n v="2791.06"/>
    <n v="428.51173708920186"/>
    <n v="47.333333333333336"/>
    <n v="9"/>
  </r>
  <r>
    <n v="298"/>
    <d v="2021-02-28T00:00:00"/>
    <x v="0"/>
    <x v="0"/>
    <x v="0"/>
    <n v="97200"/>
    <n v="6440.5"/>
    <n v="486"/>
    <n v="11"/>
    <n v="1"/>
    <n v="4981"/>
    <n v="-0.22661284061796444"/>
    <n v="6.6260288065843623E-2"/>
    <n v="13.252057613168724"/>
    <n v="585.5"/>
    <n v="6440.5"/>
    <n v="200"/>
    <n v="44.18181818181818"/>
    <n v="11"/>
  </r>
  <r>
    <n v="299"/>
    <d v="2021-02-28T00:00:00"/>
    <x v="0"/>
    <x v="1"/>
    <x v="0"/>
    <n v="132200"/>
    <n v="8665.5499999999993"/>
    <n v="661"/>
    <n v="13"/>
    <n v="1"/>
    <n v="5509"/>
    <n v="-0.36426424173883937"/>
    <n v="6.5548789712556732E-2"/>
    <n v="13.109757942511346"/>
    <n v="666.58076923076919"/>
    <n v="8665.5499999999993"/>
    <n v="200"/>
    <n v="50.846153846153847"/>
    <n v="13"/>
  </r>
  <r>
    <n v="300"/>
    <d v="2021-02-28T00:00:00"/>
    <x v="1"/>
    <x v="2"/>
    <x v="1"/>
    <n v="11554"/>
    <n v="3529.73"/>
    <n v="187"/>
    <n v="5"/>
    <n v="1"/>
    <n v="8714"/>
    <n v="1.4687440682431803"/>
    <n v="0.30549852864808724"/>
    <n v="18.875561497326203"/>
    <n v="705.94600000000003"/>
    <n v="3529.73"/>
    <n v="61.786096256684495"/>
    <n v="37.4"/>
    <n v="5"/>
  </r>
  <r>
    <n v="301"/>
    <d v="2021-02-28T00:00:00"/>
    <x v="1"/>
    <x v="3"/>
    <x v="1"/>
    <n v="55625"/>
    <n v="384.75"/>
    <n v="487"/>
    <n v="1"/>
    <n v="0"/>
    <n v="0"/>
    <n v="-1"/>
    <n v="6.9168539325842699E-3"/>
    <n v="0.79004106776180694"/>
    <n v="384.75"/>
    <n v="0"/>
    <n v="114.21971252566735"/>
    <n v="487"/>
    <n v="0"/>
  </r>
  <r>
    <n v="302"/>
    <d v="2021-02-28T00:00:00"/>
    <x v="2"/>
    <x v="4"/>
    <x v="2"/>
    <n v="129025"/>
    <n v="9892.77"/>
    <n v="909"/>
    <n v="21"/>
    <n v="5"/>
    <n v="37450"/>
    <n v="2.7855929128039971"/>
    <n v="7.6673280372020924E-2"/>
    <n v="10.883135313531353"/>
    <n v="471.08428571428573"/>
    <n v="1978.5540000000001"/>
    <n v="141.94169416941693"/>
    <n v="43.285714285714285"/>
    <n v="4.2"/>
  </r>
  <r>
    <n v="303"/>
    <d v="2021-02-28T00:00:00"/>
    <x v="3"/>
    <x v="0"/>
    <x v="0"/>
    <n v="63566"/>
    <n v="4950.74"/>
    <n v="546"/>
    <n v="12"/>
    <n v="1"/>
    <n v="5981"/>
    <n v="0.20810222310200097"/>
    <n v="7.788345971116635E-2"/>
    <n v="9.0672893772893772"/>
    <n v="412.56166666666667"/>
    <n v="4950.74"/>
    <n v="116.42124542124542"/>
    <n v="45.5"/>
    <n v="12"/>
  </r>
  <r>
    <n v="304"/>
    <d v="2021-02-28T00:00:00"/>
    <x v="3"/>
    <x v="1"/>
    <x v="0"/>
    <n v="775780"/>
    <n v="760.75"/>
    <n v="1024"/>
    <n v="4"/>
    <n v="0"/>
    <n v="0"/>
    <n v="-1"/>
    <n v="9.8062595065611389E-4"/>
    <n v="0.742919921875"/>
    <n v="190.1875"/>
    <n v="0"/>
    <n v="757.59765625"/>
    <n v="256"/>
    <n v="0"/>
  </r>
  <r>
    <n v="305"/>
    <d v="2021-02-28T00:00:00"/>
    <x v="0"/>
    <x v="5"/>
    <x v="0"/>
    <n v="1933"/>
    <n v="224.81"/>
    <n v="58"/>
    <n v="0"/>
    <n v="0"/>
    <n v="0"/>
    <n v="-1"/>
    <n v="0.1163010863942059"/>
    <n v="3.8760344827586208"/>
    <n v="0"/>
    <n v="0"/>
    <n v="33.327586206896555"/>
    <n v="0"/>
    <n v="0"/>
  </r>
  <r>
    <n v="306"/>
    <d v="2021-02-28T00:00:00"/>
    <x v="0"/>
    <x v="6"/>
    <x v="0"/>
    <n v="25840"/>
    <n v="6844.8"/>
    <n v="248"/>
    <n v="5"/>
    <n v="1"/>
    <n v="1491"/>
    <n v="-0.7821704067321178"/>
    <n v="0.26489164086687306"/>
    <n v="27.6"/>
    <n v="1368.96"/>
    <n v="6844.8"/>
    <n v="104.19354838709677"/>
    <n v="49.6"/>
    <n v="5"/>
  </r>
  <r>
    <n v="307"/>
    <d v="2021-02-28T00:00:00"/>
    <x v="3"/>
    <x v="4"/>
    <x v="2"/>
    <n v="94058"/>
    <n v="4845.6499999999996"/>
    <n v="594"/>
    <n v="12"/>
    <n v="1"/>
    <n v="5008"/>
    <n v="3.3504277031977212E-2"/>
    <n v="5.1517680580067615E-2"/>
    <n v="8.1576599326599322"/>
    <n v="403.80416666666662"/>
    <n v="4845.6499999999996"/>
    <n v="158.34680134680136"/>
    <n v="49.5"/>
    <n v="12"/>
  </r>
  <r>
    <n v="308"/>
    <d v="2021-02-28T00:00:00"/>
    <x v="4"/>
    <x v="7"/>
    <x v="3"/>
    <n v="8490000"/>
    <n v="6822.62"/>
    <n v="849"/>
    <n v="18"/>
    <n v="2"/>
    <n v="7030"/>
    <n v="3.039594759784366E-2"/>
    <n v="8.0360659599528861E-4"/>
    <n v="8.0360659599528859"/>
    <n v="379.03444444444443"/>
    <n v="3411.31"/>
    <n v="10000"/>
    <n v="47.166666666666664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9AC39-5F0F-463B-A345-7812EA56642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12:F23" firstHeaderRow="0" firstDataRow="1" firstDataCol="1"/>
  <pivotFields count="20">
    <pivotField showAll="0"/>
    <pivotField numFmtId="14" showAll="0"/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axis="axisRow" showAll="0">
      <items count="5">
        <item x="2"/>
        <item x="3"/>
        <item x="1"/>
        <item x="0"/>
        <item t="default"/>
      </items>
    </pivotField>
    <pivotField numFmtId="1" showAll="0"/>
    <pivotField showAll="0"/>
    <pivotField numFmtId="1" showAll="0"/>
    <pivotField numFmtId="1" showAll="0"/>
    <pivotField numFmtId="1" showAll="0"/>
    <pivotField numFmtId="2" showAll="0"/>
    <pivotField dataField="1" numFmtId="9" showAll="0"/>
    <pivotField dataField="1" numFmtId="165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dragToRow="0" dragToCol="0" dragToPage="0" showAll="0" defaultSubtotal="0"/>
  </pivotFields>
  <rowFields count="2">
    <field x="4"/>
    <field x="2"/>
  </rowFields>
  <rowItems count="11">
    <i>
      <x/>
    </i>
    <i r="1">
      <x v="3"/>
    </i>
    <i r="1">
      <x v="4"/>
    </i>
    <i>
      <x v="1"/>
    </i>
    <i r="1">
      <x/>
    </i>
    <i>
      <x v="2"/>
    </i>
    <i r="1">
      <x v="2"/>
    </i>
    <i>
      <x v="3"/>
    </i>
    <i r="1">
      <x v="1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ROI" fld="11" subtotal="average" baseField="4" baseItem="0" numFmtId="9"/>
    <dataField name="Promedio de CPI" fld="12" subtotal="average" baseField="4" baseItem="0" numFmtId="166"/>
    <dataField name="Promedio de CPC" fld="13" subtotal="average" baseField="4" baseItem="0" numFmtId="166"/>
    <dataField name="Promedio de CPL" fld="14" subtotal="average" baseField="4" baseItem="0" numFmtId="166"/>
    <dataField name="Promedio de CPO" fld="15" subtotal="average" baseField="4" baseItem="0" numFmtId="166"/>
  </dataFields>
  <formats count="10">
    <format dxfId="16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4" count="1">
            <x v="0"/>
          </reference>
        </references>
      </pivotArea>
    </format>
    <format dxfId="15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2" count="2">
            <x v="3"/>
            <x v="4"/>
          </reference>
          <reference field="4" count="1" selected="0">
            <x v="0"/>
          </reference>
        </references>
      </pivotArea>
    </format>
    <format dxfId="1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4" count="1">
            <x v="1"/>
          </reference>
        </references>
      </pivotArea>
    </format>
    <format dxfId="13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2" count="1">
            <x v="0"/>
          </reference>
          <reference field="4" count="1" selected="0">
            <x v="1"/>
          </reference>
        </references>
      </pivotArea>
    </format>
    <format dxfId="12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4" count="1">
            <x v="2"/>
          </reference>
        </references>
      </pivotArea>
    </format>
    <format dxfId="11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2" count="1">
            <x v="2"/>
          </reference>
          <reference field="4" count="1" selected="0">
            <x v="2"/>
          </reference>
        </references>
      </pivotArea>
    </format>
    <format dxfId="10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4" count="1">
            <x v="3"/>
          </reference>
        </references>
      </pivotArea>
    </format>
    <format dxfId="9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2" count="2">
            <x v="1"/>
            <x v="3"/>
          </reference>
          <reference field="4" count="1" selected="0">
            <x v="3"/>
          </reference>
        </references>
      </pivotArea>
    </format>
    <format dxfId="8">
      <pivotArea field="4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2470E-AAC4-4051-BA68-4E17D985632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F8" firstHeaderRow="0" firstDataRow="1" firstDataCol="1"/>
  <pivotFields count="20">
    <pivotField showAll="0"/>
    <pivotField numFmtId="14"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numFmtId="1" showAll="0"/>
    <pivotField showAll="0"/>
    <pivotField numFmtId="1" showAll="0"/>
    <pivotField numFmtId="1" showAll="0"/>
    <pivotField numFmtId="1" showAll="0"/>
    <pivotField numFmtId="2" showAll="0"/>
    <pivotField dataField="1" numFmtId="9" showAll="0"/>
    <pivotField dataField="1" numFmtId="165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ROI" fld="11" subtotal="average" baseField="4" baseItem="0" numFmtId="9"/>
    <dataField name="Promedio de CPI" fld="12" subtotal="average" baseField="4" baseItem="0" numFmtId="166"/>
    <dataField name="Promedio de CPC" fld="13" subtotal="average" baseField="4" baseItem="0" numFmtId="166"/>
    <dataField name="Promedio de CPL" fld="14" subtotal="average" baseField="4" baseItem="0" numFmtId="166"/>
    <dataField name="Promedio de CPO" fld="15" subtotal="average" baseField="4" baseItem="0" numFmtId="166"/>
  </dataFields>
  <formats count="3">
    <format dxfId="19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4" count="0"/>
        </references>
      </pivotArea>
    </format>
    <format dxfId="18">
      <pivotArea field="4" grandRow="1" outline="0" collapsedLevelsAreSubtotals="1" axis="axisRow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ABB74-5F33-4793-93C7-4C19ED325F0F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27:F49" firstHeaderRow="0" firstDataRow="1" firstDataCol="1"/>
  <pivotFields count="20">
    <pivotField showAll="0"/>
    <pivotField numFmtId="14" showAll="0"/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9">
        <item x="4"/>
        <item x="2"/>
        <item x="6"/>
        <item x="7"/>
        <item x="5"/>
        <item x="0"/>
        <item x="1"/>
        <item x="3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numFmtId="1" showAll="0"/>
    <pivotField showAll="0"/>
    <pivotField numFmtId="1" showAll="0"/>
    <pivotField numFmtId="1" showAll="0"/>
    <pivotField numFmtId="1" showAll="0"/>
    <pivotField numFmtId="2" showAll="0"/>
    <pivotField dataField="1" numFmtId="9" showAll="0"/>
    <pivotField dataField="1" numFmtId="165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dragToRow="0" dragToCol="0" dragToPage="0" showAll="0" defaultSubtotal="0"/>
  </pivotFields>
  <rowFields count="3">
    <field x="4"/>
    <field x="2"/>
    <field x="3"/>
  </rowFields>
  <rowItems count="22">
    <i>
      <x/>
    </i>
    <i r="1">
      <x v="3"/>
    </i>
    <i r="2">
      <x/>
    </i>
    <i r="1">
      <x v="4"/>
    </i>
    <i r="2">
      <x/>
    </i>
    <i>
      <x v="1"/>
    </i>
    <i r="1">
      <x/>
    </i>
    <i r="2">
      <x v="3"/>
    </i>
    <i>
      <x v="2"/>
    </i>
    <i r="1">
      <x v="2"/>
    </i>
    <i r="2">
      <x v="1"/>
    </i>
    <i r="2">
      <x v="7"/>
    </i>
    <i>
      <x v="3"/>
    </i>
    <i r="1">
      <x v="1"/>
    </i>
    <i r="2">
      <x v="2"/>
    </i>
    <i r="2">
      <x v="4"/>
    </i>
    <i r="2">
      <x v="5"/>
    </i>
    <i r="2">
      <x v="6"/>
    </i>
    <i r="1">
      <x v="3"/>
    </i>
    <i r="2">
      <x v="5"/>
    </i>
    <i r="2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ROI" fld="11" subtotal="average" baseField="4" baseItem="0" numFmtId="9"/>
    <dataField name="Promedio de CPI" fld="12" subtotal="average" baseField="4" baseItem="0" numFmtId="166"/>
    <dataField name="Promedio de CPC" fld="13" subtotal="average" baseField="4" baseItem="0" numFmtId="166"/>
    <dataField name="Promedio de CPL" fld="14" subtotal="average" baseField="4" baseItem="0" numFmtId="166"/>
    <dataField name="Promedio de CPO" fld="15" subtotal="average" baseField="4" baseItem="0" numFmtId="166"/>
  </dataFields>
  <formats count="9">
    <format dxfId="28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4" count="1">
            <x v="0"/>
          </reference>
        </references>
      </pivotArea>
    </format>
    <format dxfId="27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2" count="2">
            <x v="3"/>
            <x v="4"/>
          </reference>
          <reference field="4" count="1" selected="0">
            <x v="0"/>
          </reference>
        </references>
      </pivotArea>
    </format>
    <format dxfId="26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4" count="1">
            <x v="1"/>
          </reference>
        </references>
      </pivotArea>
    </format>
    <format dxfId="25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2" count="1">
            <x v="0"/>
          </reference>
          <reference field="4" count="1" selected="0">
            <x v="1"/>
          </reference>
        </references>
      </pivotArea>
    </format>
    <format dxfId="2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4" count="1">
            <x v="2"/>
          </reference>
        </references>
      </pivotArea>
    </format>
    <format dxfId="23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2" count="1">
            <x v="2"/>
          </reference>
          <reference field="4" count="1" selected="0">
            <x v="2"/>
          </reference>
        </references>
      </pivotArea>
    </format>
    <format dxfId="22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4" count="1">
            <x v="3"/>
          </reference>
        </references>
      </pivotArea>
    </format>
    <format dxfId="21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2" count="2">
            <x v="1"/>
            <x v="3"/>
          </reference>
          <reference field="4" count="1" selected="0">
            <x v="3"/>
          </reference>
        </references>
      </pivotArea>
    </format>
    <format dxfId="2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76639-07F9-40D7-82DB-2AEC9CF8286F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40:B47" firstHeaderRow="1" firstDataRow="1" firstDataCol="1"/>
  <pivotFields count="20">
    <pivotField dataField="1" showAll="0"/>
    <pivotField numFmtId="14" showAll="0"/>
    <pivotField axis="axisRow" showAll="0">
      <items count="6">
        <item h="1" x="4"/>
        <item x="0"/>
        <item h="1" x="1"/>
        <item h="1" x="3"/>
        <item h="1" x="2"/>
        <item t="default"/>
      </items>
    </pivotField>
    <pivotField axis="axisRow" showAll="0">
      <items count="9">
        <item x="4"/>
        <item x="2"/>
        <item x="6"/>
        <item x="7"/>
        <item x="5"/>
        <item x="0"/>
        <item x="1"/>
        <item x="3"/>
        <item t="default"/>
      </items>
    </pivotField>
    <pivotField axis="axisRow" showAll="0">
      <items count="5">
        <item h="1" x="2"/>
        <item h="1" x="3"/>
        <item h="1" x="1"/>
        <item x="0"/>
        <item t="default"/>
      </items>
    </pivotField>
    <pivotField numFmtId="1" showAll="0"/>
    <pivotField numFmtId="166" showAll="0"/>
    <pivotField numFmtId="1" showAll="0"/>
    <pivotField numFmtId="1" showAll="0"/>
    <pivotField numFmtId="1" showAll="0"/>
    <pivotField numFmtId="166" showAll="0"/>
    <pivotField numFmtId="9" showAll="0"/>
    <pivotField numFmtId="166" showAll="0"/>
    <pivotField numFmtId="166" showAll="0"/>
    <pivotField numFmtId="166" showAll="0"/>
    <pivotField numFmtId="166" showAll="0"/>
    <pivotField numFmtId="164" showAll="0"/>
    <pivotField numFmtId="164" showAll="0"/>
    <pivotField numFmtId="164" showAll="0"/>
    <pivotField dragToRow="0" dragToCol="0" dragToPage="0" showAll="0" defaultSubtotal="0"/>
  </pivotFields>
  <rowFields count="3">
    <field x="4"/>
    <field x="2"/>
    <field x="3"/>
  </rowFields>
  <rowItems count="7">
    <i>
      <x v="3"/>
    </i>
    <i r="1">
      <x v="1"/>
    </i>
    <i r="2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Cuenta de id" fld="0" subtotal="count" baseField="4" baseItem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B5774-5444-4F9B-B306-05E682865DC2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29:H36" firstHeaderRow="0" firstDataRow="1" firstDataCol="1"/>
  <pivotFields count="20">
    <pivotField showAll="0"/>
    <pivotField numFmtId="14" showAll="0"/>
    <pivotField axis="axisRow" showAll="0">
      <items count="6">
        <item h="1" x="4"/>
        <item x="0"/>
        <item h="1" x="1"/>
        <item h="1" x="3"/>
        <item h="1" x="2"/>
        <item t="default"/>
      </items>
    </pivotField>
    <pivotField axis="axisRow" showAll="0">
      <items count="9">
        <item x="4"/>
        <item x="2"/>
        <item x="6"/>
        <item x="7"/>
        <item x="5"/>
        <item x="0"/>
        <item x="1"/>
        <item x="3"/>
        <item t="default"/>
      </items>
    </pivotField>
    <pivotField axis="axisRow" showAll="0">
      <items count="5">
        <item h="1" x="2"/>
        <item h="1" x="3"/>
        <item h="1" x="1"/>
        <item x="0"/>
        <item t="default"/>
      </items>
    </pivotField>
    <pivotField numFmtId="1" showAll="0"/>
    <pivotField dataField="1" numFmtId="166" showAll="0"/>
    <pivotField numFmtId="1" showAll="0"/>
    <pivotField numFmtId="1" showAll="0"/>
    <pivotField dataField="1" numFmtId="1" showAll="0"/>
    <pivotField dataField="1" numFmtId="166" showAll="0"/>
    <pivotField numFmtId="9" showAll="0"/>
    <pivotField numFmtId="166" showAll="0"/>
    <pivotField numFmtId="166" showAll="0"/>
    <pivotField numFmtId="166" showAll="0"/>
    <pivotField numFmtId="166" showAll="0"/>
    <pivotField dataField="1" numFmtId="164" showAll="0"/>
    <pivotField dataField="1" numFmtId="164" showAll="0"/>
    <pivotField dataField="1" numFmtId="164" showAll="0"/>
    <pivotField dataField="1" dragToRow="0" dragToCol="0" dragToPage="0" showAll="0" defaultSubtotal="0"/>
  </pivotFields>
  <rowFields count="3">
    <field x="4"/>
    <field x="2"/>
    <field x="3"/>
  </rowFields>
  <rowItems count="7">
    <i>
      <x v="3"/>
    </i>
    <i r="1">
      <x v="1"/>
    </i>
    <i r="2">
      <x v="2"/>
    </i>
    <i r="2">
      <x v="4"/>
    </i>
    <i r="2">
      <x v="5"/>
    </i>
    <i r="2"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Promedio de Imp &gt; Click" fld="16" subtotal="average" baseField="4" baseItem="0" numFmtId="164"/>
    <dataField name="Promedio de Click &gt; Lead" fld="17" subtotal="average" baseField="4" baseItem="0" numFmtId="164"/>
    <dataField name="Promedio de Lead &gt; Order" fld="18" subtotal="average" baseField="4" baseItem="0" numFmtId="164"/>
    <dataField name="Suma de mark_spent" fld="6" baseField="0" baseItem="0" numFmtId="167"/>
    <dataField name="Suma de revenue" fld="10" baseField="0" baseItem="0" numFmtId="167"/>
    <dataField name="Suma de orders" fld="9" baseField="0" baseItem="0" numFmtId="1"/>
    <dataField name="Promedio de AOV" fld="19" subtotal="average" baseField="3" baseItem="4" numFmtId="167"/>
  </dataFields>
  <formats count="5"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F63F1-7A2E-49BD-A683-78DCC8869110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D25" firstHeaderRow="0" firstDataRow="1" firstDataCol="1"/>
  <pivotFields count="20">
    <pivotField showAll="0"/>
    <pivotField numFmtId="14" showAll="0"/>
    <pivotField axis="axisRow" showAll="0">
      <items count="6">
        <item x="4"/>
        <item x="0"/>
        <item x="1"/>
        <item x="3"/>
        <item x="2"/>
        <item t="default"/>
      </items>
    </pivotField>
    <pivotField axis="axisRow" showAll="0">
      <items count="9">
        <item x="4"/>
        <item x="2"/>
        <item x="6"/>
        <item x="7"/>
        <item x="5"/>
        <item x="0"/>
        <item x="1"/>
        <item x="3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numFmtId="1" showAll="0"/>
    <pivotField numFmtId="166" showAll="0"/>
    <pivotField numFmtId="1" showAll="0"/>
    <pivotField numFmtId="1" showAll="0"/>
    <pivotField numFmtId="1" showAll="0"/>
    <pivotField numFmtId="166" showAll="0"/>
    <pivotField numFmtId="9" showAll="0"/>
    <pivotField numFmtId="166" showAll="0"/>
    <pivotField numFmtId="166" showAll="0"/>
    <pivotField numFmtId="166" showAll="0"/>
    <pivotField numFmtId="166" showAll="0"/>
    <pivotField dataField="1" numFmtId="164" showAll="0"/>
    <pivotField dataField="1" numFmtId="164" showAll="0"/>
    <pivotField dataField="1" numFmtId="164" showAll="0"/>
    <pivotField dragToRow="0" dragToCol="0" dragToPage="0" showAll="0" defaultSubtotal="0"/>
  </pivotFields>
  <rowFields count="3">
    <field x="4"/>
    <field x="2"/>
    <field x="3"/>
  </rowFields>
  <rowItems count="22">
    <i>
      <x/>
    </i>
    <i r="1">
      <x v="3"/>
    </i>
    <i r="2">
      <x/>
    </i>
    <i r="1">
      <x v="4"/>
    </i>
    <i r="2">
      <x/>
    </i>
    <i>
      <x v="1"/>
    </i>
    <i r="1">
      <x/>
    </i>
    <i r="2">
      <x v="3"/>
    </i>
    <i>
      <x v="2"/>
    </i>
    <i r="1">
      <x v="2"/>
    </i>
    <i r="2">
      <x v="1"/>
    </i>
    <i r="2">
      <x v="7"/>
    </i>
    <i>
      <x v="3"/>
    </i>
    <i r="1">
      <x v="1"/>
    </i>
    <i r="2">
      <x v="2"/>
    </i>
    <i r="2">
      <x v="4"/>
    </i>
    <i r="2">
      <x v="5"/>
    </i>
    <i r="2">
      <x v="6"/>
    </i>
    <i r="1">
      <x v="3"/>
    </i>
    <i r="2">
      <x v="5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Imp &gt; Click" fld="16" subtotal="average" baseField="4" baseItem="0" numFmtId="164"/>
    <dataField name="Promedio de Click &gt; Lead" fld="17" subtotal="average" baseField="4" baseItem="0" numFmtId="164"/>
    <dataField name="Promedio de Lead &gt; Order" fld="18" subtotal="average" baseField="4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35EFB-77E2-47A2-AEE4-B0CD1694F7E0}" name="Tabla1" displayName="Tabla1" ref="A1:S309" totalsRowShown="0">
  <autoFilter ref="A1:S309" xr:uid="{CB235EFB-77E2-47A2-AEE4-B0CD1694F7E0}"/>
  <tableColumns count="19">
    <tableColumn id="1" xr3:uid="{0122B6CA-86ED-4C85-95F5-93C0CDB15839}" name="id"/>
    <tableColumn id="2" xr3:uid="{95CDC7E9-13EB-47E8-B281-09926E90EFD4}" name="c_date" dataDxfId="42"/>
    <tableColumn id="3" xr3:uid="{796066F6-319E-4DAB-A9AB-FAB6E0C4BA20}" name="platform"/>
    <tableColumn id="12" xr3:uid="{D156F282-B746-4876-85E7-C4F9F421F0F2}" name="name_campaign"/>
    <tableColumn id="4" xr3:uid="{A1950846-63E7-43DD-BA06-43BBFB3F7227}" name="category"/>
    <tableColumn id="6" xr3:uid="{0CDDABEA-AA11-491F-8399-8CC6AA246318}" name="impressions" dataDxfId="41"/>
    <tableColumn id="7" xr3:uid="{A599094B-B76E-4472-829F-A4C052F993AF}" name="mark_spent" dataDxfId="40"/>
    <tableColumn id="8" xr3:uid="{FD3843C6-451A-4CAC-A16B-BD82AFE8B76C}" name="clicks" dataDxfId="39"/>
    <tableColumn id="9" xr3:uid="{BC7F63BA-FC66-4850-A010-9A6F632DCB99}" name="leads" dataDxfId="38"/>
    <tableColumn id="10" xr3:uid="{29637748-605D-4D7B-8B13-4927B5FE4BE8}" name="orders" dataDxfId="37"/>
    <tableColumn id="11" xr3:uid="{1F43DE83-FED7-4F47-809E-1B53D9277F3A}" name="revenue" dataDxfId="36"/>
    <tableColumn id="18" xr3:uid="{1B54C6CF-F262-4FB5-816C-17C5D302CBD6}" name="ROI" dataCellStyle="Porcentaje">
      <calculatedColumnFormula>IFERROR((Tabla1[[#This Row],[revenue]]-Tabla1[[#This Row],[mark_spent]])/Tabla1[[#This Row],[mark_spent]],0)</calculatedColumnFormula>
    </tableColumn>
    <tableColumn id="19" xr3:uid="{16E4C329-FA0A-45D2-A961-E0DEEA1A3A9F}" name="CPI" dataDxfId="35">
      <calculatedColumnFormula>IFERROR(Tabla1[[#This Row],[mark_spent]]/Tabla1[[#This Row],[impressions]],0)</calculatedColumnFormula>
    </tableColumn>
    <tableColumn id="20" xr3:uid="{BCD4B29C-C5FD-4483-A5E9-C84E65214401}" name="CPC" dataDxfId="34">
      <calculatedColumnFormula>IFERROR(Tabla1[[#This Row],[mark_spent]]/Tabla1[[#This Row],[clicks]],0)</calculatedColumnFormula>
    </tableColumn>
    <tableColumn id="21" xr3:uid="{11FEBC6B-A29A-4F2D-8054-BA1E1F933484}" name="CPL" dataDxfId="33">
      <calculatedColumnFormula>IFERROR(Tabla1[[#This Row],[mark_spent]]/Tabla1[[#This Row],[leads]],0)</calculatedColumnFormula>
    </tableColumn>
    <tableColumn id="22" xr3:uid="{8F5CD642-E764-477D-A0D0-3B2B710E1A3D}" name="CPO" dataDxfId="32">
      <calculatedColumnFormula>IFERROR(Tabla1[[#This Row],[mark_spent]]/Tabla1[[#This Row],[orders]],0)</calculatedColumnFormula>
    </tableColumn>
    <tableColumn id="23" xr3:uid="{D4CD27CD-999B-4E1D-9CCF-EE4894EECD8B}" name="Imp &gt; Click" dataDxfId="31">
      <calculatedColumnFormula>IFERROR(Tabla1[[#This Row],[impressions]]/Tabla1[[#This Row],[clicks]],0)</calculatedColumnFormula>
    </tableColumn>
    <tableColumn id="24" xr3:uid="{EC64C2B0-7C19-46FA-A575-58EE09BE03FB}" name="Click &gt; Lead" dataDxfId="30">
      <calculatedColumnFormula>IFERROR(Tabla1[[#This Row],[clicks]]/Tabla1[[#This Row],[leads]],0)</calculatedColumnFormula>
    </tableColumn>
    <tableColumn id="25" xr3:uid="{6DFE882F-D539-4121-9B45-9280FFDB2818}" name="Lead &gt; Order" dataDxfId="29">
      <calculatedColumnFormula>IFERROR(Tabla1[[#This Row],[leads]]/Tabla1[[#This Row],[orders]],0)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9B6D-28B0-4E37-9373-BBA95DDC223A}">
  <dimension ref="A1:S309"/>
  <sheetViews>
    <sheetView tabSelected="1" workbookViewId="0">
      <selection activeCell="S1" sqref="S1"/>
    </sheetView>
  </sheetViews>
  <sheetFormatPr baseColWidth="10" defaultRowHeight="15" x14ac:dyDescent="0.25"/>
  <cols>
    <col min="3" max="3" width="19.5703125" bestFit="1" customWidth="1"/>
    <col min="4" max="4" width="19.5703125" customWidth="1"/>
    <col min="6" max="6" width="14.28515625" customWidth="1"/>
    <col min="7" max="7" width="13.5703125" customWidth="1"/>
    <col min="11" max="11" width="15.42578125" bestFit="1" customWidth="1"/>
    <col min="13" max="14" width="11.5703125" bestFit="1" customWidth="1"/>
    <col min="15" max="15" width="11.85546875" bestFit="1" customWidth="1"/>
    <col min="16" max="17" width="12.85546875" bestFit="1" customWidth="1"/>
    <col min="18" max="18" width="13.85546875" bestFit="1" customWidth="1"/>
    <col min="19" max="19" width="14.42578125" bestFit="1" customWidth="1"/>
  </cols>
  <sheetData>
    <row r="1" spans="1:19" x14ac:dyDescent="0.25">
      <c r="A1" t="s">
        <v>0</v>
      </c>
      <c r="B1" t="s">
        <v>1</v>
      </c>
      <c r="C1" t="s">
        <v>41</v>
      </c>
      <c r="D1" t="s">
        <v>42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</row>
    <row r="2" spans="1:19" x14ac:dyDescent="0.25">
      <c r="A2">
        <v>1</v>
      </c>
      <c r="B2" s="1">
        <v>44228</v>
      </c>
      <c r="C2" t="s">
        <v>21</v>
      </c>
      <c r="D2" t="s">
        <v>13</v>
      </c>
      <c r="E2" t="s">
        <v>9</v>
      </c>
      <c r="F2" s="3">
        <v>148263</v>
      </c>
      <c r="G2" s="11">
        <v>7307.37</v>
      </c>
      <c r="H2" s="3">
        <v>1210</v>
      </c>
      <c r="I2" s="3">
        <v>13</v>
      </c>
      <c r="J2" s="3">
        <v>1</v>
      </c>
      <c r="K2" s="11">
        <v>4981</v>
      </c>
      <c r="L2" s="5">
        <f>IFERROR((Tabla1[[#This Row],[revenue]]-Tabla1[[#This Row],[mark_spent]])/Tabla1[[#This Row],[mark_spent]],0)</f>
        <v>-0.31835940974659827</v>
      </c>
      <c r="M2" s="11">
        <f>IFERROR(Tabla1[[#This Row],[mark_spent]]/Tabla1[[#This Row],[impressions]],0)</f>
        <v>4.9286538111329194E-2</v>
      </c>
      <c r="N2" s="11">
        <f>IFERROR(Tabla1[[#This Row],[mark_spent]]/Tabla1[[#This Row],[clicks]],0)</f>
        <v>6.039148760330578</v>
      </c>
      <c r="O2" s="11">
        <f>IFERROR(Tabla1[[#This Row],[mark_spent]]/Tabla1[[#This Row],[leads]],0)</f>
        <v>562.10538461538465</v>
      </c>
      <c r="P2" s="11">
        <f>IFERROR(Tabla1[[#This Row],[mark_spent]]/Tabla1[[#This Row],[orders]],0)</f>
        <v>7307.37</v>
      </c>
      <c r="Q2" s="4">
        <f>IFERROR(Tabla1[[#This Row],[impressions]]/Tabla1[[#This Row],[clicks]],0)</f>
        <v>122.53140495867768</v>
      </c>
      <c r="R2" s="4">
        <f>IFERROR(Tabla1[[#This Row],[clicks]]/Tabla1[[#This Row],[leads]],0)</f>
        <v>93.07692307692308</v>
      </c>
      <c r="S2" s="4">
        <f>IFERROR(Tabla1[[#This Row],[leads]]/Tabla1[[#This Row],[orders]],0)</f>
        <v>13</v>
      </c>
    </row>
    <row r="3" spans="1:19" x14ac:dyDescent="0.25">
      <c r="A3">
        <v>2</v>
      </c>
      <c r="B3" s="1">
        <v>44228</v>
      </c>
      <c r="C3" t="s">
        <v>21</v>
      </c>
      <c r="D3" t="s">
        <v>14</v>
      </c>
      <c r="E3" t="s">
        <v>9</v>
      </c>
      <c r="F3" s="3">
        <v>220688</v>
      </c>
      <c r="G3" s="11">
        <v>16300.2</v>
      </c>
      <c r="H3" s="3">
        <v>1640</v>
      </c>
      <c r="I3" s="3">
        <v>48</v>
      </c>
      <c r="J3" s="3">
        <v>3</v>
      </c>
      <c r="K3" s="11">
        <v>14962</v>
      </c>
      <c r="L3" s="5">
        <f>IFERROR((Tabla1[[#This Row],[revenue]]-Tabla1[[#This Row],[mark_spent]])/Tabla1[[#This Row],[mark_spent]],0)</f>
        <v>-8.209715218218186E-2</v>
      </c>
      <c r="M3" s="11">
        <f>IFERROR(Tabla1[[#This Row],[mark_spent]]/Tabla1[[#This Row],[impressions]],0)</f>
        <v>7.3860835206264047E-2</v>
      </c>
      <c r="N3" s="11">
        <f>IFERROR(Tabla1[[#This Row],[mark_spent]]/Tabla1[[#This Row],[clicks]],0)</f>
        <v>9.9391463414634149</v>
      </c>
      <c r="O3" s="11">
        <f>IFERROR(Tabla1[[#This Row],[mark_spent]]/Tabla1[[#This Row],[leads]],0)</f>
        <v>339.58750000000003</v>
      </c>
      <c r="P3" s="11">
        <f>IFERROR(Tabla1[[#This Row],[mark_spent]]/Tabla1[[#This Row],[orders]],0)</f>
        <v>5433.4000000000005</v>
      </c>
      <c r="Q3" s="4">
        <f>IFERROR(Tabla1[[#This Row],[impressions]]/Tabla1[[#This Row],[clicks]],0)</f>
        <v>134.56585365853658</v>
      </c>
      <c r="R3" s="4">
        <f>IFERROR(Tabla1[[#This Row],[clicks]]/Tabla1[[#This Row],[leads]],0)</f>
        <v>34.166666666666664</v>
      </c>
      <c r="S3" s="4">
        <f>IFERROR(Tabla1[[#This Row],[leads]]/Tabla1[[#This Row],[orders]],0)</f>
        <v>16</v>
      </c>
    </row>
    <row r="4" spans="1:19" x14ac:dyDescent="0.25">
      <c r="A4">
        <v>3</v>
      </c>
      <c r="B4" s="1">
        <v>44228</v>
      </c>
      <c r="C4" t="s">
        <v>22</v>
      </c>
      <c r="D4" t="s">
        <v>15</v>
      </c>
      <c r="E4" t="s">
        <v>10</v>
      </c>
      <c r="F4" s="3">
        <v>22850</v>
      </c>
      <c r="G4" s="11">
        <v>5221.6000000000004</v>
      </c>
      <c r="H4" s="3">
        <v>457</v>
      </c>
      <c r="I4" s="3">
        <v>9</v>
      </c>
      <c r="J4" s="3">
        <v>1</v>
      </c>
      <c r="K4" s="11">
        <v>7981</v>
      </c>
      <c r="L4" s="5">
        <f>IFERROR((Tabla1[[#This Row],[revenue]]-Tabla1[[#This Row],[mark_spent]])/Tabla1[[#This Row],[mark_spent]],0)</f>
        <v>0.52845870997395428</v>
      </c>
      <c r="M4" s="11">
        <f>IFERROR(Tabla1[[#This Row],[mark_spent]]/Tabla1[[#This Row],[impressions]],0)</f>
        <v>0.22851641137855583</v>
      </c>
      <c r="N4" s="11">
        <f>IFERROR(Tabla1[[#This Row],[mark_spent]]/Tabla1[[#This Row],[clicks]],0)</f>
        <v>11.42582056892779</v>
      </c>
      <c r="O4" s="11">
        <f>IFERROR(Tabla1[[#This Row],[mark_spent]]/Tabla1[[#This Row],[leads]],0)</f>
        <v>580.17777777777781</v>
      </c>
      <c r="P4" s="11">
        <f>IFERROR(Tabla1[[#This Row],[mark_spent]]/Tabla1[[#This Row],[orders]],0)</f>
        <v>5221.6000000000004</v>
      </c>
      <c r="Q4" s="4">
        <f>IFERROR(Tabla1[[#This Row],[impressions]]/Tabla1[[#This Row],[clicks]],0)</f>
        <v>50</v>
      </c>
      <c r="R4" s="4">
        <f>IFERROR(Tabla1[[#This Row],[clicks]]/Tabla1[[#This Row],[leads]],0)</f>
        <v>50.777777777777779</v>
      </c>
      <c r="S4" s="4">
        <f>IFERROR(Tabla1[[#This Row],[leads]]/Tabla1[[#This Row],[orders]],0)</f>
        <v>9</v>
      </c>
    </row>
    <row r="5" spans="1:19" x14ac:dyDescent="0.25">
      <c r="A5">
        <v>4</v>
      </c>
      <c r="B5" s="1">
        <v>44228</v>
      </c>
      <c r="C5" t="s">
        <v>22</v>
      </c>
      <c r="D5" t="s">
        <v>16</v>
      </c>
      <c r="E5" t="s">
        <v>10</v>
      </c>
      <c r="F5" s="3">
        <v>147038</v>
      </c>
      <c r="G5" s="11">
        <v>6037</v>
      </c>
      <c r="H5" s="3">
        <v>1196</v>
      </c>
      <c r="I5" s="3">
        <v>24</v>
      </c>
      <c r="J5" s="3">
        <v>1</v>
      </c>
      <c r="K5" s="11">
        <v>2114</v>
      </c>
      <c r="L5" s="5">
        <f>IFERROR((Tabla1[[#This Row],[revenue]]-Tabla1[[#This Row],[mark_spent]])/Tabla1[[#This Row],[mark_spent]],0)</f>
        <v>-0.64982607255259239</v>
      </c>
      <c r="M5" s="11">
        <f>IFERROR(Tabla1[[#This Row],[mark_spent]]/Tabla1[[#This Row],[impressions]],0)</f>
        <v>4.1057413729784137E-2</v>
      </c>
      <c r="N5" s="11">
        <f>IFERROR(Tabla1[[#This Row],[mark_spent]]/Tabla1[[#This Row],[clicks]],0)</f>
        <v>5.0476588628762542</v>
      </c>
      <c r="O5" s="11">
        <f>IFERROR(Tabla1[[#This Row],[mark_spent]]/Tabla1[[#This Row],[leads]],0)</f>
        <v>251.54166666666666</v>
      </c>
      <c r="P5" s="11">
        <f>IFERROR(Tabla1[[#This Row],[mark_spent]]/Tabla1[[#This Row],[orders]],0)</f>
        <v>6037</v>
      </c>
      <c r="Q5" s="4">
        <f>IFERROR(Tabla1[[#This Row],[impressions]]/Tabla1[[#This Row],[clicks]],0)</f>
        <v>122.94147157190635</v>
      </c>
      <c r="R5" s="4">
        <f>IFERROR(Tabla1[[#This Row],[clicks]]/Tabla1[[#This Row],[leads]],0)</f>
        <v>49.833333333333336</v>
      </c>
      <c r="S5" s="4">
        <f>IFERROR(Tabla1[[#This Row],[leads]]/Tabla1[[#This Row],[orders]],0)</f>
        <v>24</v>
      </c>
    </row>
    <row r="6" spans="1:19" x14ac:dyDescent="0.25">
      <c r="A6">
        <v>5</v>
      </c>
      <c r="B6" s="1">
        <v>44228</v>
      </c>
      <c r="C6" t="s">
        <v>23</v>
      </c>
      <c r="D6" t="s">
        <v>17</v>
      </c>
      <c r="E6" t="s">
        <v>11</v>
      </c>
      <c r="F6" s="3">
        <v>225800</v>
      </c>
      <c r="G6" s="11">
        <v>29962.2</v>
      </c>
      <c r="H6" s="3">
        <v>2258</v>
      </c>
      <c r="I6" s="3">
        <v>49</v>
      </c>
      <c r="J6" s="3">
        <v>10</v>
      </c>
      <c r="K6" s="11">
        <v>84490</v>
      </c>
      <c r="L6" s="5">
        <f>IFERROR((Tabla1[[#This Row],[revenue]]-Tabla1[[#This Row],[mark_spent]])/Tabla1[[#This Row],[mark_spent]],0)</f>
        <v>1.8198863901849665</v>
      </c>
      <c r="M6" s="11">
        <f>IFERROR(Tabla1[[#This Row],[mark_spent]]/Tabla1[[#This Row],[impressions]],0)</f>
        <v>0.13269353410097431</v>
      </c>
      <c r="N6" s="11">
        <f>IFERROR(Tabla1[[#This Row],[mark_spent]]/Tabla1[[#This Row],[clicks]],0)</f>
        <v>13.269353410097432</v>
      </c>
      <c r="O6" s="11">
        <f>IFERROR(Tabla1[[#This Row],[mark_spent]]/Tabla1[[#This Row],[leads]],0)</f>
        <v>611.47346938775513</v>
      </c>
      <c r="P6" s="11">
        <f>IFERROR(Tabla1[[#This Row],[mark_spent]]/Tabla1[[#This Row],[orders]],0)</f>
        <v>2996.2200000000003</v>
      </c>
      <c r="Q6" s="4">
        <f>IFERROR(Tabla1[[#This Row],[impressions]]/Tabla1[[#This Row],[clicks]],0)</f>
        <v>100</v>
      </c>
      <c r="R6" s="4">
        <f>IFERROR(Tabla1[[#This Row],[clicks]]/Tabla1[[#This Row],[leads]],0)</f>
        <v>46.081632653061227</v>
      </c>
      <c r="S6" s="4">
        <f>IFERROR(Tabla1[[#This Row],[leads]]/Tabla1[[#This Row],[orders]],0)</f>
        <v>4.9000000000000004</v>
      </c>
    </row>
    <row r="7" spans="1:19" x14ac:dyDescent="0.25">
      <c r="A7">
        <v>6</v>
      </c>
      <c r="B7" s="1">
        <v>44228</v>
      </c>
      <c r="C7" t="s">
        <v>24</v>
      </c>
      <c r="D7" t="s">
        <v>13</v>
      </c>
      <c r="E7" t="s">
        <v>9</v>
      </c>
      <c r="F7" s="3">
        <v>444857</v>
      </c>
      <c r="G7" s="11">
        <v>9540.01</v>
      </c>
      <c r="H7" s="3">
        <v>1342</v>
      </c>
      <c r="I7" s="3">
        <v>27</v>
      </c>
      <c r="J7" s="3">
        <v>3</v>
      </c>
      <c r="K7" s="11">
        <v>17943</v>
      </c>
      <c r="L7" s="5">
        <f>IFERROR((Tabla1[[#This Row],[revenue]]-Tabla1[[#This Row],[mark_spent]])/Tabla1[[#This Row],[mark_spent]],0)</f>
        <v>0.8808156385580308</v>
      </c>
      <c r="M7" s="11">
        <f>IFERROR(Tabla1[[#This Row],[mark_spent]]/Tabla1[[#This Row],[impressions]],0)</f>
        <v>2.1445116071007089E-2</v>
      </c>
      <c r="N7" s="11">
        <f>IFERROR(Tabla1[[#This Row],[mark_spent]]/Tabla1[[#This Row],[clicks]],0)</f>
        <v>7.1088002980625937</v>
      </c>
      <c r="O7" s="11">
        <f>IFERROR(Tabla1[[#This Row],[mark_spent]]/Tabla1[[#This Row],[leads]],0)</f>
        <v>353.33370370370369</v>
      </c>
      <c r="P7" s="11">
        <f>IFERROR(Tabla1[[#This Row],[mark_spent]]/Tabla1[[#This Row],[orders]],0)</f>
        <v>3180.0033333333336</v>
      </c>
      <c r="Q7" s="4">
        <f>IFERROR(Tabla1[[#This Row],[impressions]]/Tabla1[[#This Row],[clicks]],0)</f>
        <v>331.48807749627423</v>
      </c>
      <c r="R7" s="4">
        <f>IFERROR(Tabla1[[#This Row],[clicks]]/Tabla1[[#This Row],[leads]],0)</f>
        <v>49.703703703703702</v>
      </c>
      <c r="S7" s="4">
        <f>IFERROR(Tabla1[[#This Row],[leads]]/Tabla1[[#This Row],[orders]],0)</f>
        <v>9</v>
      </c>
    </row>
    <row r="8" spans="1:19" x14ac:dyDescent="0.25">
      <c r="A8">
        <v>7</v>
      </c>
      <c r="B8" s="1">
        <v>44228</v>
      </c>
      <c r="C8" t="s">
        <v>24</v>
      </c>
      <c r="D8" t="s">
        <v>14</v>
      </c>
      <c r="E8" t="s">
        <v>9</v>
      </c>
      <c r="F8" s="3">
        <v>511200</v>
      </c>
      <c r="G8" s="11">
        <v>3648.9</v>
      </c>
      <c r="H8" s="3">
        <v>2556</v>
      </c>
      <c r="I8" s="3">
        <v>94</v>
      </c>
      <c r="J8" s="3">
        <v>1</v>
      </c>
      <c r="K8" s="11">
        <v>1981</v>
      </c>
      <c r="L8" s="5">
        <f>IFERROR((Tabla1[[#This Row],[revenue]]-Tabla1[[#This Row],[mark_spent]])/Tabla1[[#This Row],[mark_spent]],0)</f>
        <v>-0.45709665926717641</v>
      </c>
      <c r="M8" s="11">
        <f>IFERROR(Tabla1[[#This Row],[mark_spent]]/Tabla1[[#This Row],[impressions]],0)</f>
        <v>7.1379107981220657E-3</v>
      </c>
      <c r="N8" s="11">
        <f>IFERROR(Tabla1[[#This Row],[mark_spent]]/Tabla1[[#This Row],[clicks]],0)</f>
        <v>1.4275821596244131</v>
      </c>
      <c r="O8" s="11">
        <f>IFERROR(Tabla1[[#This Row],[mark_spent]]/Tabla1[[#This Row],[leads]],0)</f>
        <v>38.818085106382981</v>
      </c>
      <c r="P8" s="11">
        <f>IFERROR(Tabla1[[#This Row],[mark_spent]]/Tabla1[[#This Row],[orders]],0)</f>
        <v>3648.9</v>
      </c>
      <c r="Q8" s="4">
        <f>IFERROR(Tabla1[[#This Row],[impressions]]/Tabla1[[#This Row],[clicks]],0)</f>
        <v>200</v>
      </c>
      <c r="R8" s="4">
        <f>IFERROR(Tabla1[[#This Row],[clicks]]/Tabla1[[#This Row],[leads]],0)</f>
        <v>27.191489361702128</v>
      </c>
      <c r="S8" s="4">
        <f>IFERROR(Tabla1[[#This Row],[leads]]/Tabla1[[#This Row],[orders]],0)</f>
        <v>94</v>
      </c>
    </row>
    <row r="9" spans="1:19" x14ac:dyDescent="0.25">
      <c r="A9">
        <v>8</v>
      </c>
      <c r="B9" s="1">
        <v>44228</v>
      </c>
      <c r="C9" t="s">
        <v>21</v>
      </c>
      <c r="D9" t="s">
        <v>18</v>
      </c>
      <c r="E9" t="s">
        <v>9</v>
      </c>
      <c r="F9" s="3">
        <v>5544</v>
      </c>
      <c r="G9" s="11">
        <v>1293.55</v>
      </c>
      <c r="H9" s="3">
        <v>148</v>
      </c>
      <c r="I9" s="3">
        <v>3</v>
      </c>
      <c r="J9" s="3">
        <v>1</v>
      </c>
      <c r="K9" s="11">
        <v>4981</v>
      </c>
      <c r="L9" s="5">
        <f>IFERROR((Tabla1[[#This Row],[revenue]]-Tabla1[[#This Row],[mark_spent]])/Tabla1[[#This Row],[mark_spent]],0)</f>
        <v>2.8506435777511498</v>
      </c>
      <c r="M9" s="11">
        <f>IFERROR(Tabla1[[#This Row],[mark_spent]]/Tabla1[[#This Row],[impressions]],0)</f>
        <v>0.23332431457431457</v>
      </c>
      <c r="N9" s="11">
        <f>IFERROR(Tabla1[[#This Row],[mark_spent]]/Tabla1[[#This Row],[clicks]],0)</f>
        <v>8.7402027027027032</v>
      </c>
      <c r="O9" s="11">
        <f>IFERROR(Tabla1[[#This Row],[mark_spent]]/Tabla1[[#This Row],[leads]],0)</f>
        <v>431.18333333333334</v>
      </c>
      <c r="P9" s="11">
        <f>IFERROR(Tabla1[[#This Row],[mark_spent]]/Tabla1[[#This Row],[orders]],0)</f>
        <v>1293.55</v>
      </c>
      <c r="Q9" s="4">
        <f>IFERROR(Tabla1[[#This Row],[impressions]]/Tabla1[[#This Row],[clicks]],0)</f>
        <v>37.45945945945946</v>
      </c>
      <c r="R9" s="4">
        <f>IFERROR(Tabla1[[#This Row],[clicks]]/Tabla1[[#This Row],[leads]],0)</f>
        <v>49.333333333333336</v>
      </c>
      <c r="S9" s="4">
        <f>IFERROR(Tabla1[[#This Row],[leads]]/Tabla1[[#This Row],[orders]],0)</f>
        <v>3</v>
      </c>
    </row>
    <row r="10" spans="1:19" x14ac:dyDescent="0.25">
      <c r="A10">
        <v>9</v>
      </c>
      <c r="B10" s="1">
        <v>44228</v>
      </c>
      <c r="C10" t="s">
        <v>21</v>
      </c>
      <c r="D10" t="s">
        <v>19</v>
      </c>
      <c r="E10" t="s">
        <v>9</v>
      </c>
      <c r="F10" s="3">
        <v>56916</v>
      </c>
      <c r="G10" s="11">
        <v>16997.8</v>
      </c>
      <c r="H10" s="3">
        <v>596</v>
      </c>
      <c r="I10" s="3">
        <v>14</v>
      </c>
      <c r="J10" s="3">
        <v>2</v>
      </c>
      <c r="K10" s="11">
        <v>4162</v>
      </c>
      <c r="L10" s="5">
        <f>IFERROR((Tabla1[[#This Row],[revenue]]-Tabla1[[#This Row],[mark_spent]])/Tabla1[[#This Row],[mark_spent]],0)</f>
        <v>-0.75514478344256319</v>
      </c>
      <c r="M10" s="11">
        <f>IFERROR(Tabla1[[#This Row],[mark_spent]]/Tabla1[[#This Row],[impressions]],0)</f>
        <v>0.29864712910253705</v>
      </c>
      <c r="N10" s="11">
        <f>IFERROR(Tabla1[[#This Row],[mark_spent]]/Tabla1[[#This Row],[clicks]],0)</f>
        <v>28.51979865771812</v>
      </c>
      <c r="O10" s="11">
        <f>IFERROR(Tabla1[[#This Row],[mark_spent]]/Tabla1[[#This Row],[leads]],0)</f>
        <v>1214.1285714285714</v>
      </c>
      <c r="P10" s="11">
        <f>IFERROR(Tabla1[[#This Row],[mark_spent]]/Tabla1[[#This Row],[orders]],0)</f>
        <v>8498.9</v>
      </c>
      <c r="Q10" s="4">
        <f>IFERROR(Tabla1[[#This Row],[impressions]]/Tabla1[[#This Row],[clicks]],0)</f>
        <v>95.496644295302019</v>
      </c>
      <c r="R10" s="4">
        <f>IFERROR(Tabla1[[#This Row],[clicks]]/Tabla1[[#This Row],[leads]],0)</f>
        <v>42.571428571428569</v>
      </c>
      <c r="S10" s="4">
        <f>IFERROR(Tabla1[[#This Row],[leads]]/Tabla1[[#This Row],[orders]],0)</f>
        <v>7</v>
      </c>
    </row>
    <row r="11" spans="1:19" x14ac:dyDescent="0.25">
      <c r="A11">
        <v>10</v>
      </c>
      <c r="B11" s="1">
        <v>44228</v>
      </c>
      <c r="C11" t="s">
        <v>24</v>
      </c>
      <c r="D11" t="s">
        <v>17</v>
      </c>
      <c r="E11" t="s">
        <v>11</v>
      </c>
      <c r="F11" s="3">
        <v>120436</v>
      </c>
      <c r="G11" s="11">
        <v>23604.1</v>
      </c>
      <c r="H11" s="3">
        <v>1498</v>
      </c>
      <c r="I11" s="3">
        <v>49</v>
      </c>
      <c r="J11" s="3">
        <v>7</v>
      </c>
      <c r="K11" s="11">
        <v>39081</v>
      </c>
      <c r="L11" s="5">
        <f>IFERROR((Tabla1[[#This Row],[revenue]]-Tabla1[[#This Row],[mark_spent]])/Tabla1[[#This Row],[mark_spent]],0)</f>
        <v>0.65568693574421399</v>
      </c>
      <c r="M11" s="11">
        <f>IFERROR(Tabla1[[#This Row],[mark_spent]]/Tabla1[[#This Row],[impressions]],0)</f>
        <v>0.19598874090803414</v>
      </c>
      <c r="N11" s="11">
        <f>IFERROR(Tabla1[[#This Row],[mark_spent]]/Tabla1[[#This Row],[clicks]],0)</f>
        <v>15.757076101468623</v>
      </c>
      <c r="O11" s="11">
        <f>IFERROR(Tabla1[[#This Row],[mark_spent]]/Tabla1[[#This Row],[leads]],0)</f>
        <v>481.71632653061221</v>
      </c>
      <c r="P11" s="11">
        <f>IFERROR(Tabla1[[#This Row],[mark_spent]]/Tabla1[[#This Row],[orders]],0)</f>
        <v>3372.0142857142855</v>
      </c>
      <c r="Q11" s="4">
        <f>IFERROR(Tabla1[[#This Row],[impressions]]/Tabla1[[#This Row],[clicks]],0)</f>
        <v>80.397863818424568</v>
      </c>
      <c r="R11" s="4">
        <f>IFERROR(Tabla1[[#This Row],[clicks]]/Tabla1[[#This Row],[leads]],0)</f>
        <v>30.571428571428573</v>
      </c>
      <c r="S11" s="4">
        <f>IFERROR(Tabla1[[#This Row],[leads]]/Tabla1[[#This Row],[orders]],0)</f>
        <v>7</v>
      </c>
    </row>
    <row r="12" spans="1:19" x14ac:dyDescent="0.25">
      <c r="A12">
        <v>11</v>
      </c>
      <c r="B12" s="1">
        <v>44228</v>
      </c>
      <c r="C12" t="s">
        <v>25</v>
      </c>
      <c r="D12" t="s">
        <v>20</v>
      </c>
      <c r="E12" t="s">
        <v>12</v>
      </c>
      <c r="F12" s="3">
        <v>20900000</v>
      </c>
      <c r="G12" s="11">
        <v>931.99</v>
      </c>
      <c r="H12" s="3">
        <v>2090</v>
      </c>
      <c r="I12" s="3">
        <v>3</v>
      </c>
      <c r="J12" s="3">
        <v>0</v>
      </c>
      <c r="K12" s="11">
        <v>0</v>
      </c>
      <c r="L12" s="5">
        <f>IFERROR((Tabla1[[#This Row],[revenue]]-Tabla1[[#This Row],[mark_spent]])/Tabla1[[#This Row],[mark_spent]],0)</f>
        <v>-1</v>
      </c>
      <c r="M12" s="11">
        <f>IFERROR(Tabla1[[#This Row],[mark_spent]]/Tabla1[[#This Row],[impressions]],0)</f>
        <v>4.4592822966507179E-5</v>
      </c>
      <c r="N12" s="11">
        <f>IFERROR(Tabla1[[#This Row],[mark_spent]]/Tabla1[[#This Row],[clicks]],0)</f>
        <v>0.44592822966507178</v>
      </c>
      <c r="O12" s="11">
        <f>IFERROR(Tabla1[[#This Row],[mark_spent]]/Tabla1[[#This Row],[leads]],0)</f>
        <v>310.66333333333336</v>
      </c>
      <c r="P12" s="11">
        <f>IFERROR(Tabla1[[#This Row],[mark_spent]]/Tabla1[[#This Row],[orders]],0)</f>
        <v>0</v>
      </c>
      <c r="Q12" s="4">
        <f>IFERROR(Tabla1[[#This Row],[impressions]]/Tabla1[[#This Row],[clicks]],0)</f>
        <v>10000</v>
      </c>
      <c r="R12" s="4">
        <f>IFERROR(Tabla1[[#This Row],[clicks]]/Tabla1[[#This Row],[leads]],0)</f>
        <v>696.66666666666663</v>
      </c>
      <c r="S12" s="4">
        <f>IFERROR(Tabla1[[#This Row],[leads]]/Tabla1[[#This Row],[orders]],0)</f>
        <v>0</v>
      </c>
    </row>
    <row r="13" spans="1:19" x14ac:dyDescent="0.25">
      <c r="A13">
        <v>12</v>
      </c>
      <c r="B13" s="1">
        <v>44229</v>
      </c>
      <c r="C13" t="s">
        <v>21</v>
      </c>
      <c r="D13" t="s">
        <v>13</v>
      </c>
      <c r="E13" t="s">
        <v>9</v>
      </c>
      <c r="F13" s="3">
        <v>478200</v>
      </c>
      <c r="G13" s="11">
        <v>18385.3</v>
      </c>
      <c r="H13" s="3">
        <v>2391</v>
      </c>
      <c r="I13" s="3">
        <v>48</v>
      </c>
      <c r="J13" s="3">
        <v>4</v>
      </c>
      <c r="K13" s="11">
        <v>17812</v>
      </c>
      <c r="L13" s="5">
        <f>IFERROR((Tabla1[[#This Row],[revenue]]-Tabla1[[#This Row],[mark_spent]])/Tabla1[[#This Row],[mark_spent]],0)</f>
        <v>-3.1182520818262376E-2</v>
      </c>
      <c r="M13" s="11">
        <f>IFERROR(Tabla1[[#This Row],[mark_spent]]/Tabla1[[#This Row],[impressions]],0)</f>
        <v>3.8446884148891677E-2</v>
      </c>
      <c r="N13" s="11">
        <f>IFERROR(Tabla1[[#This Row],[mark_spent]]/Tabla1[[#This Row],[clicks]],0)</f>
        <v>7.6893768297783351</v>
      </c>
      <c r="O13" s="11">
        <f>IFERROR(Tabla1[[#This Row],[mark_spent]]/Tabla1[[#This Row],[leads]],0)</f>
        <v>383.02708333333334</v>
      </c>
      <c r="P13" s="11">
        <f>IFERROR(Tabla1[[#This Row],[mark_spent]]/Tabla1[[#This Row],[orders]],0)</f>
        <v>4596.3249999999998</v>
      </c>
      <c r="Q13" s="4">
        <f>IFERROR(Tabla1[[#This Row],[impressions]]/Tabla1[[#This Row],[clicks]],0)</f>
        <v>200</v>
      </c>
      <c r="R13" s="4">
        <f>IFERROR(Tabla1[[#This Row],[clicks]]/Tabla1[[#This Row],[leads]],0)</f>
        <v>49.8125</v>
      </c>
      <c r="S13" s="4">
        <f>IFERROR(Tabla1[[#This Row],[leads]]/Tabla1[[#This Row],[orders]],0)</f>
        <v>12</v>
      </c>
    </row>
    <row r="14" spans="1:19" x14ac:dyDescent="0.25">
      <c r="A14">
        <v>13</v>
      </c>
      <c r="B14" s="1">
        <v>44229</v>
      </c>
      <c r="C14" t="s">
        <v>21</v>
      </c>
      <c r="D14" t="s">
        <v>14</v>
      </c>
      <c r="E14" t="s">
        <v>9</v>
      </c>
      <c r="F14" s="3">
        <v>957806</v>
      </c>
      <c r="G14" s="11">
        <v>2198.0500000000002</v>
      </c>
      <c r="H14" s="3">
        <v>3294</v>
      </c>
      <c r="I14" s="3">
        <v>10</v>
      </c>
      <c r="J14" s="3">
        <v>0</v>
      </c>
      <c r="K14" s="11">
        <v>0</v>
      </c>
      <c r="L14" s="5">
        <f>IFERROR((Tabla1[[#This Row],[revenue]]-Tabla1[[#This Row],[mark_spent]])/Tabla1[[#This Row],[mark_spent]],0)</f>
        <v>-1</v>
      </c>
      <c r="M14" s="11">
        <f>IFERROR(Tabla1[[#This Row],[mark_spent]]/Tabla1[[#This Row],[impressions]],0)</f>
        <v>2.2948801740644768E-3</v>
      </c>
      <c r="N14" s="11">
        <f>IFERROR(Tabla1[[#This Row],[mark_spent]]/Tabla1[[#This Row],[clicks]],0)</f>
        <v>0.66728901032179722</v>
      </c>
      <c r="O14" s="11">
        <f>IFERROR(Tabla1[[#This Row],[mark_spent]]/Tabla1[[#This Row],[leads]],0)</f>
        <v>219.80500000000001</v>
      </c>
      <c r="P14" s="11">
        <f>IFERROR(Tabla1[[#This Row],[mark_spent]]/Tabla1[[#This Row],[orders]],0)</f>
        <v>0</v>
      </c>
      <c r="Q14" s="4">
        <f>IFERROR(Tabla1[[#This Row],[impressions]]/Tabla1[[#This Row],[clicks]],0)</f>
        <v>290.77292046144504</v>
      </c>
      <c r="R14" s="4">
        <f>IFERROR(Tabla1[[#This Row],[clicks]]/Tabla1[[#This Row],[leads]],0)</f>
        <v>329.4</v>
      </c>
      <c r="S14" s="4">
        <f>IFERROR(Tabla1[[#This Row],[leads]]/Tabla1[[#This Row],[orders]],0)</f>
        <v>0</v>
      </c>
    </row>
    <row r="15" spans="1:19" x14ac:dyDescent="0.25">
      <c r="A15">
        <v>14</v>
      </c>
      <c r="B15" s="1">
        <v>44229</v>
      </c>
      <c r="C15" t="s">
        <v>22</v>
      </c>
      <c r="D15" t="s">
        <v>15</v>
      </c>
      <c r="E15" t="s">
        <v>10</v>
      </c>
      <c r="F15" s="3">
        <v>43806</v>
      </c>
      <c r="G15" s="11">
        <v>11446.7</v>
      </c>
      <c r="H15" s="3">
        <v>907</v>
      </c>
      <c r="I15" s="3">
        <v>18</v>
      </c>
      <c r="J15" s="3">
        <v>3</v>
      </c>
      <c r="K15" s="11">
        <v>23943</v>
      </c>
      <c r="L15" s="5">
        <f>IFERROR((Tabla1[[#This Row],[revenue]]-Tabla1[[#This Row],[mark_spent]])/Tabla1[[#This Row],[mark_spent]],0)</f>
        <v>1.0916945495208226</v>
      </c>
      <c r="M15" s="11">
        <f>IFERROR(Tabla1[[#This Row],[mark_spent]]/Tabla1[[#This Row],[impressions]],0)</f>
        <v>0.26130438752682283</v>
      </c>
      <c r="N15" s="11">
        <f>IFERROR(Tabla1[[#This Row],[mark_spent]]/Tabla1[[#This Row],[clicks]],0)</f>
        <v>12.62039691289967</v>
      </c>
      <c r="O15" s="11">
        <f>IFERROR(Tabla1[[#This Row],[mark_spent]]/Tabla1[[#This Row],[leads]],0)</f>
        <v>635.92777777777781</v>
      </c>
      <c r="P15" s="11">
        <f>IFERROR(Tabla1[[#This Row],[mark_spent]]/Tabla1[[#This Row],[orders]],0)</f>
        <v>3815.5666666666671</v>
      </c>
      <c r="Q15" s="4">
        <f>IFERROR(Tabla1[[#This Row],[impressions]]/Tabla1[[#This Row],[clicks]],0)</f>
        <v>48.297684674751928</v>
      </c>
      <c r="R15" s="4">
        <f>IFERROR(Tabla1[[#This Row],[clicks]]/Tabla1[[#This Row],[leads]],0)</f>
        <v>50.388888888888886</v>
      </c>
      <c r="S15" s="4">
        <f>IFERROR(Tabla1[[#This Row],[leads]]/Tabla1[[#This Row],[orders]],0)</f>
        <v>6</v>
      </c>
    </row>
    <row r="16" spans="1:19" x14ac:dyDescent="0.25">
      <c r="A16">
        <v>15</v>
      </c>
      <c r="B16" s="1">
        <v>44229</v>
      </c>
      <c r="C16" t="s">
        <v>22</v>
      </c>
      <c r="D16" t="s">
        <v>16</v>
      </c>
      <c r="E16" t="s">
        <v>10</v>
      </c>
      <c r="F16" s="3">
        <v>314704</v>
      </c>
      <c r="G16" s="11">
        <v>15153.6</v>
      </c>
      <c r="H16" s="3">
        <v>2395</v>
      </c>
      <c r="I16" s="3">
        <v>39</v>
      </c>
      <c r="J16" s="3">
        <v>4</v>
      </c>
      <c r="K16" s="11">
        <v>12540</v>
      </c>
      <c r="L16" s="5">
        <f>IFERROR((Tabla1[[#This Row],[revenue]]-Tabla1[[#This Row],[mark_spent]])/Tabla1[[#This Row],[mark_spent]],0)</f>
        <v>-0.17247386759581884</v>
      </c>
      <c r="M16" s="11">
        <f>IFERROR(Tabla1[[#This Row],[mark_spent]]/Tabla1[[#This Row],[impressions]],0)</f>
        <v>4.8151914179673599E-2</v>
      </c>
      <c r="N16" s="11">
        <f>IFERROR(Tabla1[[#This Row],[mark_spent]]/Tabla1[[#This Row],[clicks]],0)</f>
        <v>6.3271816283924842</v>
      </c>
      <c r="O16" s="11">
        <f>IFERROR(Tabla1[[#This Row],[mark_spent]]/Tabla1[[#This Row],[leads]],0)</f>
        <v>388.55384615384617</v>
      </c>
      <c r="P16" s="11">
        <f>IFERROR(Tabla1[[#This Row],[mark_spent]]/Tabla1[[#This Row],[orders]],0)</f>
        <v>3788.4</v>
      </c>
      <c r="Q16" s="4">
        <f>IFERROR(Tabla1[[#This Row],[impressions]]/Tabla1[[#This Row],[clicks]],0)</f>
        <v>131.40041753653443</v>
      </c>
      <c r="R16" s="4">
        <f>IFERROR(Tabla1[[#This Row],[clicks]]/Tabla1[[#This Row],[leads]],0)</f>
        <v>61.410256410256409</v>
      </c>
      <c r="S16" s="4">
        <f>IFERROR(Tabla1[[#This Row],[leads]]/Tabla1[[#This Row],[orders]],0)</f>
        <v>9.75</v>
      </c>
    </row>
    <row r="17" spans="1:19" x14ac:dyDescent="0.25">
      <c r="A17">
        <v>16</v>
      </c>
      <c r="B17" s="1">
        <v>44229</v>
      </c>
      <c r="C17" t="s">
        <v>23</v>
      </c>
      <c r="D17" t="s">
        <v>17</v>
      </c>
      <c r="E17" t="s">
        <v>11</v>
      </c>
      <c r="F17" s="3">
        <v>449200</v>
      </c>
      <c r="G17" s="11">
        <v>42301.1</v>
      </c>
      <c r="H17" s="3">
        <v>4492</v>
      </c>
      <c r="I17" s="3">
        <v>85</v>
      </c>
      <c r="J17" s="3">
        <v>17</v>
      </c>
      <c r="K17" s="11">
        <v>149141</v>
      </c>
      <c r="L17" s="5">
        <f>IFERROR((Tabla1[[#This Row],[revenue]]-Tabla1[[#This Row],[mark_spent]])/Tabla1[[#This Row],[mark_spent]],0)</f>
        <v>2.5257002772977533</v>
      </c>
      <c r="M17" s="11">
        <f>IFERROR(Tabla1[[#This Row],[mark_spent]]/Tabla1[[#This Row],[impressions]],0)</f>
        <v>9.4169857524487977E-2</v>
      </c>
      <c r="N17" s="11">
        <f>IFERROR(Tabla1[[#This Row],[mark_spent]]/Tabla1[[#This Row],[clicks]],0)</f>
        <v>9.416985752448797</v>
      </c>
      <c r="O17" s="11">
        <f>IFERROR(Tabla1[[#This Row],[mark_spent]]/Tabla1[[#This Row],[leads]],0)</f>
        <v>497.65999999999997</v>
      </c>
      <c r="P17" s="11">
        <f>IFERROR(Tabla1[[#This Row],[mark_spent]]/Tabla1[[#This Row],[orders]],0)</f>
        <v>2488.2999999999997</v>
      </c>
      <c r="Q17" s="4">
        <f>IFERROR(Tabla1[[#This Row],[impressions]]/Tabla1[[#This Row],[clicks]],0)</f>
        <v>100</v>
      </c>
      <c r="R17" s="4">
        <f>IFERROR(Tabla1[[#This Row],[clicks]]/Tabla1[[#This Row],[leads]],0)</f>
        <v>52.847058823529409</v>
      </c>
      <c r="S17" s="4">
        <f>IFERROR(Tabla1[[#This Row],[leads]]/Tabla1[[#This Row],[orders]],0)</f>
        <v>5</v>
      </c>
    </row>
    <row r="18" spans="1:19" x14ac:dyDescent="0.25">
      <c r="A18">
        <v>17</v>
      </c>
      <c r="B18" s="1">
        <v>44229</v>
      </c>
      <c r="C18" t="s">
        <v>24</v>
      </c>
      <c r="D18" t="s">
        <v>13</v>
      </c>
      <c r="E18" t="s">
        <v>9</v>
      </c>
      <c r="F18" s="3">
        <v>540200</v>
      </c>
      <c r="G18" s="11">
        <v>29081.1</v>
      </c>
      <c r="H18" s="3">
        <v>2701</v>
      </c>
      <c r="I18" s="3">
        <v>54</v>
      </c>
      <c r="J18" s="3">
        <v>9</v>
      </c>
      <c r="K18" s="11">
        <v>45585</v>
      </c>
      <c r="L18" s="5">
        <f>IFERROR((Tabla1[[#This Row],[revenue]]-Tabla1[[#This Row],[mark_spent]])/Tabla1[[#This Row],[mark_spent]],0)</f>
        <v>0.56751292076296989</v>
      </c>
      <c r="M18" s="11">
        <f>IFERROR(Tabla1[[#This Row],[mark_spent]]/Tabla1[[#This Row],[impressions]],0)</f>
        <v>5.383395038874491E-2</v>
      </c>
      <c r="N18" s="11">
        <f>IFERROR(Tabla1[[#This Row],[mark_spent]]/Tabla1[[#This Row],[clicks]],0)</f>
        <v>10.766790077748981</v>
      </c>
      <c r="O18" s="11">
        <f>IFERROR(Tabla1[[#This Row],[mark_spent]]/Tabla1[[#This Row],[leads]],0)</f>
        <v>538.53888888888889</v>
      </c>
      <c r="P18" s="11">
        <f>IFERROR(Tabla1[[#This Row],[mark_spent]]/Tabla1[[#This Row],[orders]],0)</f>
        <v>3231.2333333333331</v>
      </c>
      <c r="Q18" s="4">
        <f>IFERROR(Tabla1[[#This Row],[impressions]]/Tabla1[[#This Row],[clicks]],0)</f>
        <v>200</v>
      </c>
      <c r="R18" s="4">
        <f>IFERROR(Tabla1[[#This Row],[clicks]]/Tabla1[[#This Row],[leads]],0)</f>
        <v>50.018518518518519</v>
      </c>
      <c r="S18" s="4">
        <f>IFERROR(Tabla1[[#This Row],[leads]]/Tabla1[[#This Row],[orders]],0)</f>
        <v>6</v>
      </c>
    </row>
    <row r="19" spans="1:19" x14ac:dyDescent="0.25">
      <c r="A19">
        <v>18</v>
      </c>
      <c r="B19" s="1">
        <v>44229</v>
      </c>
      <c r="C19" t="s">
        <v>24</v>
      </c>
      <c r="D19" t="s">
        <v>14</v>
      </c>
      <c r="E19" t="s">
        <v>9</v>
      </c>
      <c r="F19" s="3">
        <v>1020800</v>
      </c>
      <c r="G19" s="11">
        <v>1421.34</v>
      </c>
      <c r="H19" s="3">
        <v>5104</v>
      </c>
      <c r="I19" s="3">
        <v>14</v>
      </c>
      <c r="J19" s="3">
        <v>0</v>
      </c>
      <c r="K19" s="11">
        <v>0</v>
      </c>
      <c r="L19" s="5">
        <f>IFERROR((Tabla1[[#This Row],[revenue]]-Tabla1[[#This Row],[mark_spent]])/Tabla1[[#This Row],[mark_spent]],0)</f>
        <v>-1</v>
      </c>
      <c r="M19" s="11">
        <f>IFERROR(Tabla1[[#This Row],[mark_spent]]/Tabla1[[#This Row],[impressions]],0)</f>
        <v>1.3923785266457679E-3</v>
      </c>
      <c r="N19" s="11">
        <f>IFERROR(Tabla1[[#This Row],[mark_spent]]/Tabla1[[#This Row],[clicks]],0)</f>
        <v>0.27847570532915361</v>
      </c>
      <c r="O19" s="11">
        <f>IFERROR(Tabla1[[#This Row],[mark_spent]]/Tabla1[[#This Row],[leads]],0)</f>
        <v>101.52428571428571</v>
      </c>
      <c r="P19" s="11">
        <f>IFERROR(Tabla1[[#This Row],[mark_spent]]/Tabla1[[#This Row],[orders]],0)</f>
        <v>0</v>
      </c>
      <c r="Q19" s="4">
        <f>IFERROR(Tabla1[[#This Row],[impressions]]/Tabla1[[#This Row],[clicks]],0)</f>
        <v>200</v>
      </c>
      <c r="R19" s="4">
        <f>IFERROR(Tabla1[[#This Row],[clicks]]/Tabla1[[#This Row],[leads]],0)</f>
        <v>364.57142857142856</v>
      </c>
      <c r="S19" s="4">
        <f>IFERROR(Tabla1[[#This Row],[leads]]/Tabla1[[#This Row],[orders]],0)</f>
        <v>0</v>
      </c>
    </row>
    <row r="20" spans="1:19" x14ac:dyDescent="0.25">
      <c r="A20">
        <v>19</v>
      </c>
      <c r="B20" s="1">
        <v>44229</v>
      </c>
      <c r="C20" t="s">
        <v>21</v>
      </c>
      <c r="D20" t="s">
        <v>18</v>
      </c>
      <c r="E20" t="s">
        <v>9</v>
      </c>
      <c r="F20" s="3">
        <v>10033</v>
      </c>
      <c r="G20" s="11">
        <v>169.75</v>
      </c>
      <c r="H20" s="3">
        <v>301</v>
      </c>
      <c r="I20" s="3">
        <v>0</v>
      </c>
      <c r="J20" s="3">
        <v>0</v>
      </c>
      <c r="K20" s="11">
        <v>0</v>
      </c>
      <c r="L20" s="5">
        <f>IFERROR((Tabla1[[#This Row],[revenue]]-Tabla1[[#This Row],[mark_spent]])/Tabla1[[#This Row],[mark_spent]],0)</f>
        <v>-1</v>
      </c>
      <c r="M20" s="11">
        <f>IFERROR(Tabla1[[#This Row],[mark_spent]]/Tabla1[[#This Row],[impressions]],0)</f>
        <v>1.6919166749725906E-2</v>
      </c>
      <c r="N20" s="11">
        <f>IFERROR(Tabla1[[#This Row],[mark_spent]]/Tabla1[[#This Row],[clicks]],0)</f>
        <v>0.56395348837209303</v>
      </c>
      <c r="O20" s="11">
        <f>IFERROR(Tabla1[[#This Row],[mark_spent]]/Tabla1[[#This Row],[leads]],0)</f>
        <v>0</v>
      </c>
      <c r="P20" s="11">
        <f>IFERROR(Tabla1[[#This Row],[mark_spent]]/Tabla1[[#This Row],[orders]],0)</f>
        <v>0</v>
      </c>
      <c r="Q20" s="4">
        <f>IFERROR(Tabla1[[#This Row],[impressions]]/Tabla1[[#This Row],[clicks]],0)</f>
        <v>33.332225913621265</v>
      </c>
      <c r="R20" s="4">
        <f>IFERROR(Tabla1[[#This Row],[clicks]]/Tabla1[[#This Row],[leads]],0)</f>
        <v>0</v>
      </c>
      <c r="S20" s="4">
        <f>IFERROR(Tabla1[[#This Row],[leads]]/Tabla1[[#This Row],[orders]],0)</f>
        <v>0</v>
      </c>
    </row>
    <row r="21" spans="1:19" x14ac:dyDescent="0.25">
      <c r="A21">
        <v>20</v>
      </c>
      <c r="B21" s="1">
        <v>44229</v>
      </c>
      <c r="C21" t="s">
        <v>21</v>
      </c>
      <c r="D21" t="s">
        <v>19</v>
      </c>
      <c r="E21" t="s">
        <v>9</v>
      </c>
      <c r="F21" s="3">
        <v>107553</v>
      </c>
      <c r="G21" s="11">
        <v>8829.07</v>
      </c>
      <c r="H21" s="3">
        <v>1196</v>
      </c>
      <c r="I21" s="3">
        <v>7</v>
      </c>
      <c r="J21" s="3">
        <v>1</v>
      </c>
      <c r="K21" s="11">
        <v>1129</v>
      </c>
      <c r="L21" s="5">
        <f>IFERROR((Tabla1[[#This Row],[revenue]]-Tabla1[[#This Row],[mark_spent]])/Tabla1[[#This Row],[mark_spent]],0)</f>
        <v>-0.87212696240940435</v>
      </c>
      <c r="M21" s="11">
        <f>IFERROR(Tabla1[[#This Row],[mark_spent]]/Tabla1[[#This Row],[impressions]],0)</f>
        <v>8.2090411239110012E-2</v>
      </c>
      <c r="N21" s="11">
        <f>IFERROR(Tabla1[[#This Row],[mark_spent]]/Tabla1[[#This Row],[clicks]],0)</f>
        <v>7.3821655518394644</v>
      </c>
      <c r="O21" s="11">
        <f>IFERROR(Tabla1[[#This Row],[mark_spent]]/Tabla1[[#This Row],[leads]],0)</f>
        <v>1261.2957142857142</v>
      </c>
      <c r="P21" s="11">
        <f>IFERROR(Tabla1[[#This Row],[mark_spent]]/Tabla1[[#This Row],[orders]],0)</f>
        <v>8829.07</v>
      </c>
      <c r="Q21" s="4">
        <f>IFERROR(Tabla1[[#This Row],[impressions]]/Tabla1[[#This Row],[clicks]],0)</f>
        <v>89.927257525083618</v>
      </c>
      <c r="R21" s="4">
        <f>IFERROR(Tabla1[[#This Row],[clicks]]/Tabla1[[#This Row],[leads]],0)</f>
        <v>170.85714285714286</v>
      </c>
      <c r="S21" s="4">
        <f>IFERROR(Tabla1[[#This Row],[leads]]/Tabla1[[#This Row],[orders]],0)</f>
        <v>7</v>
      </c>
    </row>
    <row r="22" spans="1:19" x14ac:dyDescent="0.25">
      <c r="A22">
        <v>21</v>
      </c>
      <c r="B22" s="1">
        <v>44229</v>
      </c>
      <c r="C22" t="s">
        <v>24</v>
      </c>
      <c r="D22" t="s">
        <v>17</v>
      </c>
      <c r="E22" t="s">
        <v>11</v>
      </c>
      <c r="F22" s="3">
        <v>299600</v>
      </c>
      <c r="G22" s="11">
        <v>13919.1</v>
      </c>
      <c r="H22" s="3">
        <v>2996</v>
      </c>
      <c r="I22" s="3">
        <v>19</v>
      </c>
      <c r="J22" s="3">
        <v>3</v>
      </c>
      <c r="K22" s="11">
        <v>14466</v>
      </c>
      <c r="L22" s="5">
        <f>IFERROR((Tabla1[[#This Row],[revenue]]-Tabla1[[#This Row],[mark_spent]])/Tabla1[[#This Row],[mark_spent]],0)</f>
        <v>3.9291333491389503E-2</v>
      </c>
      <c r="M22" s="11">
        <f>IFERROR(Tabla1[[#This Row],[mark_spent]]/Tabla1[[#This Row],[impressions]],0)</f>
        <v>4.6458945260347127E-2</v>
      </c>
      <c r="N22" s="11">
        <f>IFERROR(Tabla1[[#This Row],[mark_spent]]/Tabla1[[#This Row],[clicks]],0)</f>
        <v>4.6458945260347129</v>
      </c>
      <c r="O22" s="11">
        <f>IFERROR(Tabla1[[#This Row],[mark_spent]]/Tabla1[[#This Row],[leads]],0)</f>
        <v>732.58421052631581</v>
      </c>
      <c r="P22" s="11">
        <f>IFERROR(Tabla1[[#This Row],[mark_spent]]/Tabla1[[#This Row],[orders]],0)</f>
        <v>4639.7</v>
      </c>
      <c r="Q22" s="4">
        <f>IFERROR(Tabla1[[#This Row],[impressions]]/Tabla1[[#This Row],[clicks]],0)</f>
        <v>100</v>
      </c>
      <c r="R22" s="4">
        <f>IFERROR(Tabla1[[#This Row],[clicks]]/Tabla1[[#This Row],[leads]],0)</f>
        <v>157.68421052631578</v>
      </c>
      <c r="S22" s="4">
        <f>IFERROR(Tabla1[[#This Row],[leads]]/Tabla1[[#This Row],[orders]],0)</f>
        <v>6.333333333333333</v>
      </c>
    </row>
    <row r="23" spans="1:19" x14ac:dyDescent="0.25">
      <c r="A23">
        <v>22</v>
      </c>
      <c r="B23" s="1">
        <v>44229</v>
      </c>
      <c r="C23" t="s">
        <v>25</v>
      </c>
      <c r="D23" t="s">
        <v>20</v>
      </c>
      <c r="E23" t="s">
        <v>12</v>
      </c>
      <c r="F23" s="3">
        <v>42000000</v>
      </c>
      <c r="G23" s="11">
        <v>46159.8</v>
      </c>
      <c r="H23" s="3">
        <v>4200</v>
      </c>
      <c r="I23" s="3">
        <v>92</v>
      </c>
      <c r="J23" s="3">
        <v>13</v>
      </c>
      <c r="K23" s="11">
        <v>51753</v>
      </c>
      <c r="L23" s="5">
        <f>IFERROR((Tabla1[[#This Row],[revenue]]-Tabla1[[#This Row],[mark_spent]])/Tabla1[[#This Row],[mark_spent]],0)</f>
        <v>0.12117036902239604</v>
      </c>
      <c r="M23" s="11">
        <f>IFERROR(Tabla1[[#This Row],[mark_spent]]/Tabla1[[#This Row],[impressions]],0)</f>
        <v>1.0990428571428573E-3</v>
      </c>
      <c r="N23" s="11">
        <f>IFERROR(Tabla1[[#This Row],[mark_spent]]/Tabla1[[#This Row],[clicks]],0)</f>
        <v>10.990428571428572</v>
      </c>
      <c r="O23" s="11">
        <f>IFERROR(Tabla1[[#This Row],[mark_spent]]/Tabla1[[#This Row],[leads]],0)</f>
        <v>501.73695652173916</v>
      </c>
      <c r="P23" s="11">
        <f>IFERROR(Tabla1[[#This Row],[mark_spent]]/Tabla1[[#This Row],[orders]],0)</f>
        <v>3550.7538461538466</v>
      </c>
      <c r="Q23" s="4">
        <f>IFERROR(Tabla1[[#This Row],[impressions]]/Tabla1[[#This Row],[clicks]],0)</f>
        <v>10000</v>
      </c>
      <c r="R23" s="4">
        <f>IFERROR(Tabla1[[#This Row],[clicks]]/Tabla1[[#This Row],[leads]],0)</f>
        <v>45.652173913043477</v>
      </c>
      <c r="S23" s="4">
        <f>IFERROR(Tabla1[[#This Row],[leads]]/Tabla1[[#This Row],[orders]],0)</f>
        <v>7.0769230769230766</v>
      </c>
    </row>
    <row r="24" spans="1:19" x14ac:dyDescent="0.25">
      <c r="A24">
        <v>23</v>
      </c>
      <c r="B24" s="1">
        <v>44230</v>
      </c>
      <c r="C24" t="s">
        <v>21</v>
      </c>
      <c r="D24" t="s">
        <v>13</v>
      </c>
      <c r="E24" t="s">
        <v>9</v>
      </c>
      <c r="F24" s="3">
        <v>2313889</v>
      </c>
      <c r="G24" s="11">
        <v>65284.4</v>
      </c>
      <c r="H24" s="3">
        <v>7197</v>
      </c>
      <c r="I24" s="3">
        <v>115</v>
      </c>
      <c r="J24" s="3">
        <v>13</v>
      </c>
      <c r="K24" s="11">
        <v>72527</v>
      </c>
      <c r="L24" s="5">
        <f>IFERROR((Tabla1[[#This Row],[revenue]]-Tabla1[[#This Row],[mark_spent]])/Tabla1[[#This Row],[mark_spent]],0)</f>
        <v>0.11093921365594228</v>
      </c>
      <c r="M24" s="11">
        <f>IFERROR(Tabla1[[#This Row],[mark_spent]]/Tabla1[[#This Row],[impressions]],0)</f>
        <v>2.821414510376254E-2</v>
      </c>
      <c r="N24" s="11">
        <f>IFERROR(Tabla1[[#This Row],[mark_spent]]/Tabla1[[#This Row],[clicks]],0)</f>
        <v>9.0710573850215361</v>
      </c>
      <c r="O24" s="11">
        <f>IFERROR(Tabla1[[#This Row],[mark_spent]]/Tabla1[[#This Row],[leads]],0)</f>
        <v>567.69043478260869</v>
      </c>
      <c r="P24" s="11">
        <f>IFERROR(Tabla1[[#This Row],[mark_spent]]/Tabla1[[#This Row],[orders]],0)</f>
        <v>5021.876923076923</v>
      </c>
      <c r="Q24" s="4">
        <f>IFERROR(Tabla1[[#This Row],[impressions]]/Tabla1[[#This Row],[clicks]],0)</f>
        <v>321.50743365291095</v>
      </c>
      <c r="R24" s="4">
        <f>IFERROR(Tabla1[[#This Row],[clicks]]/Tabla1[[#This Row],[leads]],0)</f>
        <v>62.582608695652176</v>
      </c>
      <c r="S24" s="4">
        <f>IFERROR(Tabla1[[#This Row],[leads]]/Tabla1[[#This Row],[orders]],0)</f>
        <v>8.8461538461538467</v>
      </c>
    </row>
    <row r="25" spans="1:19" x14ac:dyDescent="0.25">
      <c r="A25">
        <v>24</v>
      </c>
      <c r="B25" s="1">
        <v>44230</v>
      </c>
      <c r="C25" t="s">
        <v>21</v>
      </c>
      <c r="D25" t="s">
        <v>14</v>
      </c>
      <c r="E25" t="s">
        <v>9</v>
      </c>
      <c r="F25" s="3">
        <v>1105666</v>
      </c>
      <c r="G25" s="11">
        <v>78958.3</v>
      </c>
      <c r="H25" s="3">
        <v>9898</v>
      </c>
      <c r="I25" s="3">
        <v>226</v>
      </c>
      <c r="J25" s="3">
        <v>12</v>
      </c>
      <c r="K25" s="11">
        <v>59772</v>
      </c>
      <c r="L25" s="5">
        <f>IFERROR((Tabla1[[#This Row],[revenue]]-Tabla1[[#This Row],[mark_spent]])/Tabla1[[#This Row],[mark_spent]],0)</f>
        <v>-0.24299282026082125</v>
      </c>
      <c r="M25" s="11">
        <f>IFERROR(Tabla1[[#This Row],[mark_spent]]/Tabla1[[#This Row],[impressions]],0)</f>
        <v>7.1412433772947717E-2</v>
      </c>
      <c r="N25" s="11">
        <f>IFERROR(Tabla1[[#This Row],[mark_spent]]/Tabla1[[#This Row],[clicks]],0)</f>
        <v>7.9771974136189128</v>
      </c>
      <c r="O25" s="11">
        <f>IFERROR(Tabla1[[#This Row],[mark_spent]]/Tabla1[[#This Row],[leads]],0)</f>
        <v>349.37300884955755</v>
      </c>
      <c r="P25" s="11">
        <f>IFERROR(Tabla1[[#This Row],[mark_spent]]/Tabla1[[#This Row],[orders]],0)</f>
        <v>6579.8583333333336</v>
      </c>
      <c r="Q25" s="4">
        <f>IFERROR(Tabla1[[#This Row],[impressions]]/Tabla1[[#This Row],[clicks]],0)</f>
        <v>111.70600121236613</v>
      </c>
      <c r="R25" s="4">
        <f>IFERROR(Tabla1[[#This Row],[clicks]]/Tabla1[[#This Row],[leads]],0)</f>
        <v>43.796460176991154</v>
      </c>
      <c r="S25" s="4">
        <f>IFERROR(Tabla1[[#This Row],[leads]]/Tabla1[[#This Row],[orders]],0)</f>
        <v>18.833333333333332</v>
      </c>
    </row>
    <row r="26" spans="1:19" x14ac:dyDescent="0.25">
      <c r="A26">
        <v>25</v>
      </c>
      <c r="B26" s="1">
        <v>44230</v>
      </c>
      <c r="C26" t="s">
        <v>22</v>
      </c>
      <c r="D26" t="s">
        <v>15</v>
      </c>
      <c r="E26" t="s">
        <v>10</v>
      </c>
      <c r="F26" s="3">
        <v>134900</v>
      </c>
      <c r="G26" s="11">
        <v>77345.5</v>
      </c>
      <c r="H26" s="3">
        <v>2698</v>
      </c>
      <c r="I26" s="3">
        <v>84</v>
      </c>
      <c r="J26" s="3">
        <v>16</v>
      </c>
      <c r="K26" s="11">
        <v>115856</v>
      </c>
      <c r="L26" s="5">
        <f>IFERROR((Tabla1[[#This Row],[revenue]]-Tabla1[[#This Row],[mark_spent]])/Tabla1[[#This Row],[mark_spent]],0)</f>
        <v>0.49790226968601925</v>
      </c>
      <c r="M26" s="11">
        <f>IFERROR(Tabla1[[#This Row],[mark_spent]]/Tabla1[[#This Row],[impressions]],0)</f>
        <v>0.57335433654558932</v>
      </c>
      <c r="N26" s="11">
        <f>IFERROR(Tabla1[[#This Row],[mark_spent]]/Tabla1[[#This Row],[clicks]],0)</f>
        <v>28.667716827279467</v>
      </c>
      <c r="O26" s="11">
        <f>IFERROR(Tabla1[[#This Row],[mark_spent]]/Tabla1[[#This Row],[leads]],0)</f>
        <v>920.77976190476193</v>
      </c>
      <c r="P26" s="11">
        <f>IFERROR(Tabla1[[#This Row],[mark_spent]]/Tabla1[[#This Row],[orders]],0)</f>
        <v>4834.09375</v>
      </c>
      <c r="Q26" s="4">
        <f>IFERROR(Tabla1[[#This Row],[impressions]]/Tabla1[[#This Row],[clicks]],0)</f>
        <v>50</v>
      </c>
      <c r="R26" s="4">
        <f>IFERROR(Tabla1[[#This Row],[clicks]]/Tabla1[[#This Row],[leads]],0)</f>
        <v>32.11904761904762</v>
      </c>
      <c r="S26" s="4">
        <f>IFERROR(Tabla1[[#This Row],[leads]]/Tabla1[[#This Row],[orders]],0)</f>
        <v>5.25</v>
      </c>
    </row>
    <row r="27" spans="1:19" x14ac:dyDescent="0.25">
      <c r="A27">
        <v>26</v>
      </c>
      <c r="B27" s="1">
        <v>44230</v>
      </c>
      <c r="C27" t="s">
        <v>22</v>
      </c>
      <c r="D27" t="s">
        <v>16</v>
      </c>
      <c r="E27" t="s">
        <v>10</v>
      </c>
      <c r="F27" s="3">
        <v>4371854</v>
      </c>
      <c r="G27" s="11">
        <v>49498.9</v>
      </c>
      <c r="H27" s="3">
        <v>7207</v>
      </c>
      <c r="I27" s="3">
        <v>144</v>
      </c>
      <c r="J27" s="3">
        <v>13</v>
      </c>
      <c r="K27" s="11">
        <v>38753</v>
      </c>
      <c r="L27" s="5">
        <f>IFERROR((Tabla1[[#This Row],[revenue]]-Tabla1[[#This Row],[mark_spent]])/Tabla1[[#This Row],[mark_spent]],0)</f>
        <v>-0.21709371319362655</v>
      </c>
      <c r="M27" s="11">
        <f>IFERROR(Tabla1[[#This Row],[mark_spent]]/Tabla1[[#This Row],[impressions]],0)</f>
        <v>1.1322175900659081E-2</v>
      </c>
      <c r="N27" s="11">
        <f>IFERROR(Tabla1[[#This Row],[mark_spent]]/Tabla1[[#This Row],[clicks]],0)</f>
        <v>6.8681698348827531</v>
      </c>
      <c r="O27" s="11">
        <f>IFERROR(Tabla1[[#This Row],[mark_spent]]/Tabla1[[#This Row],[leads]],0)</f>
        <v>343.74236111111111</v>
      </c>
      <c r="P27" s="11">
        <f>IFERROR(Tabla1[[#This Row],[mark_spent]]/Tabla1[[#This Row],[orders]],0)</f>
        <v>3807.6076923076926</v>
      </c>
      <c r="Q27" s="4">
        <f>IFERROR(Tabla1[[#This Row],[impressions]]/Tabla1[[#This Row],[clicks]],0)</f>
        <v>606.61218260024975</v>
      </c>
      <c r="R27" s="4">
        <f>IFERROR(Tabla1[[#This Row],[clicks]]/Tabla1[[#This Row],[leads]],0)</f>
        <v>50.048611111111114</v>
      </c>
      <c r="S27" s="4">
        <f>IFERROR(Tabla1[[#This Row],[leads]]/Tabla1[[#This Row],[orders]],0)</f>
        <v>11.076923076923077</v>
      </c>
    </row>
    <row r="28" spans="1:19" x14ac:dyDescent="0.25">
      <c r="A28">
        <v>27</v>
      </c>
      <c r="B28" s="1">
        <v>44230</v>
      </c>
      <c r="C28" t="s">
        <v>23</v>
      </c>
      <c r="D28" t="s">
        <v>17</v>
      </c>
      <c r="E28" t="s">
        <v>11</v>
      </c>
      <c r="F28" s="3">
        <v>1035261</v>
      </c>
      <c r="G28" s="11">
        <v>189341</v>
      </c>
      <c r="H28" s="3">
        <v>13503</v>
      </c>
      <c r="I28" s="3">
        <v>455</v>
      </c>
      <c r="J28" s="3">
        <v>91</v>
      </c>
      <c r="K28" s="11">
        <v>772499</v>
      </c>
      <c r="L28" s="5">
        <f>IFERROR((Tabla1[[#This Row],[revenue]]-Tabla1[[#This Row],[mark_spent]])/Tabla1[[#This Row],[mark_spent]],0)</f>
        <v>3.0799351434713031</v>
      </c>
      <c r="M28" s="11">
        <f>IFERROR(Tabla1[[#This Row],[mark_spent]]/Tabla1[[#This Row],[impressions]],0)</f>
        <v>0.18289204364889627</v>
      </c>
      <c r="N28" s="11">
        <f>IFERROR(Tabla1[[#This Row],[mark_spent]]/Tabla1[[#This Row],[clicks]],0)</f>
        <v>14.022143227430941</v>
      </c>
      <c r="O28" s="11">
        <f>IFERROR(Tabla1[[#This Row],[mark_spent]]/Tabla1[[#This Row],[leads]],0)</f>
        <v>416.13406593406592</v>
      </c>
      <c r="P28" s="11">
        <f>IFERROR(Tabla1[[#This Row],[mark_spent]]/Tabla1[[#This Row],[orders]],0)</f>
        <v>2080.6703296703295</v>
      </c>
      <c r="Q28" s="4">
        <f>IFERROR(Tabla1[[#This Row],[impressions]]/Tabla1[[#This Row],[clicks]],0)</f>
        <v>76.668962452788264</v>
      </c>
      <c r="R28" s="4">
        <f>IFERROR(Tabla1[[#This Row],[clicks]]/Tabla1[[#This Row],[leads]],0)</f>
        <v>29.676923076923078</v>
      </c>
      <c r="S28" s="4">
        <f>IFERROR(Tabla1[[#This Row],[leads]]/Tabla1[[#This Row],[orders]],0)</f>
        <v>5</v>
      </c>
    </row>
    <row r="29" spans="1:19" x14ac:dyDescent="0.25">
      <c r="A29">
        <v>28</v>
      </c>
      <c r="B29" s="1">
        <v>44230</v>
      </c>
      <c r="C29" t="s">
        <v>24</v>
      </c>
      <c r="D29" t="s">
        <v>13</v>
      </c>
      <c r="E29" t="s">
        <v>9</v>
      </c>
      <c r="F29" s="3">
        <v>1618600</v>
      </c>
      <c r="G29" s="11">
        <v>62509.8</v>
      </c>
      <c r="H29" s="3">
        <v>8093</v>
      </c>
      <c r="I29" s="3">
        <v>166</v>
      </c>
      <c r="J29" s="3">
        <v>15</v>
      </c>
      <c r="K29" s="11">
        <v>84600</v>
      </c>
      <c r="L29" s="5">
        <f>IFERROR((Tabla1[[#This Row],[revenue]]-Tabla1[[#This Row],[mark_spent]])/Tabla1[[#This Row],[mark_spent]],0)</f>
        <v>0.35338778879471694</v>
      </c>
      <c r="M29" s="11">
        <f>IFERROR(Tabla1[[#This Row],[mark_spent]]/Tabla1[[#This Row],[impressions]],0)</f>
        <v>3.8619671320894604E-2</v>
      </c>
      <c r="N29" s="11">
        <f>IFERROR(Tabla1[[#This Row],[mark_spent]]/Tabla1[[#This Row],[clicks]],0)</f>
        <v>7.7239342641789204</v>
      </c>
      <c r="O29" s="11">
        <f>IFERROR(Tabla1[[#This Row],[mark_spent]]/Tabla1[[#This Row],[leads]],0)</f>
        <v>376.56506024096387</v>
      </c>
      <c r="P29" s="11">
        <f>IFERROR(Tabla1[[#This Row],[mark_spent]]/Tabla1[[#This Row],[orders]],0)</f>
        <v>4167.3200000000006</v>
      </c>
      <c r="Q29" s="4">
        <f>IFERROR(Tabla1[[#This Row],[impressions]]/Tabla1[[#This Row],[clicks]],0)</f>
        <v>200</v>
      </c>
      <c r="R29" s="4">
        <f>IFERROR(Tabla1[[#This Row],[clicks]]/Tabla1[[#This Row],[leads]],0)</f>
        <v>48.753012048192772</v>
      </c>
      <c r="S29" s="4">
        <f>IFERROR(Tabla1[[#This Row],[leads]]/Tabla1[[#This Row],[orders]],0)</f>
        <v>11.066666666666666</v>
      </c>
    </row>
    <row r="30" spans="1:19" x14ac:dyDescent="0.25">
      <c r="A30">
        <v>29</v>
      </c>
      <c r="B30" s="1">
        <v>44230</v>
      </c>
      <c r="C30" t="s">
        <v>24</v>
      </c>
      <c r="D30" t="s">
        <v>14</v>
      </c>
      <c r="E30" t="s">
        <v>9</v>
      </c>
      <c r="F30" s="3">
        <v>3059600</v>
      </c>
      <c r="G30" s="11">
        <v>94399.9</v>
      </c>
      <c r="H30" s="3">
        <v>15298</v>
      </c>
      <c r="I30" s="3">
        <v>592</v>
      </c>
      <c r="J30" s="3">
        <v>36</v>
      </c>
      <c r="K30" s="11">
        <v>104184</v>
      </c>
      <c r="L30" s="5">
        <f>IFERROR((Tabla1[[#This Row],[revenue]]-Tabla1[[#This Row],[mark_spent]])/Tabla1[[#This Row],[mark_spent]],0)</f>
        <v>0.10364523691232731</v>
      </c>
      <c r="M30" s="11">
        <f>IFERROR(Tabla1[[#This Row],[mark_spent]]/Tabla1[[#This Row],[impressions]],0)</f>
        <v>3.0853673682834357E-2</v>
      </c>
      <c r="N30" s="11">
        <f>IFERROR(Tabla1[[#This Row],[mark_spent]]/Tabla1[[#This Row],[clicks]],0)</f>
        <v>6.170734736566871</v>
      </c>
      <c r="O30" s="11">
        <f>IFERROR(Tabla1[[#This Row],[mark_spent]]/Tabla1[[#This Row],[leads]],0)</f>
        <v>159.45929054054054</v>
      </c>
      <c r="P30" s="11">
        <f>IFERROR(Tabla1[[#This Row],[mark_spent]]/Tabla1[[#This Row],[orders]],0)</f>
        <v>2622.2194444444444</v>
      </c>
      <c r="Q30" s="4">
        <f>IFERROR(Tabla1[[#This Row],[impressions]]/Tabla1[[#This Row],[clicks]],0)</f>
        <v>200</v>
      </c>
      <c r="R30" s="4">
        <f>IFERROR(Tabla1[[#This Row],[clicks]]/Tabla1[[#This Row],[leads]],0)</f>
        <v>25.841216216216218</v>
      </c>
      <c r="S30" s="4">
        <f>IFERROR(Tabla1[[#This Row],[leads]]/Tabla1[[#This Row],[orders]],0)</f>
        <v>16.444444444444443</v>
      </c>
    </row>
    <row r="31" spans="1:19" x14ac:dyDescent="0.25">
      <c r="A31">
        <v>30</v>
      </c>
      <c r="B31" s="1">
        <v>44230</v>
      </c>
      <c r="C31" t="s">
        <v>21</v>
      </c>
      <c r="D31" t="s">
        <v>18</v>
      </c>
      <c r="E31" t="s">
        <v>9</v>
      </c>
      <c r="F31" s="3">
        <v>29867</v>
      </c>
      <c r="G31" s="11">
        <v>5039.51</v>
      </c>
      <c r="H31" s="3">
        <v>896</v>
      </c>
      <c r="I31" s="3">
        <v>18</v>
      </c>
      <c r="J31" s="3">
        <v>4</v>
      </c>
      <c r="K31" s="11">
        <v>23560</v>
      </c>
      <c r="L31" s="5">
        <f>IFERROR((Tabla1[[#This Row],[revenue]]-Tabla1[[#This Row],[mark_spent]])/Tabla1[[#This Row],[mark_spent]],0)</f>
        <v>3.6750576941012119</v>
      </c>
      <c r="M31" s="11">
        <f>IFERROR(Tabla1[[#This Row],[mark_spent]]/Tabla1[[#This Row],[impressions]],0)</f>
        <v>0.16873171058358724</v>
      </c>
      <c r="N31" s="11">
        <f>IFERROR(Tabla1[[#This Row],[mark_spent]]/Tabla1[[#This Row],[clicks]],0)</f>
        <v>5.6244531250000005</v>
      </c>
      <c r="O31" s="11">
        <f>IFERROR(Tabla1[[#This Row],[mark_spent]]/Tabla1[[#This Row],[leads]],0)</f>
        <v>279.97277777777776</v>
      </c>
      <c r="P31" s="11">
        <f>IFERROR(Tabla1[[#This Row],[mark_spent]]/Tabla1[[#This Row],[orders]],0)</f>
        <v>1259.8775000000001</v>
      </c>
      <c r="Q31" s="4">
        <f>IFERROR(Tabla1[[#This Row],[impressions]]/Tabla1[[#This Row],[clicks]],0)</f>
        <v>33.333705357142854</v>
      </c>
      <c r="R31" s="4">
        <f>IFERROR(Tabla1[[#This Row],[clicks]]/Tabla1[[#This Row],[leads]],0)</f>
        <v>49.777777777777779</v>
      </c>
      <c r="S31" s="4">
        <f>IFERROR(Tabla1[[#This Row],[leads]]/Tabla1[[#This Row],[orders]],0)</f>
        <v>4.5</v>
      </c>
    </row>
    <row r="32" spans="1:19" x14ac:dyDescent="0.25">
      <c r="A32">
        <v>31</v>
      </c>
      <c r="B32" s="1">
        <v>44230</v>
      </c>
      <c r="C32" t="s">
        <v>21</v>
      </c>
      <c r="D32" t="s">
        <v>19</v>
      </c>
      <c r="E32" t="s">
        <v>9</v>
      </c>
      <c r="F32" s="3">
        <v>295009</v>
      </c>
      <c r="G32" s="11">
        <v>76716.399999999994</v>
      </c>
      <c r="H32" s="3">
        <v>3595</v>
      </c>
      <c r="I32" s="3">
        <v>72</v>
      </c>
      <c r="J32" s="3">
        <v>9</v>
      </c>
      <c r="K32" s="11">
        <v>5607</v>
      </c>
      <c r="L32" s="5">
        <f>IFERROR((Tabla1[[#This Row],[revenue]]-Tabla1[[#This Row],[mark_spent]])/Tabla1[[#This Row],[mark_spent]],0)</f>
        <v>-0.92691262885119741</v>
      </c>
      <c r="M32" s="11">
        <f>IFERROR(Tabla1[[#This Row],[mark_spent]]/Tabla1[[#This Row],[impressions]],0)</f>
        <v>0.26004765956292858</v>
      </c>
      <c r="N32" s="11">
        <f>IFERROR(Tabla1[[#This Row],[mark_spent]]/Tabla1[[#This Row],[clicks]],0)</f>
        <v>21.339749652294852</v>
      </c>
      <c r="O32" s="11">
        <f>IFERROR(Tabla1[[#This Row],[mark_spent]]/Tabla1[[#This Row],[leads]],0)</f>
        <v>1065.5055555555555</v>
      </c>
      <c r="P32" s="11">
        <f>IFERROR(Tabla1[[#This Row],[mark_spent]]/Tabla1[[#This Row],[orders]],0)</f>
        <v>8524.0444444444438</v>
      </c>
      <c r="Q32" s="4">
        <f>IFERROR(Tabla1[[#This Row],[impressions]]/Tabla1[[#This Row],[clicks]],0)</f>
        <v>82.060917941585529</v>
      </c>
      <c r="R32" s="4">
        <f>IFERROR(Tabla1[[#This Row],[clicks]]/Tabla1[[#This Row],[leads]],0)</f>
        <v>49.930555555555557</v>
      </c>
      <c r="S32" s="4">
        <f>IFERROR(Tabla1[[#This Row],[leads]]/Tabla1[[#This Row],[orders]],0)</f>
        <v>8</v>
      </c>
    </row>
    <row r="33" spans="1:19" x14ac:dyDescent="0.25">
      <c r="A33">
        <v>32</v>
      </c>
      <c r="B33" s="1">
        <v>44230</v>
      </c>
      <c r="C33" t="s">
        <v>24</v>
      </c>
      <c r="D33" t="s">
        <v>17</v>
      </c>
      <c r="E33" t="s">
        <v>11</v>
      </c>
      <c r="F33" s="3">
        <v>667352</v>
      </c>
      <c r="G33" s="11">
        <v>194336</v>
      </c>
      <c r="H33" s="3">
        <v>8996</v>
      </c>
      <c r="I33" s="3">
        <v>342</v>
      </c>
      <c r="J33" s="3">
        <v>51</v>
      </c>
      <c r="K33" s="11">
        <v>254031</v>
      </c>
      <c r="L33" s="5">
        <f>IFERROR((Tabla1[[#This Row],[revenue]]-Tabla1[[#This Row],[mark_spent]])/Tabla1[[#This Row],[mark_spent]],0)</f>
        <v>0.30717417256710028</v>
      </c>
      <c r="M33" s="11">
        <f>IFERROR(Tabla1[[#This Row],[mark_spent]]/Tabla1[[#This Row],[impressions]],0)</f>
        <v>0.29120464162840598</v>
      </c>
      <c r="N33" s="11">
        <f>IFERROR(Tabla1[[#This Row],[mark_spent]]/Tabla1[[#This Row],[clicks]],0)</f>
        <v>21.602489995553579</v>
      </c>
      <c r="O33" s="11">
        <f>IFERROR(Tabla1[[#This Row],[mark_spent]]/Tabla1[[#This Row],[leads]],0)</f>
        <v>568.23391812865498</v>
      </c>
      <c r="P33" s="11">
        <f>IFERROR(Tabla1[[#This Row],[mark_spent]]/Tabla1[[#This Row],[orders]],0)</f>
        <v>3810.5098039215686</v>
      </c>
      <c r="Q33" s="4">
        <f>IFERROR(Tabla1[[#This Row],[impressions]]/Tabla1[[#This Row],[clicks]],0)</f>
        <v>74.183192530013343</v>
      </c>
      <c r="R33" s="4">
        <f>IFERROR(Tabla1[[#This Row],[clicks]]/Tabla1[[#This Row],[leads]],0)</f>
        <v>26.304093567251464</v>
      </c>
      <c r="S33" s="4">
        <f>IFERROR(Tabla1[[#This Row],[leads]]/Tabla1[[#This Row],[orders]],0)</f>
        <v>6.7058823529411766</v>
      </c>
    </row>
    <row r="34" spans="1:19" x14ac:dyDescent="0.25">
      <c r="A34">
        <v>33</v>
      </c>
      <c r="B34" s="1">
        <v>44230</v>
      </c>
      <c r="C34" t="s">
        <v>25</v>
      </c>
      <c r="D34" t="s">
        <v>20</v>
      </c>
      <c r="E34" t="s">
        <v>12</v>
      </c>
      <c r="F34" s="3">
        <v>125910000</v>
      </c>
      <c r="G34" s="11">
        <v>29378.3</v>
      </c>
      <c r="H34" s="3">
        <v>12591</v>
      </c>
      <c r="I34" s="3">
        <v>68</v>
      </c>
      <c r="J34" s="3">
        <v>13</v>
      </c>
      <c r="K34" s="11">
        <v>51753</v>
      </c>
      <c r="L34" s="5">
        <f>IFERROR((Tabla1[[#This Row],[revenue]]-Tabla1[[#This Row],[mark_spent]])/Tabla1[[#This Row],[mark_spent]],0)</f>
        <v>0.76160635571152857</v>
      </c>
      <c r="M34" s="11">
        <f>IFERROR(Tabla1[[#This Row],[mark_spent]]/Tabla1[[#This Row],[impressions]],0)</f>
        <v>2.3332777380668732E-4</v>
      </c>
      <c r="N34" s="11">
        <f>IFERROR(Tabla1[[#This Row],[mark_spent]]/Tabla1[[#This Row],[clicks]],0)</f>
        <v>2.3332777380668732</v>
      </c>
      <c r="O34" s="11">
        <f>IFERROR(Tabla1[[#This Row],[mark_spent]]/Tabla1[[#This Row],[leads]],0)</f>
        <v>432.03382352941173</v>
      </c>
      <c r="P34" s="11">
        <f>IFERROR(Tabla1[[#This Row],[mark_spent]]/Tabla1[[#This Row],[orders]],0)</f>
        <v>2259.8692307692309</v>
      </c>
      <c r="Q34" s="4">
        <f>IFERROR(Tabla1[[#This Row],[impressions]]/Tabla1[[#This Row],[clicks]],0)</f>
        <v>10000</v>
      </c>
      <c r="R34" s="4">
        <f>IFERROR(Tabla1[[#This Row],[clicks]]/Tabla1[[#This Row],[leads]],0)</f>
        <v>185.16176470588235</v>
      </c>
      <c r="S34" s="4">
        <f>IFERROR(Tabla1[[#This Row],[leads]]/Tabla1[[#This Row],[orders]],0)</f>
        <v>5.2307692307692308</v>
      </c>
    </row>
    <row r="35" spans="1:19" x14ac:dyDescent="0.25">
      <c r="A35">
        <v>34</v>
      </c>
      <c r="B35" s="1">
        <v>44231</v>
      </c>
      <c r="C35" t="s">
        <v>21</v>
      </c>
      <c r="D35" t="s">
        <v>13</v>
      </c>
      <c r="E35" t="s">
        <v>9</v>
      </c>
      <c r="F35" s="3">
        <v>2475754</v>
      </c>
      <c r="G35" s="11">
        <v>173914</v>
      </c>
      <c r="H35" s="3">
        <v>9601</v>
      </c>
      <c r="I35" s="3">
        <v>192</v>
      </c>
      <c r="J35" s="3">
        <v>31</v>
      </c>
      <c r="K35" s="11">
        <v>154411</v>
      </c>
      <c r="L35" s="5">
        <f>IFERROR((Tabla1[[#This Row],[revenue]]-Tabla1[[#This Row],[mark_spent]])/Tabla1[[#This Row],[mark_spent]],0)</f>
        <v>-0.11214163322101728</v>
      </c>
      <c r="M35" s="11">
        <f>IFERROR(Tabla1[[#This Row],[mark_spent]]/Tabla1[[#This Row],[impressions]],0)</f>
        <v>7.0246882363918225E-2</v>
      </c>
      <c r="N35" s="11">
        <f>IFERROR(Tabla1[[#This Row],[mark_spent]]/Tabla1[[#This Row],[clicks]],0)</f>
        <v>18.114154775544215</v>
      </c>
      <c r="O35" s="11">
        <f>IFERROR(Tabla1[[#This Row],[mark_spent]]/Tabla1[[#This Row],[leads]],0)</f>
        <v>905.80208333333337</v>
      </c>
      <c r="P35" s="11">
        <f>IFERROR(Tabla1[[#This Row],[mark_spent]]/Tabla1[[#This Row],[orders]],0)</f>
        <v>5610.1290322580644</v>
      </c>
      <c r="Q35" s="4">
        <f>IFERROR(Tabla1[[#This Row],[impressions]]/Tabla1[[#This Row],[clicks]],0)</f>
        <v>257.86418081449847</v>
      </c>
      <c r="R35" s="4">
        <f>IFERROR(Tabla1[[#This Row],[clicks]]/Tabla1[[#This Row],[leads]],0)</f>
        <v>50.005208333333336</v>
      </c>
      <c r="S35" s="4">
        <f>IFERROR(Tabla1[[#This Row],[leads]]/Tabla1[[#This Row],[orders]],0)</f>
        <v>6.193548387096774</v>
      </c>
    </row>
    <row r="36" spans="1:19" x14ac:dyDescent="0.25">
      <c r="A36">
        <v>35</v>
      </c>
      <c r="B36" s="1">
        <v>44231</v>
      </c>
      <c r="C36" t="s">
        <v>21</v>
      </c>
      <c r="D36" t="s">
        <v>14</v>
      </c>
      <c r="E36" t="s">
        <v>9</v>
      </c>
      <c r="F36" s="3">
        <v>4597702</v>
      </c>
      <c r="G36" s="11">
        <v>115389</v>
      </c>
      <c r="H36" s="3">
        <v>13206</v>
      </c>
      <c r="I36" s="3">
        <v>143</v>
      </c>
      <c r="J36" s="3">
        <v>17</v>
      </c>
      <c r="K36" s="11">
        <v>82909</v>
      </c>
      <c r="L36" s="5">
        <f>IFERROR((Tabla1[[#This Row],[revenue]]-Tabla1[[#This Row],[mark_spent]])/Tabla1[[#This Row],[mark_spent]],0)</f>
        <v>-0.28148263699312759</v>
      </c>
      <c r="M36" s="11">
        <f>IFERROR(Tabla1[[#This Row],[mark_spent]]/Tabla1[[#This Row],[impressions]],0)</f>
        <v>2.5097102857035973E-2</v>
      </c>
      <c r="N36" s="11">
        <f>IFERROR(Tabla1[[#This Row],[mark_spent]]/Tabla1[[#This Row],[clicks]],0)</f>
        <v>8.737619263970922</v>
      </c>
      <c r="O36" s="11">
        <f>IFERROR(Tabla1[[#This Row],[mark_spent]]/Tabla1[[#This Row],[leads]],0)</f>
        <v>806.91608391608395</v>
      </c>
      <c r="P36" s="11">
        <f>IFERROR(Tabla1[[#This Row],[mark_spent]]/Tabla1[[#This Row],[orders]],0)</f>
        <v>6787.588235294118</v>
      </c>
      <c r="Q36" s="4">
        <f>IFERROR(Tabla1[[#This Row],[impressions]]/Tabla1[[#This Row],[clicks]],0)</f>
        <v>348.15250643646829</v>
      </c>
      <c r="R36" s="4">
        <f>IFERROR(Tabla1[[#This Row],[clicks]]/Tabla1[[#This Row],[leads]],0)</f>
        <v>92.349650349650346</v>
      </c>
      <c r="S36" s="4">
        <f>IFERROR(Tabla1[[#This Row],[leads]]/Tabla1[[#This Row],[orders]],0)</f>
        <v>8.4117647058823533</v>
      </c>
    </row>
    <row r="37" spans="1:19" x14ac:dyDescent="0.25">
      <c r="A37">
        <v>36</v>
      </c>
      <c r="B37" s="1">
        <v>44231</v>
      </c>
      <c r="C37" t="s">
        <v>22</v>
      </c>
      <c r="D37" t="s">
        <v>15</v>
      </c>
      <c r="E37" t="s">
        <v>10</v>
      </c>
      <c r="F37" s="3">
        <v>196484</v>
      </c>
      <c r="G37" s="11">
        <v>41269.599999999999</v>
      </c>
      <c r="H37" s="3">
        <v>3599</v>
      </c>
      <c r="I37" s="3">
        <v>55</v>
      </c>
      <c r="J37" s="3">
        <v>9</v>
      </c>
      <c r="K37" s="11">
        <v>68589</v>
      </c>
      <c r="L37" s="5">
        <f>IFERROR((Tabla1[[#This Row],[revenue]]-Tabla1[[#This Row],[mark_spent]])/Tabla1[[#This Row],[mark_spent]],0)</f>
        <v>0.66197394692461287</v>
      </c>
      <c r="M37" s="11">
        <f>IFERROR(Tabla1[[#This Row],[mark_spent]]/Tabla1[[#This Row],[impressions]],0)</f>
        <v>0.21004051220455608</v>
      </c>
      <c r="N37" s="11">
        <f>IFERROR(Tabla1[[#This Row],[mark_spent]]/Tabla1[[#This Row],[clicks]],0)</f>
        <v>11.466963045290358</v>
      </c>
      <c r="O37" s="11">
        <f>IFERROR(Tabla1[[#This Row],[mark_spent]]/Tabla1[[#This Row],[leads]],0)</f>
        <v>750.35636363636365</v>
      </c>
      <c r="P37" s="11">
        <f>IFERROR(Tabla1[[#This Row],[mark_spent]]/Tabla1[[#This Row],[orders]],0)</f>
        <v>4585.5111111111109</v>
      </c>
      <c r="Q37" s="4">
        <f>IFERROR(Tabla1[[#This Row],[impressions]]/Tabla1[[#This Row],[clicks]],0)</f>
        <v>54.594053903862182</v>
      </c>
      <c r="R37" s="4">
        <f>IFERROR(Tabla1[[#This Row],[clicks]]/Tabla1[[#This Row],[leads]],0)</f>
        <v>65.436363636363637</v>
      </c>
      <c r="S37" s="4">
        <f>IFERROR(Tabla1[[#This Row],[leads]]/Tabla1[[#This Row],[orders]],0)</f>
        <v>6.1111111111111107</v>
      </c>
    </row>
    <row r="38" spans="1:19" x14ac:dyDescent="0.25">
      <c r="A38">
        <v>37</v>
      </c>
      <c r="B38" s="1">
        <v>44231</v>
      </c>
      <c r="C38" t="s">
        <v>22</v>
      </c>
      <c r="D38" t="s">
        <v>16</v>
      </c>
      <c r="E38" t="s">
        <v>10</v>
      </c>
      <c r="F38" s="3">
        <v>1531679</v>
      </c>
      <c r="G38" s="11">
        <v>60108.800000000003</v>
      </c>
      <c r="H38" s="3">
        <v>9591</v>
      </c>
      <c r="I38" s="3">
        <v>234</v>
      </c>
      <c r="J38" s="3">
        <v>17</v>
      </c>
      <c r="K38" s="11">
        <v>58990</v>
      </c>
      <c r="L38" s="5">
        <f>IFERROR((Tabla1[[#This Row],[revenue]]-Tabla1[[#This Row],[mark_spent]])/Tabla1[[#This Row],[mark_spent]],0)</f>
        <v>-1.8612915247018788E-2</v>
      </c>
      <c r="M38" s="11">
        <f>IFERROR(Tabla1[[#This Row],[mark_spent]]/Tabla1[[#This Row],[impressions]],0)</f>
        <v>3.9243731878546358E-2</v>
      </c>
      <c r="N38" s="11">
        <f>IFERROR(Tabla1[[#This Row],[mark_spent]]/Tabla1[[#This Row],[clicks]],0)</f>
        <v>6.267208841622355</v>
      </c>
      <c r="O38" s="11">
        <f>IFERROR(Tabla1[[#This Row],[mark_spent]]/Tabla1[[#This Row],[leads]],0)</f>
        <v>256.87521367521367</v>
      </c>
      <c r="P38" s="11">
        <f>IFERROR(Tabla1[[#This Row],[mark_spent]]/Tabla1[[#This Row],[orders]],0)</f>
        <v>3535.8117647058825</v>
      </c>
      <c r="Q38" s="4">
        <f>IFERROR(Tabla1[[#This Row],[impressions]]/Tabla1[[#This Row],[clicks]],0)</f>
        <v>159.69961422166614</v>
      </c>
      <c r="R38" s="4">
        <f>IFERROR(Tabla1[[#This Row],[clicks]]/Tabla1[[#This Row],[leads]],0)</f>
        <v>40.987179487179489</v>
      </c>
      <c r="S38" s="4">
        <f>IFERROR(Tabla1[[#This Row],[leads]]/Tabla1[[#This Row],[orders]],0)</f>
        <v>13.764705882352942</v>
      </c>
    </row>
    <row r="39" spans="1:19" x14ac:dyDescent="0.25">
      <c r="A39">
        <v>38</v>
      </c>
      <c r="B39" s="1">
        <v>44231</v>
      </c>
      <c r="C39" t="s">
        <v>23</v>
      </c>
      <c r="D39" t="s">
        <v>17</v>
      </c>
      <c r="E39" t="s">
        <v>11</v>
      </c>
      <c r="F39" s="3">
        <v>2120555</v>
      </c>
      <c r="G39" s="11">
        <v>185263</v>
      </c>
      <c r="H39" s="3">
        <v>17993</v>
      </c>
      <c r="I39" s="3">
        <v>445</v>
      </c>
      <c r="J39" s="3">
        <v>89</v>
      </c>
      <c r="K39" s="11">
        <v>624958</v>
      </c>
      <c r="L39" s="5">
        <f>IFERROR((Tabla1[[#This Row],[revenue]]-Tabla1[[#This Row],[mark_spent]])/Tabla1[[#This Row],[mark_spent]],0)</f>
        <v>2.3733557159281671</v>
      </c>
      <c r="M39" s="11">
        <f>IFERROR(Tabla1[[#This Row],[mark_spent]]/Tabla1[[#This Row],[impressions]],0)</f>
        <v>8.7365335961576099E-2</v>
      </c>
      <c r="N39" s="11">
        <f>IFERROR(Tabla1[[#This Row],[mark_spent]]/Tabla1[[#This Row],[clicks]],0)</f>
        <v>10.296393041738455</v>
      </c>
      <c r="O39" s="11">
        <f>IFERROR(Tabla1[[#This Row],[mark_spent]]/Tabla1[[#This Row],[leads]],0)</f>
        <v>416.32134831460672</v>
      </c>
      <c r="P39" s="11">
        <f>IFERROR(Tabla1[[#This Row],[mark_spent]]/Tabla1[[#This Row],[orders]],0)</f>
        <v>2081.6067415730336</v>
      </c>
      <c r="Q39" s="4">
        <f>IFERROR(Tabla1[[#This Row],[impressions]]/Tabla1[[#This Row],[clicks]],0)</f>
        <v>117.85444339465347</v>
      </c>
      <c r="R39" s="4">
        <f>IFERROR(Tabla1[[#This Row],[clicks]]/Tabla1[[#This Row],[leads]],0)</f>
        <v>40.433707865168536</v>
      </c>
      <c r="S39" s="4">
        <f>IFERROR(Tabla1[[#This Row],[leads]]/Tabla1[[#This Row],[orders]],0)</f>
        <v>5</v>
      </c>
    </row>
    <row r="40" spans="1:19" x14ac:dyDescent="0.25">
      <c r="A40">
        <v>39</v>
      </c>
      <c r="B40" s="1">
        <v>44231</v>
      </c>
      <c r="C40" t="s">
        <v>24</v>
      </c>
      <c r="D40" t="s">
        <v>13</v>
      </c>
      <c r="E40" t="s">
        <v>9</v>
      </c>
      <c r="F40" s="3">
        <v>1322751</v>
      </c>
      <c r="G40" s="11">
        <v>104028</v>
      </c>
      <c r="H40" s="3">
        <v>10794</v>
      </c>
      <c r="I40" s="3">
        <v>238</v>
      </c>
      <c r="J40" s="3">
        <v>27</v>
      </c>
      <c r="K40" s="11">
        <v>179037</v>
      </c>
      <c r="L40" s="5">
        <f>IFERROR((Tabla1[[#This Row],[revenue]]-Tabla1[[#This Row],[mark_spent]])/Tabla1[[#This Row],[mark_spent]],0)</f>
        <v>0.72104625677702161</v>
      </c>
      <c r="M40" s="11">
        <f>IFERROR(Tabla1[[#This Row],[mark_spent]]/Tabla1[[#This Row],[impressions]],0)</f>
        <v>7.8645187189425675E-2</v>
      </c>
      <c r="N40" s="11">
        <f>IFERROR(Tabla1[[#This Row],[mark_spent]]/Tabla1[[#This Row],[clicks]],0)</f>
        <v>9.6375764313507499</v>
      </c>
      <c r="O40" s="11">
        <f>IFERROR(Tabla1[[#This Row],[mark_spent]]/Tabla1[[#This Row],[leads]],0)</f>
        <v>437.0924369747899</v>
      </c>
      <c r="P40" s="11">
        <f>IFERROR(Tabla1[[#This Row],[mark_spent]]/Tabla1[[#This Row],[orders]],0)</f>
        <v>3852.8888888888887</v>
      </c>
      <c r="Q40" s="4">
        <f>IFERROR(Tabla1[[#This Row],[impressions]]/Tabla1[[#This Row],[clicks]],0)</f>
        <v>122.54502501389661</v>
      </c>
      <c r="R40" s="4">
        <f>IFERROR(Tabla1[[#This Row],[clicks]]/Tabla1[[#This Row],[leads]],0)</f>
        <v>45.352941176470587</v>
      </c>
      <c r="S40" s="4">
        <f>IFERROR(Tabla1[[#This Row],[leads]]/Tabla1[[#This Row],[orders]],0)</f>
        <v>8.8148148148148149</v>
      </c>
    </row>
    <row r="41" spans="1:19" x14ac:dyDescent="0.25">
      <c r="A41">
        <v>40</v>
      </c>
      <c r="B41" s="1">
        <v>44231</v>
      </c>
      <c r="C41" t="s">
        <v>24</v>
      </c>
      <c r="D41" t="s">
        <v>14</v>
      </c>
      <c r="E41" t="s">
        <v>9</v>
      </c>
      <c r="F41" s="3">
        <v>3008227</v>
      </c>
      <c r="G41" s="11">
        <v>40119.199999999997</v>
      </c>
      <c r="H41" s="3">
        <v>20392</v>
      </c>
      <c r="I41" s="3">
        <v>408</v>
      </c>
      <c r="J41" s="3">
        <v>12</v>
      </c>
      <c r="K41" s="11">
        <v>23772</v>
      </c>
      <c r="L41" s="5">
        <f>IFERROR((Tabla1[[#This Row],[revenue]]-Tabla1[[#This Row],[mark_spent]])/Tabla1[[#This Row],[mark_spent]],0)</f>
        <v>-0.40746575205886454</v>
      </c>
      <c r="M41" s="11">
        <f>IFERROR(Tabla1[[#This Row],[mark_spent]]/Tabla1[[#This Row],[impressions]],0)</f>
        <v>1.3336493555838705E-2</v>
      </c>
      <c r="N41" s="11">
        <f>IFERROR(Tabla1[[#This Row],[mark_spent]]/Tabla1[[#This Row],[clicks]],0)</f>
        <v>1.9673989799921536</v>
      </c>
      <c r="O41" s="11">
        <f>IFERROR(Tabla1[[#This Row],[mark_spent]]/Tabla1[[#This Row],[leads]],0)</f>
        <v>98.331372549019605</v>
      </c>
      <c r="P41" s="11">
        <f>IFERROR(Tabla1[[#This Row],[mark_spent]]/Tabla1[[#This Row],[orders]],0)</f>
        <v>3343.2666666666664</v>
      </c>
      <c r="Q41" s="4">
        <f>IFERROR(Tabla1[[#This Row],[impressions]]/Tabla1[[#This Row],[clicks]],0)</f>
        <v>147.51995880737545</v>
      </c>
      <c r="R41" s="4">
        <f>IFERROR(Tabla1[[#This Row],[clicks]]/Tabla1[[#This Row],[leads]],0)</f>
        <v>49.980392156862742</v>
      </c>
      <c r="S41" s="4">
        <f>IFERROR(Tabla1[[#This Row],[leads]]/Tabla1[[#This Row],[orders]],0)</f>
        <v>34</v>
      </c>
    </row>
    <row r="42" spans="1:19" x14ac:dyDescent="0.25">
      <c r="A42">
        <v>41</v>
      </c>
      <c r="B42" s="1">
        <v>44231</v>
      </c>
      <c r="C42" t="s">
        <v>21</v>
      </c>
      <c r="D42" t="s">
        <v>18</v>
      </c>
      <c r="E42" t="s">
        <v>9</v>
      </c>
      <c r="F42" s="3">
        <v>43160</v>
      </c>
      <c r="G42" s="11">
        <v>885.75</v>
      </c>
      <c r="H42" s="3">
        <v>1194</v>
      </c>
      <c r="I42" s="3">
        <v>4</v>
      </c>
      <c r="J42" s="3">
        <v>1</v>
      </c>
      <c r="K42" s="11">
        <v>5287</v>
      </c>
      <c r="L42" s="5">
        <f>IFERROR((Tabla1[[#This Row],[revenue]]-Tabla1[[#This Row],[mark_spent]])/Tabla1[[#This Row],[mark_spent]],0)</f>
        <v>4.9689528648038381</v>
      </c>
      <c r="M42" s="11">
        <f>IFERROR(Tabla1[[#This Row],[mark_spent]]/Tabla1[[#This Row],[impressions]],0)</f>
        <v>2.0522474513438371E-2</v>
      </c>
      <c r="N42" s="11">
        <f>IFERROR(Tabla1[[#This Row],[mark_spent]]/Tabla1[[#This Row],[clicks]],0)</f>
        <v>0.74183417085427139</v>
      </c>
      <c r="O42" s="11">
        <f>IFERROR(Tabla1[[#This Row],[mark_spent]]/Tabla1[[#This Row],[leads]],0)</f>
        <v>221.4375</v>
      </c>
      <c r="P42" s="11">
        <f>IFERROR(Tabla1[[#This Row],[mark_spent]]/Tabla1[[#This Row],[orders]],0)</f>
        <v>885.75</v>
      </c>
      <c r="Q42" s="4">
        <f>IFERROR(Tabla1[[#This Row],[impressions]]/Tabla1[[#This Row],[clicks]],0)</f>
        <v>36.147403685092129</v>
      </c>
      <c r="R42" s="4">
        <f>IFERROR(Tabla1[[#This Row],[clicks]]/Tabla1[[#This Row],[leads]],0)</f>
        <v>298.5</v>
      </c>
      <c r="S42" s="4">
        <f>IFERROR(Tabla1[[#This Row],[leads]]/Tabla1[[#This Row],[orders]],0)</f>
        <v>4</v>
      </c>
    </row>
    <row r="43" spans="1:19" x14ac:dyDescent="0.25">
      <c r="A43">
        <v>42</v>
      </c>
      <c r="B43" s="1">
        <v>44231</v>
      </c>
      <c r="C43" t="s">
        <v>21</v>
      </c>
      <c r="D43" t="s">
        <v>19</v>
      </c>
      <c r="E43" t="s">
        <v>9</v>
      </c>
      <c r="F43" s="3">
        <v>432611</v>
      </c>
      <c r="G43" s="11">
        <v>120335</v>
      </c>
      <c r="H43" s="3">
        <v>4807</v>
      </c>
      <c r="I43" s="3">
        <v>71</v>
      </c>
      <c r="J43" s="3">
        <v>13</v>
      </c>
      <c r="K43" s="11">
        <v>6864</v>
      </c>
      <c r="L43" s="5">
        <f>IFERROR((Tabla1[[#This Row],[revenue]]-Tabla1[[#This Row],[mark_spent]])/Tabla1[[#This Row],[mark_spent]],0)</f>
        <v>-0.94295923879170651</v>
      </c>
      <c r="M43" s="11">
        <f>IFERROR(Tabla1[[#This Row],[mark_spent]]/Tabla1[[#This Row],[impressions]],0)</f>
        <v>0.27815982487731472</v>
      </c>
      <c r="N43" s="11">
        <f>IFERROR(Tabla1[[#This Row],[mark_spent]]/Tabla1[[#This Row],[clicks]],0)</f>
        <v>25.033284793010193</v>
      </c>
      <c r="O43" s="11">
        <f>IFERROR(Tabla1[[#This Row],[mark_spent]]/Tabla1[[#This Row],[leads]],0)</f>
        <v>1694.8591549295775</v>
      </c>
      <c r="P43" s="11">
        <f>IFERROR(Tabla1[[#This Row],[mark_spent]]/Tabla1[[#This Row],[orders]],0)</f>
        <v>9256.538461538461</v>
      </c>
      <c r="Q43" s="4">
        <f>IFERROR(Tabla1[[#This Row],[impressions]]/Tabla1[[#This Row],[clicks]],0)</f>
        <v>89.996047430830046</v>
      </c>
      <c r="R43" s="4">
        <f>IFERROR(Tabla1[[#This Row],[clicks]]/Tabla1[[#This Row],[leads]],0)</f>
        <v>67.704225352112672</v>
      </c>
      <c r="S43" s="4">
        <f>IFERROR(Tabla1[[#This Row],[leads]]/Tabla1[[#This Row],[orders]],0)</f>
        <v>5.4615384615384617</v>
      </c>
    </row>
    <row r="44" spans="1:19" x14ac:dyDescent="0.25">
      <c r="A44">
        <v>43</v>
      </c>
      <c r="B44" s="1">
        <v>44231</v>
      </c>
      <c r="C44" t="s">
        <v>24</v>
      </c>
      <c r="D44" t="s">
        <v>17</v>
      </c>
      <c r="E44" t="s">
        <v>11</v>
      </c>
      <c r="F44" s="3">
        <v>1199300</v>
      </c>
      <c r="G44" s="11">
        <v>149279</v>
      </c>
      <c r="H44" s="3">
        <v>11993</v>
      </c>
      <c r="I44" s="3">
        <v>267</v>
      </c>
      <c r="J44" s="3">
        <v>38</v>
      </c>
      <c r="K44" s="11">
        <v>224542</v>
      </c>
      <c r="L44" s="5">
        <f>IFERROR((Tabla1[[#This Row],[revenue]]-Tabla1[[#This Row],[mark_spent]])/Tabla1[[#This Row],[mark_spent]],0)</f>
        <v>0.50417674287743086</v>
      </c>
      <c r="M44" s="11">
        <f>IFERROR(Tabla1[[#This Row],[mark_spent]]/Tabla1[[#This Row],[impressions]],0)</f>
        <v>0.12447177520220129</v>
      </c>
      <c r="N44" s="11">
        <f>IFERROR(Tabla1[[#This Row],[mark_spent]]/Tabla1[[#This Row],[clicks]],0)</f>
        <v>12.447177520220128</v>
      </c>
      <c r="O44" s="11">
        <f>IFERROR(Tabla1[[#This Row],[mark_spent]]/Tabla1[[#This Row],[leads]],0)</f>
        <v>559.09737827715355</v>
      </c>
      <c r="P44" s="11">
        <f>IFERROR(Tabla1[[#This Row],[mark_spent]]/Tabla1[[#This Row],[orders]],0)</f>
        <v>3928.3947368421054</v>
      </c>
      <c r="Q44" s="4">
        <f>IFERROR(Tabla1[[#This Row],[impressions]]/Tabla1[[#This Row],[clicks]],0)</f>
        <v>100</v>
      </c>
      <c r="R44" s="4">
        <f>IFERROR(Tabla1[[#This Row],[clicks]]/Tabla1[[#This Row],[leads]],0)</f>
        <v>44.917602996254679</v>
      </c>
      <c r="S44" s="4">
        <f>IFERROR(Tabla1[[#This Row],[leads]]/Tabla1[[#This Row],[orders]],0)</f>
        <v>7.0263157894736841</v>
      </c>
    </row>
    <row r="45" spans="1:19" x14ac:dyDescent="0.25">
      <c r="A45">
        <v>44</v>
      </c>
      <c r="B45" s="1">
        <v>44231</v>
      </c>
      <c r="C45" t="s">
        <v>25</v>
      </c>
      <c r="D45" t="s">
        <v>20</v>
      </c>
      <c r="E45" t="s">
        <v>12</v>
      </c>
      <c r="F45" s="3">
        <v>41924802</v>
      </c>
      <c r="G45" s="11">
        <v>177746</v>
      </c>
      <c r="H45" s="3">
        <v>16806</v>
      </c>
      <c r="I45" s="3">
        <v>336</v>
      </c>
      <c r="J45" s="3">
        <v>60</v>
      </c>
      <c r="K45" s="11">
        <v>204540</v>
      </c>
      <c r="L45" s="5">
        <f>IFERROR((Tabla1[[#This Row],[revenue]]-Tabla1[[#This Row],[mark_spent]])/Tabla1[[#This Row],[mark_spent]],0)</f>
        <v>0.15074319534616812</v>
      </c>
      <c r="M45" s="11">
        <f>IFERROR(Tabla1[[#This Row],[mark_spent]]/Tabla1[[#This Row],[impressions]],0)</f>
        <v>4.2396383887513649E-3</v>
      </c>
      <c r="N45" s="11">
        <f>IFERROR(Tabla1[[#This Row],[mark_spent]]/Tabla1[[#This Row],[clicks]],0)</f>
        <v>10.576341782696655</v>
      </c>
      <c r="O45" s="11">
        <f>IFERROR(Tabla1[[#This Row],[mark_spent]]/Tabla1[[#This Row],[leads]],0)</f>
        <v>529.00595238095241</v>
      </c>
      <c r="P45" s="11">
        <f>IFERROR(Tabla1[[#This Row],[mark_spent]]/Tabla1[[#This Row],[orders]],0)</f>
        <v>2962.4333333333334</v>
      </c>
      <c r="Q45" s="4">
        <f>IFERROR(Tabla1[[#This Row],[impressions]]/Tabla1[[#This Row],[clicks]],0)</f>
        <v>2494.6329882184932</v>
      </c>
      <c r="R45" s="4">
        <f>IFERROR(Tabla1[[#This Row],[clicks]]/Tabla1[[#This Row],[leads]],0)</f>
        <v>50.017857142857146</v>
      </c>
      <c r="S45" s="4">
        <f>IFERROR(Tabla1[[#This Row],[leads]]/Tabla1[[#This Row],[orders]],0)</f>
        <v>5.6</v>
      </c>
    </row>
    <row r="46" spans="1:19" x14ac:dyDescent="0.25">
      <c r="A46">
        <v>45</v>
      </c>
      <c r="B46" s="1">
        <v>44232</v>
      </c>
      <c r="C46" t="s">
        <v>21</v>
      </c>
      <c r="D46" t="s">
        <v>13</v>
      </c>
      <c r="E46" t="s">
        <v>9</v>
      </c>
      <c r="F46" s="3">
        <v>3462883</v>
      </c>
      <c r="G46" s="11">
        <v>90691.7</v>
      </c>
      <c r="H46" s="3">
        <v>11997</v>
      </c>
      <c r="I46" s="3">
        <v>143</v>
      </c>
      <c r="J46" s="3">
        <v>17</v>
      </c>
      <c r="K46" s="11">
        <v>84677</v>
      </c>
      <c r="L46" s="5">
        <f>IFERROR((Tabla1[[#This Row],[revenue]]-Tabla1[[#This Row],[mark_spent]])/Tabla1[[#This Row],[mark_spent]],0)</f>
        <v>-6.6320291713574647E-2</v>
      </c>
      <c r="M46" s="11">
        <f>IFERROR(Tabla1[[#This Row],[mark_spent]]/Tabla1[[#This Row],[impressions]],0)</f>
        <v>2.6189651801692405E-2</v>
      </c>
      <c r="N46" s="11">
        <f>IFERROR(Tabla1[[#This Row],[mark_spent]]/Tabla1[[#This Row],[clicks]],0)</f>
        <v>7.5595315495540554</v>
      </c>
      <c r="O46" s="11">
        <f>IFERROR(Tabla1[[#This Row],[mark_spent]]/Tabla1[[#This Row],[leads]],0)</f>
        <v>634.20769230769224</v>
      </c>
      <c r="P46" s="11">
        <f>IFERROR(Tabla1[[#This Row],[mark_spent]]/Tabla1[[#This Row],[orders]],0)</f>
        <v>5334.8058823529409</v>
      </c>
      <c r="Q46" s="4">
        <f>IFERROR(Tabla1[[#This Row],[impressions]]/Tabla1[[#This Row],[clicks]],0)</f>
        <v>288.64574476952572</v>
      </c>
      <c r="R46" s="4">
        <f>IFERROR(Tabla1[[#This Row],[clicks]]/Tabla1[[#This Row],[leads]],0)</f>
        <v>83.895104895104893</v>
      </c>
      <c r="S46" s="4">
        <f>IFERROR(Tabla1[[#This Row],[leads]]/Tabla1[[#This Row],[orders]],0)</f>
        <v>8.4117647058823533</v>
      </c>
    </row>
    <row r="47" spans="1:19" x14ac:dyDescent="0.25">
      <c r="A47">
        <v>46</v>
      </c>
      <c r="B47" s="1">
        <v>44232</v>
      </c>
      <c r="C47" t="s">
        <v>21</v>
      </c>
      <c r="D47" t="s">
        <v>14</v>
      </c>
      <c r="E47" t="s">
        <v>9</v>
      </c>
      <c r="F47" s="3">
        <v>3299600</v>
      </c>
      <c r="G47" s="11">
        <v>261047</v>
      </c>
      <c r="H47" s="3">
        <v>16498</v>
      </c>
      <c r="I47" s="3">
        <v>330</v>
      </c>
      <c r="J47" s="3">
        <v>42</v>
      </c>
      <c r="K47" s="11">
        <v>209202</v>
      </c>
      <c r="L47" s="5">
        <f>IFERROR((Tabla1[[#This Row],[revenue]]-Tabla1[[#This Row],[mark_spent]])/Tabla1[[#This Row],[mark_spent]],0)</f>
        <v>-0.19860408278968922</v>
      </c>
      <c r="M47" s="11">
        <f>IFERROR(Tabla1[[#This Row],[mark_spent]]/Tabla1[[#This Row],[impressions]],0)</f>
        <v>7.9114741180749182E-2</v>
      </c>
      <c r="N47" s="11">
        <f>IFERROR(Tabla1[[#This Row],[mark_spent]]/Tabla1[[#This Row],[clicks]],0)</f>
        <v>15.822948236149836</v>
      </c>
      <c r="O47" s="11">
        <f>IFERROR(Tabla1[[#This Row],[mark_spent]]/Tabla1[[#This Row],[leads]],0)</f>
        <v>791.0515151515151</v>
      </c>
      <c r="P47" s="11">
        <f>IFERROR(Tabla1[[#This Row],[mark_spent]]/Tabla1[[#This Row],[orders]],0)</f>
        <v>6215.4047619047615</v>
      </c>
      <c r="Q47" s="4">
        <f>IFERROR(Tabla1[[#This Row],[impressions]]/Tabla1[[#This Row],[clicks]],0)</f>
        <v>200</v>
      </c>
      <c r="R47" s="4">
        <f>IFERROR(Tabla1[[#This Row],[clicks]]/Tabla1[[#This Row],[leads]],0)</f>
        <v>49.993939393939392</v>
      </c>
      <c r="S47" s="4">
        <f>IFERROR(Tabla1[[#This Row],[leads]]/Tabla1[[#This Row],[orders]],0)</f>
        <v>7.8571428571428568</v>
      </c>
    </row>
    <row r="48" spans="1:19" x14ac:dyDescent="0.25">
      <c r="A48">
        <v>47</v>
      </c>
      <c r="B48" s="1">
        <v>44232</v>
      </c>
      <c r="C48" t="s">
        <v>22</v>
      </c>
      <c r="D48" t="s">
        <v>15</v>
      </c>
      <c r="E48" t="s">
        <v>10</v>
      </c>
      <c r="F48" s="3">
        <v>236719</v>
      </c>
      <c r="G48" s="11">
        <v>96930.6</v>
      </c>
      <c r="H48" s="3">
        <v>4504</v>
      </c>
      <c r="I48" s="3">
        <v>151</v>
      </c>
      <c r="J48" s="3">
        <v>23</v>
      </c>
      <c r="K48" s="11">
        <v>177882</v>
      </c>
      <c r="L48" s="5">
        <f>IFERROR((Tabla1[[#This Row],[revenue]]-Tabla1[[#This Row],[mark_spent]])/Tabla1[[#This Row],[mark_spent]],0)</f>
        <v>0.83514803374785662</v>
      </c>
      <c r="M48" s="11">
        <f>IFERROR(Tabla1[[#This Row],[mark_spent]]/Tabla1[[#This Row],[impressions]],0)</f>
        <v>0.40947536953096292</v>
      </c>
      <c r="N48" s="11">
        <f>IFERROR(Tabla1[[#This Row],[mark_spent]]/Tabla1[[#This Row],[clicks]],0)</f>
        <v>21.521003552397868</v>
      </c>
      <c r="O48" s="11">
        <f>IFERROR(Tabla1[[#This Row],[mark_spent]]/Tabla1[[#This Row],[leads]],0)</f>
        <v>641.92450331125826</v>
      </c>
      <c r="P48" s="11">
        <f>IFERROR(Tabla1[[#This Row],[mark_spent]]/Tabla1[[#This Row],[orders]],0)</f>
        <v>4214.3739130434788</v>
      </c>
      <c r="Q48" s="4">
        <f>IFERROR(Tabla1[[#This Row],[impressions]]/Tabla1[[#This Row],[clicks]],0)</f>
        <v>52.557504440497333</v>
      </c>
      <c r="R48" s="4">
        <f>IFERROR(Tabla1[[#This Row],[clicks]]/Tabla1[[#This Row],[leads]],0)</f>
        <v>29.827814569536425</v>
      </c>
      <c r="S48" s="4">
        <f>IFERROR(Tabla1[[#This Row],[leads]]/Tabla1[[#This Row],[orders]],0)</f>
        <v>6.5652173913043477</v>
      </c>
    </row>
    <row r="49" spans="1:19" x14ac:dyDescent="0.25">
      <c r="A49">
        <v>48</v>
      </c>
      <c r="B49" s="1">
        <v>44232</v>
      </c>
      <c r="C49" t="s">
        <v>22</v>
      </c>
      <c r="D49" t="s">
        <v>16</v>
      </c>
      <c r="E49" t="s">
        <v>10</v>
      </c>
      <c r="F49" s="3">
        <v>9914040</v>
      </c>
      <c r="G49" s="11">
        <v>56875.199999999997</v>
      </c>
      <c r="H49" s="3">
        <v>11993</v>
      </c>
      <c r="I49" s="3">
        <v>139</v>
      </c>
      <c r="J49" s="3">
        <v>14</v>
      </c>
      <c r="K49" s="11">
        <v>49644</v>
      </c>
      <c r="L49" s="5">
        <f>IFERROR((Tabla1[[#This Row],[revenue]]-Tabla1[[#This Row],[mark_spent]])/Tabla1[[#This Row],[mark_spent]],0)</f>
        <v>-0.12714153093088021</v>
      </c>
      <c r="M49" s="11">
        <f>IFERROR(Tabla1[[#This Row],[mark_spent]]/Tabla1[[#This Row],[impressions]],0)</f>
        <v>5.7368338235472115E-3</v>
      </c>
      <c r="N49" s="11">
        <f>IFERROR(Tabla1[[#This Row],[mark_spent]]/Tabla1[[#This Row],[clicks]],0)</f>
        <v>4.7423663803885594</v>
      </c>
      <c r="O49" s="11">
        <f>IFERROR(Tabla1[[#This Row],[mark_spent]]/Tabla1[[#This Row],[leads]],0)</f>
        <v>409.17410071942442</v>
      </c>
      <c r="P49" s="11">
        <f>IFERROR(Tabla1[[#This Row],[mark_spent]]/Tabla1[[#This Row],[orders]],0)</f>
        <v>4062.5142857142855</v>
      </c>
      <c r="Q49" s="4">
        <f>IFERROR(Tabla1[[#This Row],[impressions]]/Tabla1[[#This Row],[clicks]],0)</f>
        <v>826.65221379137836</v>
      </c>
      <c r="R49" s="4">
        <f>IFERROR(Tabla1[[#This Row],[clicks]]/Tabla1[[#This Row],[leads]],0)</f>
        <v>86.280575539568346</v>
      </c>
      <c r="S49" s="4">
        <f>IFERROR(Tabla1[[#This Row],[leads]]/Tabla1[[#This Row],[orders]],0)</f>
        <v>9.9285714285714288</v>
      </c>
    </row>
    <row r="50" spans="1:19" x14ac:dyDescent="0.25">
      <c r="A50">
        <v>49</v>
      </c>
      <c r="B50" s="1">
        <v>44232</v>
      </c>
      <c r="C50" t="s">
        <v>23</v>
      </c>
      <c r="D50" t="s">
        <v>17</v>
      </c>
      <c r="E50" t="s">
        <v>11</v>
      </c>
      <c r="F50" s="3">
        <v>1965108</v>
      </c>
      <c r="G50" s="11">
        <v>442617</v>
      </c>
      <c r="H50" s="3">
        <v>22507</v>
      </c>
      <c r="I50" s="3">
        <v>731</v>
      </c>
      <c r="J50" s="3">
        <v>146</v>
      </c>
      <c r="K50" s="11">
        <v>1165230</v>
      </c>
      <c r="L50" s="5">
        <f>IFERROR((Tabla1[[#This Row],[revenue]]-Tabla1[[#This Row],[mark_spent]])/Tabla1[[#This Row],[mark_spent]],0)</f>
        <v>1.6325920604043676</v>
      </c>
      <c r="M50" s="11">
        <f>IFERROR(Tabla1[[#This Row],[mark_spent]]/Tabla1[[#This Row],[impressions]],0)</f>
        <v>0.22523800218613937</v>
      </c>
      <c r="N50" s="11">
        <f>IFERROR(Tabla1[[#This Row],[mark_spent]]/Tabla1[[#This Row],[clicks]],0)</f>
        <v>19.665748433820589</v>
      </c>
      <c r="O50" s="11">
        <f>IFERROR(Tabla1[[#This Row],[mark_spent]]/Tabla1[[#This Row],[leads]],0)</f>
        <v>605.49521203830375</v>
      </c>
      <c r="P50" s="11">
        <f>IFERROR(Tabla1[[#This Row],[mark_spent]]/Tabla1[[#This Row],[orders]],0)</f>
        <v>3031.6232876712329</v>
      </c>
      <c r="Q50" s="4">
        <f>IFERROR(Tabla1[[#This Row],[impressions]]/Tabla1[[#This Row],[clicks]],0)</f>
        <v>87.310969920469191</v>
      </c>
      <c r="R50" s="4">
        <f>IFERROR(Tabla1[[#This Row],[clicks]]/Tabla1[[#This Row],[leads]],0)</f>
        <v>30.789329685362517</v>
      </c>
      <c r="S50" s="4">
        <f>IFERROR(Tabla1[[#This Row],[leads]]/Tabla1[[#This Row],[orders]],0)</f>
        <v>5.006849315068493</v>
      </c>
    </row>
    <row r="51" spans="1:19" x14ac:dyDescent="0.25">
      <c r="A51">
        <v>50</v>
      </c>
      <c r="B51" s="1">
        <v>44232</v>
      </c>
      <c r="C51" t="s">
        <v>24</v>
      </c>
      <c r="D51" t="s">
        <v>13</v>
      </c>
      <c r="E51" t="s">
        <v>9</v>
      </c>
      <c r="F51" s="3">
        <v>7485780</v>
      </c>
      <c r="G51" s="11">
        <v>258306</v>
      </c>
      <c r="H51" s="3">
        <v>13498</v>
      </c>
      <c r="I51" s="3">
        <v>526</v>
      </c>
      <c r="J51" s="3">
        <v>76</v>
      </c>
      <c r="K51" s="11">
        <v>454556</v>
      </c>
      <c r="L51" s="5">
        <f>IFERROR((Tabla1[[#This Row],[revenue]]-Tabla1[[#This Row],[mark_spent]])/Tabla1[[#This Row],[mark_spent]],0)</f>
        <v>0.75975780663244374</v>
      </c>
      <c r="M51" s="11">
        <f>IFERROR(Tabla1[[#This Row],[mark_spent]]/Tabla1[[#This Row],[impressions]],0)</f>
        <v>3.450622380032542E-2</v>
      </c>
      <c r="N51" s="11">
        <f>IFERROR(Tabla1[[#This Row],[mark_spent]]/Tabla1[[#This Row],[clicks]],0)</f>
        <v>19.136612831530599</v>
      </c>
      <c r="O51" s="11">
        <f>IFERROR(Tabla1[[#This Row],[mark_spent]]/Tabla1[[#This Row],[leads]],0)</f>
        <v>491.0760456273764</v>
      </c>
      <c r="P51" s="11">
        <f>IFERROR(Tabla1[[#This Row],[mark_spent]]/Tabla1[[#This Row],[orders]],0)</f>
        <v>3398.7631578947367</v>
      </c>
      <c r="Q51" s="4">
        <f>IFERROR(Tabla1[[#This Row],[impressions]]/Tabla1[[#This Row],[clicks]],0)</f>
        <v>554.58438287153649</v>
      </c>
      <c r="R51" s="4">
        <f>IFERROR(Tabla1[[#This Row],[clicks]]/Tabla1[[#This Row],[leads]],0)</f>
        <v>25.661596958174904</v>
      </c>
      <c r="S51" s="4">
        <f>IFERROR(Tabla1[[#This Row],[leads]]/Tabla1[[#This Row],[orders]],0)</f>
        <v>6.9210526315789478</v>
      </c>
    </row>
    <row r="52" spans="1:19" x14ac:dyDescent="0.25">
      <c r="A52">
        <v>51</v>
      </c>
      <c r="B52" s="1">
        <v>44232</v>
      </c>
      <c r="C52" t="s">
        <v>24</v>
      </c>
      <c r="D52" t="s">
        <v>14</v>
      </c>
      <c r="E52" t="s">
        <v>9</v>
      </c>
      <c r="F52" s="3">
        <v>5100600</v>
      </c>
      <c r="G52" s="11">
        <v>13588.8</v>
      </c>
      <c r="H52" s="3">
        <v>25503</v>
      </c>
      <c r="I52" s="3">
        <v>765</v>
      </c>
      <c r="J52" s="3">
        <v>4</v>
      </c>
      <c r="K52" s="11">
        <v>7924</v>
      </c>
      <c r="L52" s="5">
        <f>IFERROR((Tabla1[[#This Row],[revenue]]-Tabla1[[#This Row],[mark_spent]])/Tabla1[[#This Row],[mark_spent]],0)</f>
        <v>-0.41687271870952547</v>
      </c>
      <c r="M52" s="11">
        <f>IFERROR(Tabla1[[#This Row],[mark_spent]]/Tabla1[[#This Row],[impressions]],0)</f>
        <v>2.6641571579814139E-3</v>
      </c>
      <c r="N52" s="11">
        <f>IFERROR(Tabla1[[#This Row],[mark_spent]]/Tabla1[[#This Row],[clicks]],0)</f>
        <v>0.53283143159628277</v>
      </c>
      <c r="O52" s="11">
        <f>IFERROR(Tabla1[[#This Row],[mark_spent]]/Tabla1[[#This Row],[leads]],0)</f>
        <v>17.763137254901959</v>
      </c>
      <c r="P52" s="11">
        <f>IFERROR(Tabla1[[#This Row],[mark_spent]]/Tabla1[[#This Row],[orders]],0)</f>
        <v>3397.2</v>
      </c>
      <c r="Q52" s="4">
        <f>IFERROR(Tabla1[[#This Row],[impressions]]/Tabla1[[#This Row],[clicks]],0)</f>
        <v>200</v>
      </c>
      <c r="R52" s="4">
        <f>IFERROR(Tabla1[[#This Row],[clicks]]/Tabla1[[#This Row],[leads]],0)</f>
        <v>33.337254901960783</v>
      </c>
      <c r="S52" s="4">
        <f>IFERROR(Tabla1[[#This Row],[leads]]/Tabla1[[#This Row],[orders]],0)</f>
        <v>191.25</v>
      </c>
    </row>
    <row r="53" spans="1:19" x14ac:dyDescent="0.25">
      <c r="A53">
        <v>52</v>
      </c>
      <c r="B53" s="1">
        <v>44232</v>
      </c>
      <c r="C53" t="s">
        <v>21</v>
      </c>
      <c r="D53" t="s">
        <v>18</v>
      </c>
      <c r="E53" t="s">
        <v>9</v>
      </c>
      <c r="F53" s="3">
        <v>48954</v>
      </c>
      <c r="G53" s="11">
        <v>6790.74</v>
      </c>
      <c r="H53" s="3">
        <v>1505</v>
      </c>
      <c r="I53" s="3">
        <v>30</v>
      </c>
      <c r="J53" s="3">
        <v>5</v>
      </c>
      <c r="K53" s="11">
        <v>27060</v>
      </c>
      <c r="L53" s="5">
        <f>IFERROR((Tabla1[[#This Row],[revenue]]-Tabla1[[#This Row],[mark_spent]])/Tabla1[[#This Row],[mark_spent]],0)</f>
        <v>2.9848381766935566</v>
      </c>
      <c r="M53" s="11">
        <f>IFERROR(Tabla1[[#This Row],[mark_spent]]/Tabla1[[#This Row],[impressions]],0)</f>
        <v>0.13871675450422846</v>
      </c>
      <c r="N53" s="11">
        <f>IFERROR(Tabla1[[#This Row],[mark_spent]]/Tabla1[[#This Row],[clicks]],0)</f>
        <v>4.5121196013289033</v>
      </c>
      <c r="O53" s="11">
        <f>IFERROR(Tabla1[[#This Row],[mark_spent]]/Tabla1[[#This Row],[leads]],0)</f>
        <v>226.358</v>
      </c>
      <c r="P53" s="11">
        <f>IFERROR(Tabla1[[#This Row],[mark_spent]]/Tabla1[[#This Row],[orders]],0)</f>
        <v>1358.1479999999999</v>
      </c>
      <c r="Q53" s="4">
        <f>IFERROR(Tabla1[[#This Row],[impressions]]/Tabla1[[#This Row],[clicks]],0)</f>
        <v>32.527574750830567</v>
      </c>
      <c r="R53" s="4">
        <f>IFERROR(Tabla1[[#This Row],[clicks]]/Tabla1[[#This Row],[leads]],0)</f>
        <v>50.166666666666664</v>
      </c>
      <c r="S53" s="4">
        <f>IFERROR(Tabla1[[#This Row],[leads]]/Tabla1[[#This Row],[orders]],0)</f>
        <v>6</v>
      </c>
    </row>
    <row r="54" spans="1:19" x14ac:dyDescent="0.25">
      <c r="A54">
        <v>53</v>
      </c>
      <c r="B54" s="1">
        <v>44232</v>
      </c>
      <c r="C54" t="s">
        <v>21</v>
      </c>
      <c r="D54" t="s">
        <v>19</v>
      </c>
      <c r="E54" t="s">
        <v>9</v>
      </c>
      <c r="F54" s="3">
        <v>600400</v>
      </c>
      <c r="G54" s="11">
        <v>192789</v>
      </c>
      <c r="H54" s="3">
        <v>6004</v>
      </c>
      <c r="I54" s="3">
        <v>120</v>
      </c>
      <c r="J54" s="3">
        <v>21</v>
      </c>
      <c r="K54" s="11">
        <v>9492</v>
      </c>
      <c r="L54" s="5">
        <f>IFERROR((Tabla1[[#This Row],[revenue]]-Tabla1[[#This Row],[mark_spent]])/Tabla1[[#This Row],[mark_spent]],0)</f>
        <v>-0.95076482579400279</v>
      </c>
      <c r="M54" s="11">
        <f>IFERROR(Tabla1[[#This Row],[mark_spent]]/Tabla1[[#This Row],[impressions]],0)</f>
        <v>0.32110093271152568</v>
      </c>
      <c r="N54" s="11">
        <f>IFERROR(Tabla1[[#This Row],[mark_spent]]/Tabla1[[#This Row],[clicks]],0)</f>
        <v>32.110093271152564</v>
      </c>
      <c r="O54" s="11">
        <f>IFERROR(Tabla1[[#This Row],[mark_spent]]/Tabla1[[#This Row],[leads]],0)</f>
        <v>1606.575</v>
      </c>
      <c r="P54" s="11">
        <f>IFERROR(Tabla1[[#This Row],[mark_spent]]/Tabla1[[#This Row],[orders]],0)</f>
        <v>9180.4285714285706</v>
      </c>
      <c r="Q54" s="4">
        <f>IFERROR(Tabla1[[#This Row],[impressions]]/Tabla1[[#This Row],[clicks]],0)</f>
        <v>100</v>
      </c>
      <c r="R54" s="4">
        <f>IFERROR(Tabla1[[#This Row],[clicks]]/Tabla1[[#This Row],[leads]],0)</f>
        <v>50.033333333333331</v>
      </c>
      <c r="S54" s="4">
        <f>IFERROR(Tabla1[[#This Row],[leads]]/Tabla1[[#This Row],[orders]],0)</f>
        <v>5.7142857142857144</v>
      </c>
    </row>
    <row r="55" spans="1:19" x14ac:dyDescent="0.25">
      <c r="A55">
        <v>54</v>
      </c>
      <c r="B55" s="1">
        <v>44232</v>
      </c>
      <c r="C55" t="s">
        <v>24</v>
      </c>
      <c r="D55" t="s">
        <v>17</v>
      </c>
      <c r="E55" t="s">
        <v>11</v>
      </c>
      <c r="F55" s="3">
        <v>2153303</v>
      </c>
      <c r="G55" s="11">
        <v>36431.699999999997</v>
      </c>
      <c r="H55" s="3">
        <v>15003</v>
      </c>
      <c r="I55" s="3">
        <v>51</v>
      </c>
      <c r="J55" s="3">
        <v>8</v>
      </c>
      <c r="K55" s="11">
        <v>47816</v>
      </c>
      <c r="L55" s="5">
        <f>IFERROR((Tabla1[[#This Row],[revenue]]-Tabla1[[#This Row],[mark_spent]])/Tabla1[[#This Row],[mark_spent]],0)</f>
        <v>0.31248335927228221</v>
      </c>
      <c r="M55" s="11">
        <f>IFERROR(Tabla1[[#This Row],[mark_spent]]/Tabla1[[#This Row],[impressions]],0)</f>
        <v>1.6918984462474626E-2</v>
      </c>
      <c r="N55" s="11">
        <f>IFERROR(Tabla1[[#This Row],[mark_spent]]/Tabla1[[#This Row],[clicks]],0)</f>
        <v>2.4282943411317737</v>
      </c>
      <c r="O55" s="11">
        <f>IFERROR(Tabla1[[#This Row],[mark_spent]]/Tabla1[[#This Row],[leads]],0)</f>
        <v>714.34705882352932</v>
      </c>
      <c r="P55" s="11">
        <f>IFERROR(Tabla1[[#This Row],[mark_spent]]/Tabla1[[#This Row],[orders]],0)</f>
        <v>4553.9624999999996</v>
      </c>
      <c r="Q55" s="4">
        <f>IFERROR(Tabla1[[#This Row],[impressions]]/Tabla1[[#This Row],[clicks]],0)</f>
        <v>143.52482836765981</v>
      </c>
      <c r="R55" s="4">
        <f>IFERROR(Tabla1[[#This Row],[clicks]]/Tabla1[[#This Row],[leads]],0)</f>
        <v>294.1764705882353</v>
      </c>
      <c r="S55" s="4">
        <f>IFERROR(Tabla1[[#This Row],[leads]]/Tabla1[[#This Row],[orders]],0)</f>
        <v>6.375</v>
      </c>
    </row>
    <row r="56" spans="1:19" x14ac:dyDescent="0.25">
      <c r="A56">
        <v>55</v>
      </c>
      <c r="B56" s="1">
        <v>44232</v>
      </c>
      <c r="C56" t="s">
        <v>25</v>
      </c>
      <c r="D56" t="s">
        <v>20</v>
      </c>
      <c r="E56" t="s">
        <v>12</v>
      </c>
      <c r="F56" s="3">
        <v>8238872</v>
      </c>
      <c r="G56" s="11">
        <v>427922</v>
      </c>
      <c r="H56" s="3">
        <v>20997</v>
      </c>
      <c r="I56" s="3">
        <v>796</v>
      </c>
      <c r="J56" s="3">
        <v>119</v>
      </c>
      <c r="K56" s="11">
        <v>471240</v>
      </c>
      <c r="L56" s="5">
        <f>IFERROR((Tabla1[[#This Row],[revenue]]-Tabla1[[#This Row],[mark_spent]])/Tabla1[[#This Row],[mark_spent]],0)</f>
        <v>0.10122872860007198</v>
      </c>
      <c r="M56" s="11">
        <f>IFERROR(Tabla1[[#This Row],[mark_spent]]/Tabla1[[#This Row],[impressions]],0)</f>
        <v>5.1939391703136058E-2</v>
      </c>
      <c r="N56" s="11">
        <f>IFERROR(Tabla1[[#This Row],[mark_spent]]/Tabla1[[#This Row],[clicks]],0)</f>
        <v>20.380149545173118</v>
      </c>
      <c r="O56" s="11">
        <f>IFERROR(Tabla1[[#This Row],[mark_spent]]/Tabla1[[#This Row],[leads]],0)</f>
        <v>537.5904522613065</v>
      </c>
      <c r="P56" s="11">
        <f>IFERROR(Tabla1[[#This Row],[mark_spent]]/Tabla1[[#This Row],[orders]],0)</f>
        <v>3595.9831932773109</v>
      </c>
      <c r="Q56" s="4">
        <f>IFERROR(Tabla1[[#This Row],[impressions]]/Tabla1[[#This Row],[clicks]],0)</f>
        <v>392.38329285135973</v>
      </c>
      <c r="R56" s="4">
        <f>IFERROR(Tabla1[[#This Row],[clicks]]/Tabla1[[#This Row],[leads]],0)</f>
        <v>26.378140703517587</v>
      </c>
      <c r="S56" s="4">
        <f>IFERROR(Tabla1[[#This Row],[leads]]/Tabla1[[#This Row],[orders]],0)</f>
        <v>6.6890756302521011</v>
      </c>
    </row>
    <row r="57" spans="1:19" x14ac:dyDescent="0.25">
      <c r="A57">
        <v>56</v>
      </c>
      <c r="B57" s="1">
        <v>44233</v>
      </c>
      <c r="C57" t="s">
        <v>21</v>
      </c>
      <c r="D57" t="s">
        <v>13</v>
      </c>
      <c r="E57" t="s">
        <v>9</v>
      </c>
      <c r="F57" s="3">
        <v>310024</v>
      </c>
      <c r="G57" s="11">
        <v>40407.9</v>
      </c>
      <c r="H57" s="3">
        <v>2391</v>
      </c>
      <c r="I57" s="3">
        <v>76</v>
      </c>
      <c r="J57" s="3">
        <v>9</v>
      </c>
      <c r="K57" s="11">
        <v>46152</v>
      </c>
      <c r="L57" s="5">
        <f>IFERROR((Tabla1[[#This Row],[revenue]]-Tabla1[[#This Row],[mark_spent]])/Tabla1[[#This Row],[mark_spent]],0)</f>
        <v>0.1421528958446244</v>
      </c>
      <c r="M57" s="11">
        <f>IFERROR(Tabla1[[#This Row],[mark_spent]]/Tabla1[[#This Row],[impressions]],0)</f>
        <v>0.1303379738342838</v>
      </c>
      <c r="N57" s="11">
        <f>IFERROR(Tabla1[[#This Row],[mark_spent]]/Tabla1[[#This Row],[clicks]],0)</f>
        <v>16.900000000000002</v>
      </c>
      <c r="O57" s="11">
        <f>IFERROR(Tabla1[[#This Row],[mark_spent]]/Tabla1[[#This Row],[leads]],0)</f>
        <v>531.68289473684217</v>
      </c>
      <c r="P57" s="11">
        <f>IFERROR(Tabla1[[#This Row],[mark_spent]]/Tabla1[[#This Row],[orders]],0)</f>
        <v>4489.7666666666664</v>
      </c>
      <c r="Q57" s="4">
        <f>IFERROR(Tabla1[[#This Row],[impressions]]/Tabla1[[#This Row],[clicks]],0)</f>
        <v>129.6629025512338</v>
      </c>
      <c r="R57" s="4">
        <f>IFERROR(Tabla1[[#This Row],[clicks]]/Tabla1[[#This Row],[leads]],0)</f>
        <v>31.460526315789473</v>
      </c>
      <c r="S57" s="4">
        <f>IFERROR(Tabla1[[#This Row],[leads]]/Tabla1[[#This Row],[orders]],0)</f>
        <v>8.4444444444444446</v>
      </c>
    </row>
    <row r="58" spans="1:19" x14ac:dyDescent="0.25">
      <c r="A58">
        <v>57</v>
      </c>
      <c r="B58" s="1">
        <v>44233</v>
      </c>
      <c r="C58" t="s">
        <v>21</v>
      </c>
      <c r="D58" t="s">
        <v>14</v>
      </c>
      <c r="E58" t="s">
        <v>9</v>
      </c>
      <c r="F58" s="3">
        <v>448321</v>
      </c>
      <c r="G58" s="11">
        <v>62272.6</v>
      </c>
      <c r="H58" s="3">
        <v>3302</v>
      </c>
      <c r="I58" s="3">
        <v>108</v>
      </c>
      <c r="J58" s="3">
        <v>9</v>
      </c>
      <c r="K58" s="11">
        <v>44829</v>
      </c>
      <c r="L58" s="5">
        <f>IFERROR((Tabla1[[#This Row],[revenue]]-Tabla1[[#This Row],[mark_spent]])/Tabla1[[#This Row],[mark_spent]],0)</f>
        <v>-0.28011677688100384</v>
      </c>
      <c r="M58" s="11">
        <f>IFERROR(Tabla1[[#This Row],[mark_spent]]/Tabla1[[#This Row],[impressions]],0)</f>
        <v>0.13890181365584034</v>
      </c>
      <c r="N58" s="11">
        <f>IFERROR(Tabla1[[#This Row],[mark_spent]]/Tabla1[[#This Row],[clicks]],0)</f>
        <v>18.859055118110234</v>
      </c>
      <c r="O58" s="11">
        <f>IFERROR(Tabla1[[#This Row],[mark_spent]]/Tabla1[[#This Row],[leads]],0)</f>
        <v>576.59814814814808</v>
      </c>
      <c r="P58" s="11">
        <f>IFERROR(Tabla1[[#This Row],[mark_spent]]/Tabla1[[#This Row],[orders]],0)</f>
        <v>6919.1777777777779</v>
      </c>
      <c r="Q58" s="4">
        <f>IFERROR(Tabla1[[#This Row],[impressions]]/Tabla1[[#This Row],[clicks]],0)</f>
        <v>135.77256208358571</v>
      </c>
      <c r="R58" s="4">
        <f>IFERROR(Tabla1[[#This Row],[clicks]]/Tabla1[[#This Row],[leads]],0)</f>
        <v>30.574074074074073</v>
      </c>
      <c r="S58" s="4">
        <f>IFERROR(Tabla1[[#This Row],[leads]]/Tabla1[[#This Row],[orders]],0)</f>
        <v>12</v>
      </c>
    </row>
    <row r="59" spans="1:19" x14ac:dyDescent="0.25">
      <c r="A59">
        <v>58</v>
      </c>
      <c r="B59" s="1">
        <v>44233</v>
      </c>
      <c r="C59" t="s">
        <v>22</v>
      </c>
      <c r="D59" t="s">
        <v>15</v>
      </c>
      <c r="E59" t="s">
        <v>10</v>
      </c>
      <c r="F59" s="3">
        <v>44950</v>
      </c>
      <c r="G59" s="11">
        <v>6768.87</v>
      </c>
      <c r="H59" s="3">
        <v>899</v>
      </c>
      <c r="I59" s="3">
        <v>13</v>
      </c>
      <c r="J59" s="3">
        <v>1</v>
      </c>
      <c r="K59" s="11">
        <v>8136</v>
      </c>
      <c r="L59" s="5">
        <f>IFERROR((Tabla1[[#This Row],[revenue]]-Tabla1[[#This Row],[mark_spent]])/Tabla1[[#This Row],[mark_spent]],0)</f>
        <v>0.20197315061450435</v>
      </c>
      <c r="M59" s="11">
        <f>IFERROR(Tabla1[[#This Row],[mark_spent]]/Tabla1[[#This Row],[impressions]],0)</f>
        <v>0.15058665183537262</v>
      </c>
      <c r="N59" s="11">
        <f>IFERROR(Tabla1[[#This Row],[mark_spent]]/Tabla1[[#This Row],[clicks]],0)</f>
        <v>7.5293325917686316</v>
      </c>
      <c r="O59" s="11">
        <f>IFERROR(Tabla1[[#This Row],[mark_spent]]/Tabla1[[#This Row],[leads]],0)</f>
        <v>520.68230769230763</v>
      </c>
      <c r="P59" s="11">
        <f>IFERROR(Tabla1[[#This Row],[mark_spent]]/Tabla1[[#This Row],[orders]],0)</f>
        <v>6768.87</v>
      </c>
      <c r="Q59" s="4">
        <f>IFERROR(Tabla1[[#This Row],[impressions]]/Tabla1[[#This Row],[clicks]],0)</f>
        <v>50</v>
      </c>
      <c r="R59" s="4">
        <f>IFERROR(Tabla1[[#This Row],[clicks]]/Tabla1[[#This Row],[leads]],0)</f>
        <v>69.15384615384616</v>
      </c>
      <c r="S59" s="4">
        <f>IFERROR(Tabla1[[#This Row],[leads]]/Tabla1[[#This Row],[orders]],0)</f>
        <v>13</v>
      </c>
    </row>
    <row r="60" spans="1:19" x14ac:dyDescent="0.25">
      <c r="A60">
        <v>59</v>
      </c>
      <c r="B60" s="1">
        <v>44233</v>
      </c>
      <c r="C60" t="s">
        <v>22</v>
      </c>
      <c r="D60" t="s">
        <v>16</v>
      </c>
      <c r="E60" t="s">
        <v>10</v>
      </c>
      <c r="F60" s="3">
        <v>478400</v>
      </c>
      <c r="G60" s="11">
        <v>22542</v>
      </c>
      <c r="H60" s="3">
        <v>2392</v>
      </c>
      <c r="I60" s="3">
        <v>48</v>
      </c>
      <c r="J60" s="3">
        <v>6</v>
      </c>
      <c r="K60" s="11">
        <v>13152</v>
      </c>
      <c r="L60" s="5">
        <f>IFERROR((Tabla1[[#This Row],[revenue]]-Tabla1[[#This Row],[mark_spent]])/Tabla1[[#This Row],[mark_spent]],0)</f>
        <v>-0.41655576257652382</v>
      </c>
      <c r="M60" s="11">
        <f>IFERROR(Tabla1[[#This Row],[mark_spent]]/Tabla1[[#This Row],[impressions]],0)</f>
        <v>4.7119565217391302E-2</v>
      </c>
      <c r="N60" s="11">
        <f>IFERROR(Tabla1[[#This Row],[mark_spent]]/Tabla1[[#This Row],[clicks]],0)</f>
        <v>9.4239130434782616</v>
      </c>
      <c r="O60" s="11">
        <f>IFERROR(Tabla1[[#This Row],[mark_spent]]/Tabla1[[#This Row],[leads]],0)</f>
        <v>469.625</v>
      </c>
      <c r="P60" s="11">
        <f>IFERROR(Tabla1[[#This Row],[mark_spent]]/Tabla1[[#This Row],[orders]],0)</f>
        <v>3757</v>
      </c>
      <c r="Q60" s="4">
        <f>IFERROR(Tabla1[[#This Row],[impressions]]/Tabla1[[#This Row],[clicks]],0)</f>
        <v>200</v>
      </c>
      <c r="R60" s="4">
        <f>IFERROR(Tabla1[[#This Row],[clicks]]/Tabla1[[#This Row],[leads]],0)</f>
        <v>49.833333333333336</v>
      </c>
      <c r="S60" s="4">
        <f>IFERROR(Tabla1[[#This Row],[leads]]/Tabla1[[#This Row],[orders]],0)</f>
        <v>8</v>
      </c>
    </row>
    <row r="61" spans="1:19" x14ac:dyDescent="0.25">
      <c r="A61">
        <v>60</v>
      </c>
      <c r="B61" s="1">
        <v>44233</v>
      </c>
      <c r="C61" t="s">
        <v>23</v>
      </c>
      <c r="D61" t="s">
        <v>17</v>
      </c>
      <c r="E61" t="s">
        <v>11</v>
      </c>
      <c r="F61" s="3">
        <v>472252</v>
      </c>
      <c r="G61" s="11">
        <v>80971.399999999994</v>
      </c>
      <c r="H61" s="3">
        <v>4508</v>
      </c>
      <c r="I61" s="3">
        <v>133</v>
      </c>
      <c r="J61" s="3">
        <v>27</v>
      </c>
      <c r="K61" s="11">
        <v>215487</v>
      </c>
      <c r="L61" s="5">
        <f>IFERROR((Tabla1[[#This Row],[revenue]]-Tabla1[[#This Row],[mark_spent]])/Tabla1[[#This Row],[mark_spent]],0)</f>
        <v>1.6612729926863068</v>
      </c>
      <c r="M61" s="11">
        <f>IFERROR(Tabla1[[#This Row],[mark_spent]]/Tabla1[[#This Row],[impressions]],0)</f>
        <v>0.17145803511684438</v>
      </c>
      <c r="N61" s="11">
        <f>IFERROR(Tabla1[[#This Row],[mark_spent]]/Tabla1[[#This Row],[clicks]],0)</f>
        <v>17.961712511091392</v>
      </c>
      <c r="O61" s="11">
        <f>IFERROR(Tabla1[[#This Row],[mark_spent]]/Tabla1[[#This Row],[leads]],0)</f>
        <v>608.80751879699244</v>
      </c>
      <c r="P61" s="11">
        <f>IFERROR(Tabla1[[#This Row],[mark_spent]]/Tabla1[[#This Row],[orders]],0)</f>
        <v>2998.9407407407407</v>
      </c>
      <c r="Q61" s="4">
        <f>IFERROR(Tabla1[[#This Row],[impressions]]/Tabla1[[#This Row],[clicks]],0)</f>
        <v>104.75865128660159</v>
      </c>
      <c r="R61" s="4">
        <f>IFERROR(Tabla1[[#This Row],[clicks]]/Tabla1[[#This Row],[leads]],0)</f>
        <v>33.89473684210526</v>
      </c>
      <c r="S61" s="4">
        <f>IFERROR(Tabla1[[#This Row],[leads]]/Tabla1[[#This Row],[orders]],0)</f>
        <v>4.9259259259259256</v>
      </c>
    </row>
    <row r="62" spans="1:19" x14ac:dyDescent="0.25">
      <c r="A62">
        <v>61</v>
      </c>
      <c r="B62" s="1">
        <v>44233</v>
      </c>
      <c r="C62" t="s">
        <v>24</v>
      </c>
      <c r="D62" t="s">
        <v>13</v>
      </c>
      <c r="E62" t="s">
        <v>9</v>
      </c>
      <c r="F62" s="3">
        <v>425467</v>
      </c>
      <c r="G62" s="11">
        <v>3661.53</v>
      </c>
      <c r="H62" s="3">
        <v>2695</v>
      </c>
      <c r="I62" s="3">
        <v>14</v>
      </c>
      <c r="J62" s="3">
        <v>1</v>
      </c>
      <c r="K62" s="11">
        <v>5958</v>
      </c>
      <c r="L62" s="5">
        <f>IFERROR((Tabla1[[#This Row],[revenue]]-Tabla1[[#This Row],[mark_spent]])/Tabla1[[#This Row],[mark_spent]],0)</f>
        <v>0.62718863425944882</v>
      </c>
      <c r="M62" s="11">
        <f>IFERROR(Tabla1[[#This Row],[mark_spent]]/Tabla1[[#This Row],[impressions]],0)</f>
        <v>8.6059083313159424E-3</v>
      </c>
      <c r="N62" s="11">
        <f>IFERROR(Tabla1[[#This Row],[mark_spent]]/Tabla1[[#This Row],[clicks]],0)</f>
        <v>1.3586382189239332</v>
      </c>
      <c r="O62" s="11">
        <f>IFERROR(Tabla1[[#This Row],[mark_spent]]/Tabla1[[#This Row],[leads]],0)</f>
        <v>261.53785714285715</v>
      </c>
      <c r="P62" s="11">
        <f>IFERROR(Tabla1[[#This Row],[mark_spent]]/Tabla1[[#This Row],[orders]],0)</f>
        <v>3661.53</v>
      </c>
      <c r="Q62" s="4">
        <f>IFERROR(Tabla1[[#This Row],[impressions]]/Tabla1[[#This Row],[clicks]],0)</f>
        <v>157.87272727272727</v>
      </c>
      <c r="R62" s="4">
        <f>IFERROR(Tabla1[[#This Row],[clicks]]/Tabla1[[#This Row],[leads]],0)</f>
        <v>192.5</v>
      </c>
      <c r="S62" s="4">
        <f>IFERROR(Tabla1[[#This Row],[leads]]/Tabla1[[#This Row],[orders]],0)</f>
        <v>14</v>
      </c>
    </row>
    <row r="63" spans="1:19" x14ac:dyDescent="0.25">
      <c r="A63">
        <v>62</v>
      </c>
      <c r="B63" s="1">
        <v>44233</v>
      </c>
      <c r="C63" t="s">
        <v>24</v>
      </c>
      <c r="D63" t="s">
        <v>14</v>
      </c>
      <c r="E63" t="s">
        <v>9</v>
      </c>
      <c r="F63" s="3">
        <v>1589341</v>
      </c>
      <c r="G63" s="11">
        <v>12183.4</v>
      </c>
      <c r="H63" s="3">
        <v>5092</v>
      </c>
      <c r="I63" s="3">
        <v>102</v>
      </c>
      <c r="J63" s="3">
        <v>5</v>
      </c>
      <c r="K63" s="11">
        <v>12295</v>
      </c>
      <c r="L63" s="5">
        <f>IFERROR((Tabla1[[#This Row],[revenue]]-Tabla1[[#This Row],[mark_spent]])/Tabla1[[#This Row],[mark_spent]],0)</f>
        <v>9.160004596418107E-3</v>
      </c>
      <c r="M63" s="11">
        <f>IFERROR(Tabla1[[#This Row],[mark_spent]]/Tabla1[[#This Row],[impressions]],0)</f>
        <v>7.665692887806959E-3</v>
      </c>
      <c r="N63" s="11">
        <f>IFERROR(Tabla1[[#This Row],[mark_spent]]/Tabla1[[#This Row],[clicks]],0)</f>
        <v>2.3926551453260014</v>
      </c>
      <c r="O63" s="11">
        <f>IFERROR(Tabla1[[#This Row],[mark_spent]]/Tabla1[[#This Row],[leads]],0)</f>
        <v>119.44509803921568</v>
      </c>
      <c r="P63" s="11">
        <f>IFERROR(Tabla1[[#This Row],[mark_spent]]/Tabla1[[#This Row],[orders]],0)</f>
        <v>2436.6799999999998</v>
      </c>
      <c r="Q63" s="4">
        <f>IFERROR(Tabla1[[#This Row],[impressions]]/Tabla1[[#This Row],[clicks]],0)</f>
        <v>312.1250981932443</v>
      </c>
      <c r="R63" s="4">
        <f>IFERROR(Tabla1[[#This Row],[clicks]]/Tabla1[[#This Row],[leads]],0)</f>
        <v>49.921568627450981</v>
      </c>
      <c r="S63" s="4">
        <f>IFERROR(Tabla1[[#This Row],[leads]]/Tabla1[[#This Row],[orders]],0)</f>
        <v>20.399999999999999</v>
      </c>
    </row>
    <row r="64" spans="1:19" x14ac:dyDescent="0.25">
      <c r="A64">
        <v>63</v>
      </c>
      <c r="B64" s="1">
        <v>44233</v>
      </c>
      <c r="C64" t="s">
        <v>21</v>
      </c>
      <c r="D64" t="s">
        <v>18</v>
      </c>
      <c r="E64" t="s">
        <v>9</v>
      </c>
      <c r="F64" s="3">
        <v>10200</v>
      </c>
      <c r="G64" s="11">
        <v>1420.15</v>
      </c>
      <c r="H64" s="3">
        <v>306</v>
      </c>
      <c r="I64" s="3">
        <v>6</v>
      </c>
      <c r="J64" s="3">
        <v>1</v>
      </c>
      <c r="K64" s="11">
        <v>5492</v>
      </c>
      <c r="L64" s="5">
        <f>IFERROR((Tabla1[[#This Row],[revenue]]-Tabla1[[#This Row],[mark_spent]])/Tabla1[[#This Row],[mark_spent]],0)</f>
        <v>2.8671971270640424</v>
      </c>
      <c r="M64" s="11">
        <f>IFERROR(Tabla1[[#This Row],[mark_spent]]/Tabla1[[#This Row],[impressions]],0)</f>
        <v>0.13923039215686275</v>
      </c>
      <c r="N64" s="11">
        <f>IFERROR(Tabla1[[#This Row],[mark_spent]]/Tabla1[[#This Row],[clicks]],0)</f>
        <v>4.6410130718954248</v>
      </c>
      <c r="O64" s="11">
        <f>IFERROR(Tabla1[[#This Row],[mark_spent]]/Tabla1[[#This Row],[leads]],0)</f>
        <v>236.69166666666669</v>
      </c>
      <c r="P64" s="11">
        <f>IFERROR(Tabla1[[#This Row],[mark_spent]]/Tabla1[[#This Row],[orders]],0)</f>
        <v>1420.15</v>
      </c>
      <c r="Q64" s="4">
        <f>IFERROR(Tabla1[[#This Row],[impressions]]/Tabla1[[#This Row],[clicks]],0)</f>
        <v>33.333333333333336</v>
      </c>
      <c r="R64" s="4">
        <f>IFERROR(Tabla1[[#This Row],[clicks]]/Tabla1[[#This Row],[leads]],0)</f>
        <v>51</v>
      </c>
      <c r="S64" s="4">
        <f>IFERROR(Tabla1[[#This Row],[leads]]/Tabla1[[#This Row],[orders]],0)</f>
        <v>6</v>
      </c>
    </row>
    <row r="65" spans="1:19" x14ac:dyDescent="0.25">
      <c r="A65">
        <v>64</v>
      </c>
      <c r="B65" s="1">
        <v>44233</v>
      </c>
      <c r="C65" t="s">
        <v>21</v>
      </c>
      <c r="D65" t="s">
        <v>19</v>
      </c>
      <c r="E65" t="s">
        <v>9</v>
      </c>
      <c r="F65" s="3">
        <v>119700</v>
      </c>
      <c r="G65" s="11">
        <v>29281</v>
      </c>
      <c r="H65" s="3">
        <v>1197</v>
      </c>
      <c r="I65" s="3">
        <v>24</v>
      </c>
      <c r="J65" s="3">
        <v>4</v>
      </c>
      <c r="K65" s="11">
        <v>6428</v>
      </c>
      <c r="L65" s="5">
        <f>IFERROR((Tabla1[[#This Row],[revenue]]-Tabla1[[#This Row],[mark_spent]])/Tabla1[[#This Row],[mark_spent]],0)</f>
        <v>-0.78047197841603766</v>
      </c>
      <c r="M65" s="11">
        <f>IFERROR(Tabla1[[#This Row],[mark_spent]]/Tabla1[[#This Row],[impressions]],0)</f>
        <v>0.24461988304093568</v>
      </c>
      <c r="N65" s="11">
        <f>IFERROR(Tabla1[[#This Row],[mark_spent]]/Tabla1[[#This Row],[clicks]],0)</f>
        <v>24.461988304093566</v>
      </c>
      <c r="O65" s="11">
        <f>IFERROR(Tabla1[[#This Row],[mark_spent]]/Tabla1[[#This Row],[leads]],0)</f>
        <v>1220.0416666666667</v>
      </c>
      <c r="P65" s="11">
        <f>IFERROR(Tabla1[[#This Row],[mark_spent]]/Tabla1[[#This Row],[orders]],0)</f>
        <v>7320.25</v>
      </c>
      <c r="Q65" s="4">
        <f>IFERROR(Tabla1[[#This Row],[impressions]]/Tabla1[[#This Row],[clicks]],0)</f>
        <v>100</v>
      </c>
      <c r="R65" s="4">
        <f>IFERROR(Tabla1[[#This Row],[clicks]]/Tabla1[[#This Row],[leads]],0)</f>
        <v>49.875</v>
      </c>
      <c r="S65" s="4">
        <f>IFERROR(Tabla1[[#This Row],[leads]]/Tabla1[[#This Row],[orders]],0)</f>
        <v>6</v>
      </c>
    </row>
    <row r="66" spans="1:19" x14ac:dyDescent="0.25">
      <c r="A66">
        <v>65</v>
      </c>
      <c r="B66" s="1">
        <v>44233</v>
      </c>
      <c r="C66" t="s">
        <v>24</v>
      </c>
      <c r="D66" t="s">
        <v>17</v>
      </c>
      <c r="E66" t="s">
        <v>11</v>
      </c>
      <c r="F66" s="3">
        <v>300700</v>
      </c>
      <c r="G66" s="11">
        <v>8289.2099999999991</v>
      </c>
      <c r="H66" s="3">
        <v>3007</v>
      </c>
      <c r="I66" s="3">
        <v>20</v>
      </c>
      <c r="J66" s="3">
        <v>2</v>
      </c>
      <c r="K66" s="11">
        <v>9450</v>
      </c>
      <c r="L66" s="5">
        <f>IFERROR((Tabla1[[#This Row],[revenue]]-Tabla1[[#This Row],[mark_spent]])/Tabla1[[#This Row],[mark_spent]],0)</f>
        <v>0.14003626401068389</v>
      </c>
      <c r="M66" s="11">
        <f>IFERROR(Tabla1[[#This Row],[mark_spent]]/Tabla1[[#This Row],[impressions]],0)</f>
        <v>2.7566378450282671E-2</v>
      </c>
      <c r="N66" s="11">
        <f>IFERROR(Tabla1[[#This Row],[mark_spent]]/Tabla1[[#This Row],[clicks]],0)</f>
        <v>2.7566378450282669</v>
      </c>
      <c r="O66" s="11">
        <f>IFERROR(Tabla1[[#This Row],[mark_spent]]/Tabla1[[#This Row],[leads]],0)</f>
        <v>414.46049999999997</v>
      </c>
      <c r="P66" s="11">
        <f>IFERROR(Tabla1[[#This Row],[mark_spent]]/Tabla1[[#This Row],[orders]],0)</f>
        <v>4144.6049999999996</v>
      </c>
      <c r="Q66" s="4">
        <f>IFERROR(Tabla1[[#This Row],[impressions]]/Tabla1[[#This Row],[clicks]],0)</f>
        <v>100</v>
      </c>
      <c r="R66" s="4">
        <f>IFERROR(Tabla1[[#This Row],[clicks]]/Tabla1[[#This Row],[leads]],0)</f>
        <v>150.35</v>
      </c>
      <c r="S66" s="4">
        <f>IFERROR(Tabla1[[#This Row],[leads]]/Tabla1[[#This Row],[orders]],0)</f>
        <v>10</v>
      </c>
    </row>
    <row r="67" spans="1:19" x14ac:dyDescent="0.25">
      <c r="A67">
        <v>66</v>
      </c>
      <c r="B67" s="1">
        <v>44233</v>
      </c>
      <c r="C67" t="s">
        <v>25</v>
      </c>
      <c r="D67" t="s">
        <v>20</v>
      </c>
      <c r="E67" t="s">
        <v>12</v>
      </c>
      <c r="F67" s="3">
        <v>42070000</v>
      </c>
      <c r="G67" s="11">
        <v>38185.199999999997</v>
      </c>
      <c r="H67" s="3">
        <v>4207</v>
      </c>
      <c r="I67" s="3">
        <v>84</v>
      </c>
      <c r="J67" s="3">
        <v>10</v>
      </c>
      <c r="K67" s="11">
        <v>48820</v>
      </c>
      <c r="L67" s="5">
        <f>IFERROR((Tabla1[[#This Row],[revenue]]-Tabla1[[#This Row],[mark_spent]])/Tabla1[[#This Row],[mark_spent]],0)</f>
        <v>0.27850580853314905</v>
      </c>
      <c r="M67" s="11">
        <f>IFERROR(Tabla1[[#This Row],[mark_spent]]/Tabla1[[#This Row],[impressions]],0)</f>
        <v>9.0765866413120987E-4</v>
      </c>
      <c r="N67" s="11">
        <f>IFERROR(Tabla1[[#This Row],[mark_spent]]/Tabla1[[#This Row],[clicks]],0)</f>
        <v>9.0765866413120975</v>
      </c>
      <c r="O67" s="11">
        <f>IFERROR(Tabla1[[#This Row],[mark_spent]]/Tabla1[[#This Row],[leads]],0)</f>
        <v>454.58571428571423</v>
      </c>
      <c r="P67" s="11">
        <f>IFERROR(Tabla1[[#This Row],[mark_spent]]/Tabla1[[#This Row],[orders]],0)</f>
        <v>3818.5199999999995</v>
      </c>
      <c r="Q67" s="4">
        <f>IFERROR(Tabla1[[#This Row],[impressions]]/Tabla1[[#This Row],[clicks]],0)</f>
        <v>10000</v>
      </c>
      <c r="R67" s="4">
        <f>IFERROR(Tabla1[[#This Row],[clicks]]/Tabla1[[#This Row],[leads]],0)</f>
        <v>50.083333333333336</v>
      </c>
      <c r="S67" s="4">
        <f>IFERROR(Tabla1[[#This Row],[leads]]/Tabla1[[#This Row],[orders]],0)</f>
        <v>8.4</v>
      </c>
    </row>
    <row r="68" spans="1:19" x14ac:dyDescent="0.25">
      <c r="A68">
        <v>67</v>
      </c>
      <c r="B68" s="1">
        <v>44234</v>
      </c>
      <c r="C68" t="s">
        <v>21</v>
      </c>
      <c r="D68" t="s">
        <v>13</v>
      </c>
      <c r="E68" t="s">
        <v>9</v>
      </c>
      <c r="F68" s="3">
        <v>478000</v>
      </c>
      <c r="G68" s="11">
        <v>27314.400000000001</v>
      </c>
      <c r="H68" s="3">
        <v>2390</v>
      </c>
      <c r="I68" s="3">
        <v>45</v>
      </c>
      <c r="J68" s="3">
        <v>5</v>
      </c>
      <c r="K68" s="11">
        <v>24905</v>
      </c>
      <c r="L68" s="5">
        <f>IFERROR((Tabla1[[#This Row],[revenue]]-Tabla1[[#This Row],[mark_spent]])/Tabla1[[#This Row],[mark_spent]],0)</f>
        <v>-8.8209881967021106E-2</v>
      </c>
      <c r="M68" s="11">
        <f>IFERROR(Tabla1[[#This Row],[mark_spent]]/Tabla1[[#This Row],[impressions]],0)</f>
        <v>5.7143096234309625E-2</v>
      </c>
      <c r="N68" s="11">
        <f>IFERROR(Tabla1[[#This Row],[mark_spent]]/Tabla1[[#This Row],[clicks]],0)</f>
        <v>11.428619246861926</v>
      </c>
      <c r="O68" s="11">
        <f>IFERROR(Tabla1[[#This Row],[mark_spent]]/Tabla1[[#This Row],[leads]],0)</f>
        <v>606.98666666666668</v>
      </c>
      <c r="P68" s="11">
        <f>IFERROR(Tabla1[[#This Row],[mark_spent]]/Tabla1[[#This Row],[orders]],0)</f>
        <v>5462.88</v>
      </c>
      <c r="Q68" s="4">
        <f>IFERROR(Tabla1[[#This Row],[impressions]]/Tabla1[[#This Row],[clicks]],0)</f>
        <v>200</v>
      </c>
      <c r="R68" s="4">
        <f>IFERROR(Tabla1[[#This Row],[clicks]]/Tabla1[[#This Row],[leads]],0)</f>
        <v>53.111111111111114</v>
      </c>
      <c r="S68" s="4">
        <f>IFERROR(Tabla1[[#This Row],[leads]]/Tabla1[[#This Row],[orders]],0)</f>
        <v>9</v>
      </c>
    </row>
    <row r="69" spans="1:19" x14ac:dyDescent="0.25">
      <c r="A69">
        <v>68</v>
      </c>
      <c r="B69" s="1">
        <v>44234</v>
      </c>
      <c r="C69" t="s">
        <v>21</v>
      </c>
      <c r="D69" t="s">
        <v>14</v>
      </c>
      <c r="E69" t="s">
        <v>9</v>
      </c>
      <c r="F69" s="3">
        <v>659000</v>
      </c>
      <c r="G69" s="11">
        <v>38485.599999999999</v>
      </c>
      <c r="H69" s="3">
        <v>3295</v>
      </c>
      <c r="I69" s="3">
        <v>66</v>
      </c>
      <c r="J69" s="3">
        <v>5</v>
      </c>
      <c r="K69" s="11">
        <v>23735</v>
      </c>
      <c r="L69" s="5">
        <f>IFERROR((Tabla1[[#This Row],[revenue]]-Tabla1[[#This Row],[mark_spent]])/Tabla1[[#This Row],[mark_spent]],0)</f>
        <v>-0.38327582264535304</v>
      </c>
      <c r="M69" s="11">
        <f>IFERROR(Tabla1[[#This Row],[mark_spent]]/Tabla1[[#This Row],[impressions]],0)</f>
        <v>5.8400000000000001E-2</v>
      </c>
      <c r="N69" s="11">
        <f>IFERROR(Tabla1[[#This Row],[mark_spent]]/Tabla1[[#This Row],[clicks]],0)</f>
        <v>11.68</v>
      </c>
      <c r="O69" s="11">
        <f>IFERROR(Tabla1[[#This Row],[mark_spent]]/Tabla1[[#This Row],[leads]],0)</f>
        <v>583.11515151515152</v>
      </c>
      <c r="P69" s="11">
        <f>IFERROR(Tabla1[[#This Row],[mark_spent]]/Tabla1[[#This Row],[orders]],0)</f>
        <v>7697.12</v>
      </c>
      <c r="Q69" s="4">
        <f>IFERROR(Tabla1[[#This Row],[impressions]]/Tabla1[[#This Row],[clicks]],0)</f>
        <v>200</v>
      </c>
      <c r="R69" s="4">
        <f>IFERROR(Tabla1[[#This Row],[clicks]]/Tabla1[[#This Row],[leads]],0)</f>
        <v>49.924242424242422</v>
      </c>
      <c r="S69" s="4">
        <f>IFERROR(Tabla1[[#This Row],[leads]]/Tabla1[[#This Row],[orders]],0)</f>
        <v>13.2</v>
      </c>
    </row>
    <row r="70" spans="1:19" x14ac:dyDescent="0.25">
      <c r="A70">
        <v>69</v>
      </c>
      <c r="B70" s="1">
        <v>44234</v>
      </c>
      <c r="C70" t="s">
        <v>22</v>
      </c>
      <c r="D70" t="s">
        <v>15</v>
      </c>
      <c r="E70" t="s">
        <v>10</v>
      </c>
      <c r="F70" s="3">
        <v>44650</v>
      </c>
      <c r="G70" s="11">
        <v>6426</v>
      </c>
      <c r="H70" s="3">
        <v>893</v>
      </c>
      <c r="I70" s="3">
        <v>18</v>
      </c>
      <c r="J70" s="3">
        <v>2</v>
      </c>
      <c r="K70" s="11">
        <v>14152</v>
      </c>
      <c r="L70" s="5">
        <f>IFERROR((Tabla1[[#This Row],[revenue]]-Tabla1[[#This Row],[mark_spent]])/Tabla1[[#This Row],[mark_spent]],0)</f>
        <v>1.2023031434796141</v>
      </c>
      <c r="M70" s="11">
        <f>IFERROR(Tabla1[[#This Row],[mark_spent]]/Tabla1[[#This Row],[impressions]],0)</f>
        <v>0.14391937290033593</v>
      </c>
      <c r="N70" s="11">
        <f>IFERROR(Tabla1[[#This Row],[mark_spent]]/Tabla1[[#This Row],[clicks]],0)</f>
        <v>7.195968645016797</v>
      </c>
      <c r="O70" s="11">
        <f>IFERROR(Tabla1[[#This Row],[mark_spent]]/Tabla1[[#This Row],[leads]],0)</f>
        <v>357</v>
      </c>
      <c r="P70" s="11">
        <f>IFERROR(Tabla1[[#This Row],[mark_spent]]/Tabla1[[#This Row],[orders]],0)</f>
        <v>3213</v>
      </c>
      <c r="Q70" s="4">
        <f>IFERROR(Tabla1[[#This Row],[impressions]]/Tabla1[[#This Row],[clicks]],0)</f>
        <v>50</v>
      </c>
      <c r="R70" s="4">
        <f>IFERROR(Tabla1[[#This Row],[clicks]]/Tabla1[[#This Row],[leads]],0)</f>
        <v>49.611111111111114</v>
      </c>
      <c r="S70" s="4">
        <f>IFERROR(Tabla1[[#This Row],[leads]]/Tabla1[[#This Row],[orders]],0)</f>
        <v>9</v>
      </c>
    </row>
    <row r="71" spans="1:19" x14ac:dyDescent="0.25">
      <c r="A71">
        <v>70</v>
      </c>
      <c r="B71" s="1">
        <v>44234</v>
      </c>
      <c r="C71" t="s">
        <v>22</v>
      </c>
      <c r="D71" t="s">
        <v>16</v>
      </c>
      <c r="E71" t="s">
        <v>10</v>
      </c>
      <c r="F71" s="3">
        <v>1137473</v>
      </c>
      <c r="G71" s="11">
        <v>18102.099999999999</v>
      </c>
      <c r="H71" s="3">
        <v>2404</v>
      </c>
      <c r="I71" s="3">
        <v>48</v>
      </c>
      <c r="J71" s="3">
        <v>5</v>
      </c>
      <c r="K71" s="11">
        <v>17845</v>
      </c>
      <c r="L71" s="5">
        <f>IFERROR((Tabla1[[#This Row],[revenue]]-Tabla1[[#This Row],[mark_spent]])/Tabla1[[#This Row],[mark_spent]],0)</f>
        <v>-1.4202772054070995E-2</v>
      </c>
      <c r="M71" s="11">
        <f>IFERROR(Tabla1[[#This Row],[mark_spent]]/Tabla1[[#This Row],[impressions]],0)</f>
        <v>1.5914311812236421E-2</v>
      </c>
      <c r="N71" s="11">
        <f>IFERROR(Tabla1[[#This Row],[mark_spent]]/Tabla1[[#This Row],[clicks]],0)</f>
        <v>7.5299916805324454</v>
      </c>
      <c r="O71" s="11">
        <f>IFERROR(Tabla1[[#This Row],[mark_spent]]/Tabla1[[#This Row],[leads]],0)</f>
        <v>377.1270833333333</v>
      </c>
      <c r="P71" s="11">
        <f>IFERROR(Tabla1[[#This Row],[mark_spent]]/Tabla1[[#This Row],[orders]],0)</f>
        <v>3620.4199999999996</v>
      </c>
      <c r="Q71" s="4">
        <f>IFERROR(Tabla1[[#This Row],[impressions]]/Tabla1[[#This Row],[clicks]],0)</f>
        <v>473.15848585690514</v>
      </c>
      <c r="R71" s="4">
        <f>IFERROR(Tabla1[[#This Row],[clicks]]/Tabla1[[#This Row],[leads]],0)</f>
        <v>50.083333333333336</v>
      </c>
      <c r="S71" s="4">
        <f>IFERROR(Tabla1[[#This Row],[leads]]/Tabla1[[#This Row],[orders]],0)</f>
        <v>9.6</v>
      </c>
    </row>
    <row r="72" spans="1:19" x14ac:dyDescent="0.25">
      <c r="A72">
        <v>71</v>
      </c>
      <c r="B72" s="1">
        <v>44234</v>
      </c>
      <c r="C72" t="s">
        <v>23</v>
      </c>
      <c r="D72" t="s">
        <v>17</v>
      </c>
      <c r="E72" t="s">
        <v>11</v>
      </c>
      <c r="F72" s="3">
        <v>694624</v>
      </c>
      <c r="G72" s="11">
        <v>31680.1</v>
      </c>
      <c r="H72" s="3">
        <v>4505</v>
      </c>
      <c r="I72" s="3">
        <v>82</v>
      </c>
      <c r="J72" s="3">
        <v>15</v>
      </c>
      <c r="K72" s="11">
        <v>119715</v>
      </c>
      <c r="L72" s="5">
        <f>IFERROR((Tabla1[[#This Row],[revenue]]-Tabla1[[#This Row],[mark_spent]])/Tabla1[[#This Row],[mark_spent]],0)</f>
        <v>2.7788706475042693</v>
      </c>
      <c r="M72" s="11">
        <f>IFERROR(Tabla1[[#This Row],[mark_spent]]/Tabla1[[#This Row],[impressions]],0)</f>
        <v>4.5607551711429488E-2</v>
      </c>
      <c r="N72" s="11">
        <f>IFERROR(Tabla1[[#This Row],[mark_spent]]/Tabla1[[#This Row],[clicks]],0)</f>
        <v>7.0322086570477245</v>
      </c>
      <c r="O72" s="11">
        <f>IFERROR(Tabla1[[#This Row],[mark_spent]]/Tabla1[[#This Row],[leads]],0)</f>
        <v>386.34268292682924</v>
      </c>
      <c r="P72" s="11">
        <f>IFERROR(Tabla1[[#This Row],[mark_spent]]/Tabla1[[#This Row],[orders]],0)</f>
        <v>2112.0066666666667</v>
      </c>
      <c r="Q72" s="4">
        <f>IFERROR(Tabla1[[#This Row],[impressions]]/Tabla1[[#This Row],[clicks]],0)</f>
        <v>154.18956714761376</v>
      </c>
      <c r="R72" s="4">
        <f>IFERROR(Tabla1[[#This Row],[clicks]]/Tabla1[[#This Row],[leads]],0)</f>
        <v>54.939024390243901</v>
      </c>
      <c r="S72" s="4">
        <f>IFERROR(Tabla1[[#This Row],[leads]]/Tabla1[[#This Row],[orders]],0)</f>
        <v>5.4666666666666668</v>
      </c>
    </row>
    <row r="73" spans="1:19" x14ac:dyDescent="0.25">
      <c r="A73">
        <v>72</v>
      </c>
      <c r="B73" s="1">
        <v>44234</v>
      </c>
      <c r="C73" t="s">
        <v>24</v>
      </c>
      <c r="D73" t="s">
        <v>13</v>
      </c>
      <c r="E73" t="s">
        <v>9</v>
      </c>
      <c r="F73" s="3">
        <v>1246126</v>
      </c>
      <c r="G73" s="11">
        <v>37965.9</v>
      </c>
      <c r="H73" s="3">
        <v>2696</v>
      </c>
      <c r="I73" s="3">
        <v>100</v>
      </c>
      <c r="J73" s="3">
        <v>11</v>
      </c>
      <c r="K73" s="11">
        <v>65791</v>
      </c>
      <c r="L73" s="5">
        <f>IFERROR((Tabla1[[#This Row],[revenue]]-Tabla1[[#This Row],[mark_spent]])/Tabla1[[#This Row],[mark_spent]],0)</f>
        <v>0.73289715244469378</v>
      </c>
      <c r="M73" s="11">
        <f>IFERROR(Tabla1[[#This Row],[mark_spent]]/Tabla1[[#This Row],[impressions]],0)</f>
        <v>3.0467143771978115E-2</v>
      </c>
      <c r="N73" s="11">
        <f>IFERROR(Tabla1[[#This Row],[mark_spent]]/Tabla1[[#This Row],[clicks]],0)</f>
        <v>14.082307121661721</v>
      </c>
      <c r="O73" s="11">
        <f>IFERROR(Tabla1[[#This Row],[mark_spent]]/Tabla1[[#This Row],[leads]],0)</f>
        <v>379.65899999999999</v>
      </c>
      <c r="P73" s="11">
        <f>IFERROR(Tabla1[[#This Row],[mark_spent]]/Tabla1[[#This Row],[orders]],0)</f>
        <v>3451.4454545454546</v>
      </c>
      <c r="Q73" s="4">
        <f>IFERROR(Tabla1[[#This Row],[impressions]]/Tabla1[[#This Row],[clicks]],0)</f>
        <v>462.21290801186944</v>
      </c>
      <c r="R73" s="4">
        <f>IFERROR(Tabla1[[#This Row],[clicks]]/Tabla1[[#This Row],[leads]],0)</f>
        <v>26.96</v>
      </c>
      <c r="S73" s="4">
        <f>IFERROR(Tabla1[[#This Row],[leads]]/Tabla1[[#This Row],[orders]],0)</f>
        <v>9.0909090909090917</v>
      </c>
    </row>
    <row r="74" spans="1:19" x14ac:dyDescent="0.25">
      <c r="A74">
        <v>73</v>
      </c>
      <c r="B74" s="1">
        <v>44234</v>
      </c>
      <c r="C74" t="s">
        <v>24</v>
      </c>
      <c r="D74" t="s">
        <v>14</v>
      </c>
      <c r="E74" t="s">
        <v>9</v>
      </c>
      <c r="F74" s="3">
        <v>567096</v>
      </c>
      <c r="G74" s="11">
        <v>6747.94</v>
      </c>
      <c r="H74" s="3">
        <v>5103</v>
      </c>
      <c r="I74" s="3">
        <v>199</v>
      </c>
      <c r="J74" s="3">
        <v>2</v>
      </c>
      <c r="K74" s="11">
        <v>3962</v>
      </c>
      <c r="L74" s="5">
        <f>IFERROR((Tabla1[[#This Row],[revenue]]-Tabla1[[#This Row],[mark_spent]])/Tabla1[[#This Row],[mark_spent]],0)</f>
        <v>-0.41285784995124436</v>
      </c>
      <c r="M74" s="11">
        <f>IFERROR(Tabla1[[#This Row],[mark_spent]]/Tabla1[[#This Row],[impressions]],0)</f>
        <v>1.1899114082977133E-2</v>
      </c>
      <c r="N74" s="11">
        <f>IFERROR(Tabla1[[#This Row],[mark_spent]]/Tabla1[[#This Row],[clicks]],0)</f>
        <v>1.3223476386439348</v>
      </c>
      <c r="O74" s="11">
        <f>IFERROR(Tabla1[[#This Row],[mark_spent]]/Tabla1[[#This Row],[leads]],0)</f>
        <v>33.909246231155777</v>
      </c>
      <c r="P74" s="11">
        <f>IFERROR(Tabla1[[#This Row],[mark_spent]]/Tabla1[[#This Row],[orders]],0)</f>
        <v>3373.97</v>
      </c>
      <c r="Q74" s="4">
        <f>IFERROR(Tabla1[[#This Row],[impressions]]/Tabla1[[#This Row],[clicks]],0)</f>
        <v>111.12992357436802</v>
      </c>
      <c r="R74" s="4">
        <f>IFERROR(Tabla1[[#This Row],[clicks]]/Tabla1[[#This Row],[leads]],0)</f>
        <v>25.643216080402009</v>
      </c>
      <c r="S74" s="4">
        <f>IFERROR(Tabla1[[#This Row],[leads]]/Tabla1[[#This Row],[orders]],0)</f>
        <v>99.5</v>
      </c>
    </row>
    <row r="75" spans="1:19" x14ac:dyDescent="0.25">
      <c r="A75">
        <v>74</v>
      </c>
      <c r="B75" s="1">
        <v>44234</v>
      </c>
      <c r="C75" t="s">
        <v>21</v>
      </c>
      <c r="D75" t="s">
        <v>18</v>
      </c>
      <c r="E75" t="s">
        <v>9</v>
      </c>
      <c r="F75" s="3">
        <v>9938</v>
      </c>
      <c r="G75" s="11">
        <v>3435.44</v>
      </c>
      <c r="H75" s="3">
        <v>294</v>
      </c>
      <c r="I75" s="3">
        <v>6</v>
      </c>
      <c r="J75" s="3">
        <v>1</v>
      </c>
      <c r="K75" s="11">
        <v>4981</v>
      </c>
      <c r="L75" s="5">
        <f>IFERROR((Tabla1[[#This Row],[revenue]]-Tabla1[[#This Row],[mark_spent]])/Tabla1[[#This Row],[mark_spent]],0)</f>
        <v>0.44988705959062009</v>
      </c>
      <c r="M75" s="11">
        <f>IFERROR(Tabla1[[#This Row],[mark_spent]]/Tabla1[[#This Row],[impressions]],0)</f>
        <v>0.34568726101831354</v>
      </c>
      <c r="N75" s="11">
        <f>IFERROR(Tabla1[[#This Row],[mark_spent]]/Tabla1[[#This Row],[clicks]],0)</f>
        <v>11.685170068027212</v>
      </c>
      <c r="O75" s="11">
        <f>IFERROR(Tabla1[[#This Row],[mark_spent]]/Tabla1[[#This Row],[leads]],0)</f>
        <v>572.57333333333338</v>
      </c>
      <c r="P75" s="11">
        <f>IFERROR(Tabla1[[#This Row],[mark_spent]]/Tabla1[[#This Row],[orders]],0)</f>
        <v>3435.44</v>
      </c>
      <c r="Q75" s="4">
        <f>IFERROR(Tabla1[[#This Row],[impressions]]/Tabla1[[#This Row],[clicks]],0)</f>
        <v>33.802721088435376</v>
      </c>
      <c r="R75" s="4">
        <f>IFERROR(Tabla1[[#This Row],[clicks]]/Tabla1[[#This Row],[leads]],0)</f>
        <v>49</v>
      </c>
      <c r="S75" s="4">
        <f>IFERROR(Tabla1[[#This Row],[leads]]/Tabla1[[#This Row],[orders]],0)</f>
        <v>6</v>
      </c>
    </row>
    <row r="76" spans="1:19" x14ac:dyDescent="0.25">
      <c r="A76">
        <v>75</v>
      </c>
      <c r="B76" s="1">
        <v>44234</v>
      </c>
      <c r="C76" t="s">
        <v>21</v>
      </c>
      <c r="D76" t="s">
        <v>19</v>
      </c>
      <c r="E76" t="s">
        <v>9</v>
      </c>
      <c r="F76" s="3">
        <v>174221</v>
      </c>
      <c r="G76" s="11">
        <v>10104.9</v>
      </c>
      <c r="H76" s="3">
        <v>1197</v>
      </c>
      <c r="I76" s="3">
        <v>6</v>
      </c>
      <c r="J76" s="3">
        <v>1</v>
      </c>
      <c r="K76" s="11">
        <v>981</v>
      </c>
      <c r="L76" s="5">
        <f>IFERROR((Tabla1[[#This Row],[revenue]]-Tabla1[[#This Row],[mark_spent]])/Tabla1[[#This Row],[mark_spent]],0)</f>
        <v>-0.90291838612950148</v>
      </c>
      <c r="M76" s="11">
        <f>IFERROR(Tabla1[[#This Row],[mark_spent]]/Tabla1[[#This Row],[impressions]],0)</f>
        <v>5.8000470666567175E-2</v>
      </c>
      <c r="N76" s="11">
        <f>IFERROR(Tabla1[[#This Row],[mark_spent]]/Tabla1[[#This Row],[clicks]],0)</f>
        <v>8.4418546365914793</v>
      </c>
      <c r="O76" s="11">
        <f>IFERROR(Tabla1[[#This Row],[mark_spent]]/Tabla1[[#This Row],[leads]],0)</f>
        <v>1684.1499999999999</v>
      </c>
      <c r="P76" s="11">
        <f>IFERROR(Tabla1[[#This Row],[mark_spent]]/Tabla1[[#This Row],[orders]],0)</f>
        <v>10104.9</v>
      </c>
      <c r="Q76" s="4">
        <f>IFERROR(Tabla1[[#This Row],[impressions]]/Tabla1[[#This Row],[clicks]],0)</f>
        <v>145.54803675856309</v>
      </c>
      <c r="R76" s="4">
        <f>IFERROR(Tabla1[[#This Row],[clicks]]/Tabla1[[#This Row],[leads]],0)</f>
        <v>199.5</v>
      </c>
      <c r="S76" s="4">
        <f>IFERROR(Tabla1[[#This Row],[leads]]/Tabla1[[#This Row],[orders]],0)</f>
        <v>6</v>
      </c>
    </row>
    <row r="77" spans="1:19" x14ac:dyDescent="0.25">
      <c r="A77">
        <v>76</v>
      </c>
      <c r="B77" s="1">
        <v>44234</v>
      </c>
      <c r="C77" t="s">
        <v>24</v>
      </c>
      <c r="D77" t="s">
        <v>17</v>
      </c>
      <c r="E77" t="s">
        <v>11</v>
      </c>
      <c r="F77" s="3">
        <v>300700</v>
      </c>
      <c r="G77" s="11">
        <v>46167.6</v>
      </c>
      <c r="H77" s="3">
        <v>3007</v>
      </c>
      <c r="I77" s="3">
        <v>93</v>
      </c>
      <c r="J77" s="3">
        <v>12</v>
      </c>
      <c r="K77" s="11">
        <v>68076</v>
      </c>
      <c r="L77" s="5">
        <f>IFERROR((Tabla1[[#This Row],[revenue]]-Tabla1[[#This Row],[mark_spent]])/Tabla1[[#This Row],[mark_spent]],0)</f>
        <v>0.47454058690510231</v>
      </c>
      <c r="M77" s="11">
        <f>IFERROR(Tabla1[[#This Row],[mark_spent]]/Tabla1[[#This Row],[impressions]],0)</f>
        <v>0.15353375457266377</v>
      </c>
      <c r="N77" s="11">
        <f>IFERROR(Tabla1[[#This Row],[mark_spent]]/Tabla1[[#This Row],[clicks]],0)</f>
        <v>15.353375457266377</v>
      </c>
      <c r="O77" s="11">
        <f>IFERROR(Tabla1[[#This Row],[mark_spent]]/Tabla1[[#This Row],[leads]],0)</f>
        <v>496.42580645161291</v>
      </c>
      <c r="P77" s="11">
        <f>IFERROR(Tabla1[[#This Row],[mark_spent]]/Tabla1[[#This Row],[orders]],0)</f>
        <v>3847.2999999999997</v>
      </c>
      <c r="Q77" s="4">
        <f>IFERROR(Tabla1[[#This Row],[impressions]]/Tabla1[[#This Row],[clicks]],0)</f>
        <v>100</v>
      </c>
      <c r="R77" s="4">
        <f>IFERROR(Tabla1[[#This Row],[clicks]]/Tabla1[[#This Row],[leads]],0)</f>
        <v>32.333333333333336</v>
      </c>
      <c r="S77" s="4">
        <f>IFERROR(Tabla1[[#This Row],[leads]]/Tabla1[[#This Row],[orders]],0)</f>
        <v>7.75</v>
      </c>
    </row>
    <row r="78" spans="1:19" x14ac:dyDescent="0.25">
      <c r="A78">
        <v>77</v>
      </c>
      <c r="B78" s="1">
        <v>44234</v>
      </c>
      <c r="C78" t="s">
        <v>25</v>
      </c>
      <c r="D78" t="s">
        <v>20</v>
      </c>
      <c r="E78" t="s">
        <v>12</v>
      </c>
      <c r="F78" s="3">
        <v>3957603</v>
      </c>
      <c r="G78" s="11">
        <v>79987.7</v>
      </c>
      <c r="H78" s="3">
        <v>4203</v>
      </c>
      <c r="I78" s="3">
        <v>142</v>
      </c>
      <c r="J78" s="3">
        <v>27</v>
      </c>
      <c r="K78" s="11">
        <v>90504</v>
      </c>
      <c r="L78" s="5">
        <f>IFERROR((Tabla1[[#This Row],[revenue]]-Tabla1[[#This Row],[mark_spent]])/Tabla1[[#This Row],[mark_spent]],0)</f>
        <v>0.13147396412198378</v>
      </c>
      <c r="M78" s="11">
        <f>IFERROR(Tabla1[[#This Row],[mark_spent]]/Tabla1[[#This Row],[impressions]],0)</f>
        <v>2.0211148010550829E-2</v>
      </c>
      <c r="N78" s="11">
        <f>IFERROR(Tabla1[[#This Row],[mark_spent]]/Tabla1[[#This Row],[clicks]],0)</f>
        <v>19.031096835593623</v>
      </c>
      <c r="O78" s="11">
        <f>IFERROR(Tabla1[[#This Row],[mark_spent]]/Tabla1[[#This Row],[leads]],0)</f>
        <v>563.29366197183094</v>
      </c>
      <c r="P78" s="11">
        <f>IFERROR(Tabla1[[#This Row],[mark_spent]]/Tabla1[[#This Row],[orders]],0)</f>
        <v>2962.5074074074073</v>
      </c>
      <c r="Q78" s="4">
        <f>IFERROR(Tabla1[[#This Row],[impressions]]/Tabla1[[#This Row],[clicks]],0)</f>
        <v>941.61384725196285</v>
      </c>
      <c r="R78" s="4">
        <f>IFERROR(Tabla1[[#This Row],[clicks]]/Tabla1[[#This Row],[leads]],0)</f>
        <v>29.598591549295776</v>
      </c>
      <c r="S78" s="4">
        <f>IFERROR(Tabla1[[#This Row],[leads]]/Tabla1[[#This Row],[orders]],0)</f>
        <v>5.2592592592592595</v>
      </c>
    </row>
    <row r="79" spans="1:19" x14ac:dyDescent="0.25">
      <c r="A79">
        <v>78</v>
      </c>
      <c r="B79" s="1">
        <v>44235</v>
      </c>
      <c r="C79" t="s">
        <v>21</v>
      </c>
      <c r="D79" t="s">
        <v>13</v>
      </c>
      <c r="E79" t="s">
        <v>9</v>
      </c>
      <c r="F79" s="3">
        <v>479000</v>
      </c>
      <c r="G79" s="11">
        <v>27210.400000000001</v>
      </c>
      <c r="H79" s="3">
        <v>2395</v>
      </c>
      <c r="I79" s="3">
        <v>36</v>
      </c>
      <c r="J79" s="3">
        <v>5</v>
      </c>
      <c r="K79" s="11">
        <v>22345</v>
      </c>
      <c r="L79" s="5">
        <f>IFERROR((Tabla1[[#This Row],[revenue]]-Tabla1[[#This Row],[mark_spent]])/Tabla1[[#This Row],[mark_spent]],0)</f>
        <v>-0.17880663275806313</v>
      </c>
      <c r="M79" s="11">
        <f>IFERROR(Tabla1[[#This Row],[mark_spent]]/Tabla1[[#This Row],[impressions]],0)</f>
        <v>5.6806680584551149E-2</v>
      </c>
      <c r="N79" s="11">
        <f>IFERROR(Tabla1[[#This Row],[mark_spent]]/Tabla1[[#This Row],[clicks]],0)</f>
        <v>11.36133611691023</v>
      </c>
      <c r="O79" s="11">
        <f>IFERROR(Tabla1[[#This Row],[mark_spent]]/Tabla1[[#This Row],[leads]],0)</f>
        <v>755.84444444444443</v>
      </c>
      <c r="P79" s="11">
        <f>IFERROR(Tabla1[[#This Row],[mark_spent]]/Tabla1[[#This Row],[orders]],0)</f>
        <v>5442.08</v>
      </c>
      <c r="Q79" s="4">
        <f>IFERROR(Tabla1[[#This Row],[impressions]]/Tabla1[[#This Row],[clicks]],0)</f>
        <v>200</v>
      </c>
      <c r="R79" s="4">
        <f>IFERROR(Tabla1[[#This Row],[clicks]]/Tabla1[[#This Row],[leads]],0)</f>
        <v>66.527777777777771</v>
      </c>
      <c r="S79" s="4">
        <f>IFERROR(Tabla1[[#This Row],[leads]]/Tabla1[[#This Row],[orders]],0)</f>
        <v>7.2</v>
      </c>
    </row>
    <row r="80" spans="1:19" x14ac:dyDescent="0.25">
      <c r="A80">
        <v>79</v>
      </c>
      <c r="B80" s="1">
        <v>44235</v>
      </c>
      <c r="C80" t="s">
        <v>21</v>
      </c>
      <c r="D80" t="s">
        <v>14</v>
      </c>
      <c r="E80" t="s">
        <v>9</v>
      </c>
      <c r="F80" s="3">
        <v>472656</v>
      </c>
      <c r="G80" s="11">
        <v>33752.800000000003</v>
      </c>
      <c r="H80" s="3">
        <v>3290</v>
      </c>
      <c r="I80" s="3">
        <v>66</v>
      </c>
      <c r="J80" s="3">
        <v>5</v>
      </c>
      <c r="K80" s="11">
        <v>28670</v>
      </c>
      <c r="L80" s="5">
        <f>IFERROR((Tabla1[[#This Row],[revenue]]-Tabla1[[#This Row],[mark_spent]])/Tabla1[[#This Row],[mark_spent]],0)</f>
        <v>-0.15058898817283314</v>
      </c>
      <c r="M80" s="11">
        <f>IFERROR(Tabla1[[#This Row],[mark_spent]]/Tabla1[[#This Row],[impressions]],0)</f>
        <v>7.1410920415693455E-2</v>
      </c>
      <c r="N80" s="11">
        <f>IFERROR(Tabla1[[#This Row],[mark_spent]]/Tabla1[[#This Row],[clicks]],0)</f>
        <v>10.259209726443769</v>
      </c>
      <c r="O80" s="11">
        <f>IFERROR(Tabla1[[#This Row],[mark_spent]]/Tabla1[[#This Row],[leads]],0)</f>
        <v>511.40606060606063</v>
      </c>
      <c r="P80" s="11">
        <f>IFERROR(Tabla1[[#This Row],[mark_spent]]/Tabla1[[#This Row],[orders]],0)</f>
        <v>6750.56</v>
      </c>
      <c r="Q80" s="4">
        <f>IFERROR(Tabla1[[#This Row],[impressions]]/Tabla1[[#This Row],[clicks]],0)</f>
        <v>143.66443768996962</v>
      </c>
      <c r="R80" s="4">
        <f>IFERROR(Tabla1[[#This Row],[clicks]]/Tabla1[[#This Row],[leads]],0)</f>
        <v>49.848484848484851</v>
      </c>
      <c r="S80" s="4">
        <f>IFERROR(Tabla1[[#This Row],[leads]]/Tabla1[[#This Row],[orders]],0)</f>
        <v>13.2</v>
      </c>
    </row>
    <row r="81" spans="1:19" x14ac:dyDescent="0.25">
      <c r="A81">
        <v>80</v>
      </c>
      <c r="B81" s="1">
        <v>44235</v>
      </c>
      <c r="C81" t="s">
        <v>22</v>
      </c>
      <c r="D81" t="s">
        <v>15</v>
      </c>
      <c r="E81" t="s">
        <v>10</v>
      </c>
      <c r="F81" s="3">
        <v>51350</v>
      </c>
      <c r="G81" s="11">
        <v>6918.85</v>
      </c>
      <c r="H81" s="3">
        <v>904</v>
      </c>
      <c r="I81" s="3">
        <v>20</v>
      </c>
      <c r="J81" s="3">
        <v>2</v>
      </c>
      <c r="K81" s="11">
        <v>16240</v>
      </c>
      <c r="L81" s="5">
        <f>IFERROR((Tabla1[[#This Row],[revenue]]-Tabla1[[#This Row],[mark_spent]])/Tabla1[[#This Row],[mark_spent]],0)</f>
        <v>1.3472108804208791</v>
      </c>
      <c r="M81" s="11">
        <f>IFERROR(Tabla1[[#This Row],[mark_spent]]/Tabla1[[#This Row],[impressions]],0)</f>
        <v>0.13473904576436221</v>
      </c>
      <c r="N81" s="11">
        <f>IFERROR(Tabla1[[#This Row],[mark_spent]]/Tabla1[[#This Row],[clicks]],0)</f>
        <v>7.6535951327433631</v>
      </c>
      <c r="O81" s="11">
        <f>IFERROR(Tabla1[[#This Row],[mark_spent]]/Tabla1[[#This Row],[leads]],0)</f>
        <v>345.9425</v>
      </c>
      <c r="P81" s="11">
        <f>IFERROR(Tabla1[[#This Row],[mark_spent]]/Tabla1[[#This Row],[orders]],0)</f>
        <v>3459.4250000000002</v>
      </c>
      <c r="Q81" s="4">
        <f>IFERROR(Tabla1[[#This Row],[impressions]]/Tabla1[[#This Row],[clicks]],0)</f>
        <v>56.803097345132741</v>
      </c>
      <c r="R81" s="4">
        <f>IFERROR(Tabla1[[#This Row],[clicks]]/Tabla1[[#This Row],[leads]],0)</f>
        <v>45.2</v>
      </c>
      <c r="S81" s="4">
        <f>IFERROR(Tabla1[[#This Row],[leads]]/Tabla1[[#This Row],[orders]],0)</f>
        <v>10</v>
      </c>
    </row>
    <row r="82" spans="1:19" x14ac:dyDescent="0.25">
      <c r="A82">
        <v>81</v>
      </c>
      <c r="B82" s="1">
        <v>44235</v>
      </c>
      <c r="C82" t="s">
        <v>22</v>
      </c>
      <c r="D82" t="s">
        <v>16</v>
      </c>
      <c r="E82" t="s">
        <v>10</v>
      </c>
      <c r="F82" s="3">
        <v>478000</v>
      </c>
      <c r="G82" s="11">
        <v>16567.5</v>
      </c>
      <c r="H82" s="3">
        <v>2390</v>
      </c>
      <c r="I82" s="3">
        <v>48</v>
      </c>
      <c r="J82" s="3">
        <v>5</v>
      </c>
      <c r="K82" s="11">
        <v>16995</v>
      </c>
      <c r="L82" s="5">
        <f>IFERROR((Tabla1[[#This Row],[revenue]]-Tabla1[[#This Row],[mark_spent]])/Tabla1[[#This Row],[mark_spent]],0)</f>
        <v>2.5803531009506563E-2</v>
      </c>
      <c r="M82" s="11">
        <f>IFERROR(Tabla1[[#This Row],[mark_spent]]/Tabla1[[#This Row],[impressions]],0)</f>
        <v>3.4660041841004186E-2</v>
      </c>
      <c r="N82" s="11">
        <f>IFERROR(Tabla1[[#This Row],[mark_spent]]/Tabla1[[#This Row],[clicks]],0)</f>
        <v>6.9320083682008367</v>
      </c>
      <c r="O82" s="11">
        <f>IFERROR(Tabla1[[#This Row],[mark_spent]]/Tabla1[[#This Row],[leads]],0)</f>
        <v>345.15625</v>
      </c>
      <c r="P82" s="11">
        <f>IFERROR(Tabla1[[#This Row],[mark_spent]]/Tabla1[[#This Row],[orders]],0)</f>
        <v>3313.5</v>
      </c>
      <c r="Q82" s="4">
        <f>IFERROR(Tabla1[[#This Row],[impressions]]/Tabla1[[#This Row],[clicks]],0)</f>
        <v>200</v>
      </c>
      <c r="R82" s="4">
        <f>IFERROR(Tabla1[[#This Row],[clicks]]/Tabla1[[#This Row],[leads]],0)</f>
        <v>49.791666666666664</v>
      </c>
      <c r="S82" s="4">
        <f>IFERROR(Tabla1[[#This Row],[leads]]/Tabla1[[#This Row],[orders]],0)</f>
        <v>9.6</v>
      </c>
    </row>
    <row r="83" spans="1:19" x14ac:dyDescent="0.25">
      <c r="A83">
        <v>82</v>
      </c>
      <c r="B83" s="1">
        <v>44235</v>
      </c>
      <c r="C83" t="s">
        <v>23</v>
      </c>
      <c r="D83" t="s">
        <v>17</v>
      </c>
      <c r="E83" t="s">
        <v>11</v>
      </c>
      <c r="F83" s="3">
        <v>685530</v>
      </c>
      <c r="G83" s="11">
        <v>33892.6</v>
      </c>
      <c r="H83" s="3">
        <v>4491</v>
      </c>
      <c r="I83" s="3">
        <v>79</v>
      </c>
      <c r="J83" s="3">
        <v>16</v>
      </c>
      <c r="K83" s="11">
        <v>120176</v>
      </c>
      <c r="L83" s="5">
        <f>IFERROR((Tabla1[[#This Row],[revenue]]-Tabla1[[#This Row],[mark_spent]])/Tabla1[[#This Row],[mark_spent]],0)</f>
        <v>2.5457887562476764</v>
      </c>
      <c r="M83" s="11">
        <f>IFERROR(Tabla1[[#This Row],[mark_spent]]/Tabla1[[#This Row],[impressions]],0)</f>
        <v>4.943999533207883E-2</v>
      </c>
      <c r="N83" s="11">
        <f>IFERROR(Tabla1[[#This Row],[mark_spent]]/Tabla1[[#This Row],[clicks]],0)</f>
        <v>7.5467824537964816</v>
      </c>
      <c r="O83" s="11">
        <f>IFERROR(Tabla1[[#This Row],[mark_spent]]/Tabla1[[#This Row],[leads]],0)</f>
        <v>429.02025316455695</v>
      </c>
      <c r="P83" s="11">
        <f>IFERROR(Tabla1[[#This Row],[mark_spent]]/Tabla1[[#This Row],[orders]],0)</f>
        <v>2118.2874999999999</v>
      </c>
      <c r="Q83" s="4">
        <f>IFERROR(Tabla1[[#This Row],[impressions]]/Tabla1[[#This Row],[clicks]],0)</f>
        <v>152.64529058116233</v>
      </c>
      <c r="R83" s="4">
        <f>IFERROR(Tabla1[[#This Row],[clicks]]/Tabla1[[#This Row],[leads]],0)</f>
        <v>56.848101265822784</v>
      </c>
      <c r="S83" s="4">
        <f>IFERROR(Tabla1[[#This Row],[leads]]/Tabla1[[#This Row],[orders]],0)</f>
        <v>4.9375</v>
      </c>
    </row>
    <row r="84" spans="1:19" x14ac:dyDescent="0.25">
      <c r="A84">
        <v>83</v>
      </c>
      <c r="B84" s="1">
        <v>44235</v>
      </c>
      <c r="C84" t="s">
        <v>24</v>
      </c>
      <c r="D84" t="s">
        <v>13</v>
      </c>
      <c r="E84" t="s">
        <v>9</v>
      </c>
      <c r="F84" s="3">
        <v>472836</v>
      </c>
      <c r="G84" s="11">
        <v>330.76</v>
      </c>
      <c r="H84" s="3">
        <v>2690</v>
      </c>
      <c r="I84" s="3">
        <v>1</v>
      </c>
      <c r="J84" s="3">
        <v>0</v>
      </c>
      <c r="K84" s="11">
        <v>0</v>
      </c>
      <c r="L84" s="5">
        <f>IFERROR((Tabla1[[#This Row],[revenue]]-Tabla1[[#This Row],[mark_spent]])/Tabla1[[#This Row],[mark_spent]],0)</f>
        <v>-1</v>
      </c>
      <c r="M84" s="11">
        <f>IFERROR(Tabla1[[#This Row],[mark_spent]]/Tabla1[[#This Row],[impressions]],0)</f>
        <v>6.995237249278819E-4</v>
      </c>
      <c r="N84" s="11">
        <f>IFERROR(Tabla1[[#This Row],[mark_spent]]/Tabla1[[#This Row],[clicks]],0)</f>
        <v>0.12295910780669145</v>
      </c>
      <c r="O84" s="11">
        <f>IFERROR(Tabla1[[#This Row],[mark_spent]]/Tabla1[[#This Row],[leads]],0)</f>
        <v>330.76</v>
      </c>
      <c r="P84" s="11">
        <f>IFERROR(Tabla1[[#This Row],[mark_spent]]/Tabla1[[#This Row],[orders]],0)</f>
        <v>0</v>
      </c>
      <c r="Q84" s="4">
        <f>IFERROR(Tabla1[[#This Row],[impressions]]/Tabla1[[#This Row],[clicks]],0)</f>
        <v>175.77546468401488</v>
      </c>
      <c r="R84" s="4">
        <f>IFERROR(Tabla1[[#This Row],[clicks]]/Tabla1[[#This Row],[leads]],0)</f>
        <v>2690</v>
      </c>
      <c r="S84" s="4">
        <f>IFERROR(Tabla1[[#This Row],[leads]]/Tabla1[[#This Row],[orders]],0)</f>
        <v>0</v>
      </c>
    </row>
    <row r="85" spans="1:19" x14ac:dyDescent="0.25">
      <c r="A85">
        <v>84</v>
      </c>
      <c r="B85" s="1">
        <v>44235</v>
      </c>
      <c r="C85" t="s">
        <v>24</v>
      </c>
      <c r="D85" t="s">
        <v>14</v>
      </c>
      <c r="E85" t="s">
        <v>9</v>
      </c>
      <c r="F85" s="3">
        <v>1020000</v>
      </c>
      <c r="G85" s="11">
        <v>2057.3000000000002</v>
      </c>
      <c r="H85" s="3">
        <v>5100</v>
      </c>
      <c r="I85" s="3">
        <v>102</v>
      </c>
      <c r="J85" s="3">
        <v>1</v>
      </c>
      <c r="K85" s="11">
        <v>1981</v>
      </c>
      <c r="L85" s="5">
        <f>IFERROR((Tabla1[[#This Row],[revenue]]-Tabla1[[#This Row],[mark_spent]])/Tabla1[[#This Row],[mark_spent]],0)</f>
        <v>-3.7087444709084809E-2</v>
      </c>
      <c r="M85" s="11">
        <f>IFERROR(Tabla1[[#This Row],[mark_spent]]/Tabla1[[#This Row],[impressions]],0)</f>
        <v>2.0169607843137259E-3</v>
      </c>
      <c r="N85" s="11">
        <f>IFERROR(Tabla1[[#This Row],[mark_spent]]/Tabla1[[#This Row],[clicks]],0)</f>
        <v>0.40339215686274515</v>
      </c>
      <c r="O85" s="11">
        <f>IFERROR(Tabla1[[#This Row],[mark_spent]]/Tabla1[[#This Row],[leads]],0)</f>
        <v>20.169607843137257</v>
      </c>
      <c r="P85" s="11">
        <f>IFERROR(Tabla1[[#This Row],[mark_spent]]/Tabla1[[#This Row],[orders]],0)</f>
        <v>2057.3000000000002</v>
      </c>
      <c r="Q85" s="4">
        <f>IFERROR(Tabla1[[#This Row],[impressions]]/Tabla1[[#This Row],[clicks]],0)</f>
        <v>200</v>
      </c>
      <c r="R85" s="4">
        <f>IFERROR(Tabla1[[#This Row],[clicks]]/Tabla1[[#This Row],[leads]],0)</f>
        <v>50</v>
      </c>
      <c r="S85" s="4">
        <f>IFERROR(Tabla1[[#This Row],[leads]]/Tabla1[[#This Row],[orders]],0)</f>
        <v>102</v>
      </c>
    </row>
    <row r="86" spans="1:19" x14ac:dyDescent="0.25">
      <c r="A86">
        <v>85</v>
      </c>
      <c r="B86" s="1">
        <v>44235</v>
      </c>
      <c r="C86" t="s">
        <v>21</v>
      </c>
      <c r="D86" t="s">
        <v>18</v>
      </c>
      <c r="E86" t="s">
        <v>9</v>
      </c>
      <c r="F86" s="3">
        <v>10067</v>
      </c>
      <c r="G86" s="11">
        <v>4336.04</v>
      </c>
      <c r="H86" s="3">
        <v>302</v>
      </c>
      <c r="I86" s="3">
        <v>10</v>
      </c>
      <c r="J86" s="3">
        <v>2</v>
      </c>
      <c r="K86" s="11">
        <v>10036</v>
      </c>
      <c r="L86" s="5">
        <f>IFERROR((Tabla1[[#This Row],[revenue]]-Tabla1[[#This Row],[mark_spent]])/Tabla1[[#This Row],[mark_spent]],0)</f>
        <v>1.3145542937795778</v>
      </c>
      <c r="M86" s="11">
        <f>IFERROR(Tabla1[[#This Row],[mark_spent]]/Tabla1[[#This Row],[impressions]],0)</f>
        <v>0.43071818813946555</v>
      </c>
      <c r="N86" s="11">
        <f>IFERROR(Tabla1[[#This Row],[mark_spent]]/Tabla1[[#This Row],[clicks]],0)</f>
        <v>14.357748344370862</v>
      </c>
      <c r="O86" s="11">
        <f>IFERROR(Tabla1[[#This Row],[mark_spent]]/Tabla1[[#This Row],[leads]],0)</f>
        <v>433.60399999999998</v>
      </c>
      <c r="P86" s="11">
        <f>IFERROR(Tabla1[[#This Row],[mark_spent]]/Tabla1[[#This Row],[orders]],0)</f>
        <v>2168.02</v>
      </c>
      <c r="Q86" s="4">
        <f>IFERROR(Tabla1[[#This Row],[impressions]]/Tabla1[[#This Row],[clicks]],0)</f>
        <v>33.334437086092713</v>
      </c>
      <c r="R86" s="4">
        <f>IFERROR(Tabla1[[#This Row],[clicks]]/Tabla1[[#This Row],[leads]],0)</f>
        <v>30.2</v>
      </c>
      <c r="S86" s="4">
        <f>IFERROR(Tabla1[[#This Row],[leads]]/Tabla1[[#This Row],[orders]],0)</f>
        <v>5</v>
      </c>
    </row>
    <row r="87" spans="1:19" x14ac:dyDescent="0.25">
      <c r="A87">
        <v>86</v>
      </c>
      <c r="B87" s="1">
        <v>44235</v>
      </c>
      <c r="C87" t="s">
        <v>21</v>
      </c>
      <c r="D87" t="s">
        <v>19</v>
      </c>
      <c r="E87" t="s">
        <v>9</v>
      </c>
      <c r="F87" s="3">
        <v>120200</v>
      </c>
      <c r="G87" s="11">
        <v>40099</v>
      </c>
      <c r="H87" s="3">
        <v>1202</v>
      </c>
      <c r="I87" s="3">
        <v>24</v>
      </c>
      <c r="J87" s="3">
        <v>5</v>
      </c>
      <c r="K87" s="11">
        <v>4905</v>
      </c>
      <c r="L87" s="5">
        <f>IFERROR((Tabla1[[#This Row],[revenue]]-Tabla1[[#This Row],[mark_spent]])/Tabla1[[#This Row],[mark_spent]],0)</f>
        <v>-0.87767774757475248</v>
      </c>
      <c r="M87" s="11">
        <f>IFERROR(Tabla1[[#This Row],[mark_spent]]/Tabla1[[#This Row],[impressions]],0)</f>
        <v>0.33360232945091511</v>
      </c>
      <c r="N87" s="11">
        <f>IFERROR(Tabla1[[#This Row],[mark_spent]]/Tabla1[[#This Row],[clicks]],0)</f>
        <v>33.360232945091511</v>
      </c>
      <c r="O87" s="11">
        <f>IFERROR(Tabla1[[#This Row],[mark_spent]]/Tabla1[[#This Row],[leads]],0)</f>
        <v>1670.7916666666667</v>
      </c>
      <c r="P87" s="11">
        <f>IFERROR(Tabla1[[#This Row],[mark_spent]]/Tabla1[[#This Row],[orders]],0)</f>
        <v>8019.8</v>
      </c>
      <c r="Q87" s="4">
        <f>IFERROR(Tabla1[[#This Row],[impressions]]/Tabla1[[#This Row],[clicks]],0)</f>
        <v>100</v>
      </c>
      <c r="R87" s="4">
        <f>IFERROR(Tabla1[[#This Row],[clicks]]/Tabla1[[#This Row],[leads]],0)</f>
        <v>50.083333333333336</v>
      </c>
      <c r="S87" s="4">
        <f>IFERROR(Tabla1[[#This Row],[leads]]/Tabla1[[#This Row],[orders]],0)</f>
        <v>4.8</v>
      </c>
    </row>
    <row r="88" spans="1:19" x14ac:dyDescent="0.25">
      <c r="A88">
        <v>87</v>
      </c>
      <c r="B88" s="1">
        <v>44235</v>
      </c>
      <c r="C88" t="s">
        <v>24</v>
      </c>
      <c r="D88" t="s">
        <v>17</v>
      </c>
      <c r="E88" t="s">
        <v>11</v>
      </c>
      <c r="F88" s="3">
        <v>361650</v>
      </c>
      <c r="G88" s="11">
        <v>31154.3</v>
      </c>
      <c r="H88" s="3">
        <v>2991</v>
      </c>
      <c r="I88" s="3">
        <v>60</v>
      </c>
      <c r="J88" s="3">
        <v>9</v>
      </c>
      <c r="K88" s="11">
        <v>45027</v>
      </c>
      <c r="L88" s="5">
        <f>IFERROR((Tabla1[[#This Row],[revenue]]-Tabla1[[#This Row],[mark_spent]])/Tabla1[[#This Row],[mark_spent]],0)</f>
        <v>0.44529005626831614</v>
      </c>
      <c r="M88" s="11">
        <f>IFERROR(Tabla1[[#This Row],[mark_spent]]/Tabla1[[#This Row],[impressions]],0)</f>
        <v>8.6144891469652971E-2</v>
      </c>
      <c r="N88" s="11">
        <f>IFERROR(Tabla1[[#This Row],[mark_spent]]/Tabla1[[#This Row],[clicks]],0)</f>
        <v>10.416014710799063</v>
      </c>
      <c r="O88" s="11">
        <f>IFERROR(Tabla1[[#This Row],[mark_spent]]/Tabla1[[#This Row],[leads]],0)</f>
        <v>519.23833333333334</v>
      </c>
      <c r="P88" s="11">
        <f>IFERROR(Tabla1[[#This Row],[mark_spent]]/Tabla1[[#This Row],[orders]],0)</f>
        <v>3461.588888888889</v>
      </c>
      <c r="Q88" s="4">
        <f>IFERROR(Tabla1[[#This Row],[impressions]]/Tabla1[[#This Row],[clicks]],0)</f>
        <v>120.91273821464394</v>
      </c>
      <c r="R88" s="4">
        <f>IFERROR(Tabla1[[#This Row],[clicks]]/Tabla1[[#This Row],[leads]],0)</f>
        <v>49.85</v>
      </c>
      <c r="S88" s="4">
        <f>IFERROR(Tabla1[[#This Row],[leads]]/Tabla1[[#This Row],[orders]],0)</f>
        <v>6.666666666666667</v>
      </c>
    </row>
    <row r="89" spans="1:19" x14ac:dyDescent="0.25">
      <c r="A89">
        <v>88</v>
      </c>
      <c r="B89" s="1">
        <v>44235</v>
      </c>
      <c r="C89" t="s">
        <v>25</v>
      </c>
      <c r="D89" t="s">
        <v>20</v>
      </c>
      <c r="E89" t="s">
        <v>12</v>
      </c>
      <c r="F89" s="3">
        <v>2233790</v>
      </c>
      <c r="G89" s="11">
        <v>31883.9</v>
      </c>
      <c r="H89" s="3">
        <v>4197</v>
      </c>
      <c r="I89" s="3">
        <v>84</v>
      </c>
      <c r="J89" s="3">
        <v>10</v>
      </c>
      <c r="K89" s="11">
        <v>42280</v>
      </c>
      <c r="L89" s="5">
        <f>IFERROR((Tabla1[[#This Row],[revenue]]-Tabla1[[#This Row],[mark_spent]])/Tabla1[[#This Row],[mark_spent]],0)</f>
        <v>0.32606111548461758</v>
      </c>
      <c r="M89" s="11">
        <f>IFERROR(Tabla1[[#This Row],[mark_spent]]/Tabla1[[#This Row],[impressions]],0)</f>
        <v>1.4273454532431428E-2</v>
      </c>
      <c r="N89" s="11">
        <f>IFERROR(Tabla1[[#This Row],[mark_spent]]/Tabla1[[#This Row],[clicks]],0)</f>
        <v>7.5968310698117705</v>
      </c>
      <c r="O89" s="11">
        <f>IFERROR(Tabla1[[#This Row],[mark_spent]]/Tabla1[[#This Row],[leads]],0)</f>
        <v>379.5702380952381</v>
      </c>
      <c r="P89" s="11">
        <f>IFERROR(Tabla1[[#This Row],[mark_spent]]/Tabla1[[#This Row],[orders]],0)</f>
        <v>3188.3900000000003</v>
      </c>
      <c r="Q89" s="4">
        <f>IFERROR(Tabla1[[#This Row],[impressions]]/Tabla1[[#This Row],[clicks]],0)</f>
        <v>532.23492971169878</v>
      </c>
      <c r="R89" s="4">
        <f>IFERROR(Tabla1[[#This Row],[clicks]]/Tabla1[[#This Row],[leads]],0)</f>
        <v>49.964285714285715</v>
      </c>
      <c r="S89" s="4">
        <f>IFERROR(Tabla1[[#This Row],[leads]]/Tabla1[[#This Row],[orders]],0)</f>
        <v>8.4</v>
      </c>
    </row>
    <row r="90" spans="1:19" x14ac:dyDescent="0.25">
      <c r="A90">
        <v>89</v>
      </c>
      <c r="B90" s="1">
        <v>44236</v>
      </c>
      <c r="C90" t="s">
        <v>21</v>
      </c>
      <c r="D90" t="s">
        <v>13</v>
      </c>
      <c r="E90" t="s">
        <v>9</v>
      </c>
      <c r="F90" s="3">
        <v>478600</v>
      </c>
      <c r="G90" s="11">
        <v>49036.5</v>
      </c>
      <c r="H90" s="3">
        <v>2393</v>
      </c>
      <c r="I90" s="3">
        <v>68</v>
      </c>
      <c r="J90" s="3">
        <v>9</v>
      </c>
      <c r="K90" s="11">
        <v>42813</v>
      </c>
      <c r="L90" s="5">
        <f>IFERROR((Tabla1[[#This Row],[revenue]]-Tabla1[[#This Row],[mark_spent]])/Tabla1[[#This Row],[mark_spent]],0)</f>
        <v>-0.1269156648618886</v>
      </c>
      <c r="M90" s="11">
        <f>IFERROR(Tabla1[[#This Row],[mark_spent]]/Tabla1[[#This Row],[impressions]],0)</f>
        <v>0.10245821145006269</v>
      </c>
      <c r="N90" s="11">
        <f>IFERROR(Tabla1[[#This Row],[mark_spent]]/Tabla1[[#This Row],[clicks]],0)</f>
        <v>20.491642290012535</v>
      </c>
      <c r="O90" s="11">
        <f>IFERROR(Tabla1[[#This Row],[mark_spent]]/Tabla1[[#This Row],[leads]],0)</f>
        <v>721.125</v>
      </c>
      <c r="P90" s="11">
        <f>IFERROR(Tabla1[[#This Row],[mark_spent]]/Tabla1[[#This Row],[orders]],0)</f>
        <v>5448.5</v>
      </c>
      <c r="Q90" s="4">
        <f>IFERROR(Tabla1[[#This Row],[impressions]]/Tabla1[[#This Row],[clicks]],0)</f>
        <v>200</v>
      </c>
      <c r="R90" s="4">
        <f>IFERROR(Tabla1[[#This Row],[clicks]]/Tabla1[[#This Row],[leads]],0)</f>
        <v>35.191176470588232</v>
      </c>
      <c r="S90" s="4">
        <f>IFERROR(Tabla1[[#This Row],[leads]]/Tabla1[[#This Row],[orders]],0)</f>
        <v>7.5555555555555554</v>
      </c>
    </row>
    <row r="91" spans="1:19" x14ac:dyDescent="0.25">
      <c r="A91">
        <v>90</v>
      </c>
      <c r="B91" s="1">
        <v>44236</v>
      </c>
      <c r="C91" t="s">
        <v>21</v>
      </c>
      <c r="D91" t="s">
        <v>14</v>
      </c>
      <c r="E91" t="s">
        <v>9</v>
      </c>
      <c r="F91" s="3">
        <v>555116</v>
      </c>
      <c r="G91" s="11">
        <v>62119.4</v>
      </c>
      <c r="H91" s="3">
        <v>3303</v>
      </c>
      <c r="I91" s="3">
        <v>96</v>
      </c>
      <c r="J91" s="3">
        <v>11</v>
      </c>
      <c r="K91" s="11">
        <v>54791</v>
      </c>
      <c r="L91" s="5">
        <f>IFERROR((Tabla1[[#This Row],[revenue]]-Tabla1[[#This Row],[mark_spent]])/Tabla1[[#This Row],[mark_spent]],0)</f>
        <v>-0.11797280720676634</v>
      </c>
      <c r="M91" s="11">
        <f>IFERROR(Tabla1[[#This Row],[mark_spent]]/Tabla1[[#This Row],[impressions]],0)</f>
        <v>0.11190345801598225</v>
      </c>
      <c r="N91" s="11">
        <f>IFERROR(Tabla1[[#This Row],[mark_spent]]/Tabla1[[#This Row],[clicks]],0)</f>
        <v>18.806963366636392</v>
      </c>
      <c r="O91" s="11">
        <f>IFERROR(Tabla1[[#This Row],[mark_spent]]/Tabla1[[#This Row],[leads]],0)</f>
        <v>647.07708333333335</v>
      </c>
      <c r="P91" s="11">
        <f>IFERROR(Tabla1[[#This Row],[mark_spent]]/Tabla1[[#This Row],[orders]],0)</f>
        <v>5647.2181818181816</v>
      </c>
      <c r="Q91" s="4">
        <f>IFERROR(Tabla1[[#This Row],[impressions]]/Tabla1[[#This Row],[clicks]],0)</f>
        <v>168.06418407508326</v>
      </c>
      <c r="R91" s="4">
        <f>IFERROR(Tabla1[[#This Row],[clicks]]/Tabla1[[#This Row],[leads]],0)</f>
        <v>34.40625</v>
      </c>
      <c r="S91" s="4">
        <f>IFERROR(Tabla1[[#This Row],[leads]]/Tabla1[[#This Row],[orders]],0)</f>
        <v>8.7272727272727266</v>
      </c>
    </row>
    <row r="92" spans="1:19" x14ac:dyDescent="0.25">
      <c r="A92">
        <v>91</v>
      </c>
      <c r="B92" s="1">
        <v>44236</v>
      </c>
      <c r="C92" t="s">
        <v>22</v>
      </c>
      <c r="D92" t="s">
        <v>15</v>
      </c>
      <c r="E92" t="s">
        <v>10</v>
      </c>
      <c r="F92" s="3">
        <v>44900</v>
      </c>
      <c r="G92" s="11">
        <v>3095.21</v>
      </c>
      <c r="H92" s="3">
        <v>898</v>
      </c>
      <c r="I92" s="3">
        <v>5</v>
      </c>
      <c r="J92" s="3">
        <v>1</v>
      </c>
      <c r="K92" s="11">
        <v>7998</v>
      </c>
      <c r="L92" s="5">
        <f>IFERROR((Tabla1[[#This Row],[revenue]]-Tabla1[[#This Row],[mark_spent]])/Tabla1[[#This Row],[mark_spent]],0)</f>
        <v>1.5839926854720681</v>
      </c>
      <c r="M92" s="11">
        <f>IFERROR(Tabla1[[#This Row],[mark_spent]]/Tabla1[[#This Row],[impressions]],0)</f>
        <v>6.8935634743875276E-2</v>
      </c>
      <c r="N92" s="11">
        <f>IFERROR(Tabla1[[#This Row],[mark_spent]]/Tabla1[[#This Row],[clicks]],0)</f>
        <v>3.4467817371937639</v>
      </c>
      <c r="O92" s="11">
        <f>IFERROR(Tabla1[[#This Row],[mark_spent]]/Tabla1[[#This Row],[leads]],0)</f>
        <v>619.04200000000003</v>
      </c>
      <c r="P92" s="11">
        <f>IFERROR(Tabla1[[#This Row],[mark_spent]]/Tabla1[[#This Row],[orders]],0)</f>
        <v>3095.21</v>
      </c>
      <c r="Q92" s="4">
        <f>IFERROR(Tabla1[[#This Row],[impressions]]/Tabla1[[#This Row],[clicks]],0)</f>
        <v>50</v>
      </c>
      <c r="R92" s="4">
        <f>IFERROR(Tabla1[[#This Row],[clicks]]/Tabla1[[#This Row],[leads]],0)</f>
        <v>179.6</v>
      </c>
      <c r="S92" s="4">
        <f>IFERROR(Tabla1[[#This Row],[leads]]/Tabla1[[#This Row],[orders]],0)</f>
        <v>5</v>
      </c>
    </row>
    <row r="93" spans="1:19" x14ac:dyDescent="0.25">
      <c r="A93">
        <v>92</v>
      </c>
      <c r="B93" s="1">
        <v>44236</v>
      </c>
      <c r="C93" t="s">
        <v>22</v>
      </c>
      <c r="D93" t="s">
        <v>16</v>
      </c>
      <c r="E93" t="s">
        <v>10</v>
      </c>
      <c r="F93" s="3">
        <v>478600</v>
      </c>
      <c r="G93" s="11">
        <v>20299.3</v>
      </c>
      <c r="H93" s="3">
        <v>2393</v>
      </c>
      <c r="I93" s="3">
        <v>48</v>
      </c>
      <c r="J93" s="3">
        <v>5</v>
      </c>
      <c r="K93" s="11">
        <v>14905</v>
      </c>
      <c r="L93" s="5">
        <f>IFERROR((Tabla1[[#This Row],[revenue]]-Tabla1[[#This Row],[mark_spent]])/Tabla1[[#This Row],[mark_spent]],0)</f>
        <v>-0.2657382274265615</v>
      </c>
      <c r="M93" s="11">
        <f>IFERROR(Tabla1[[#This Row],[mark_spent]]/Tabla1[[#This Row],[impressions]],0)</f>
        <v>4.2413915587129127E-2</v>
      </c>
      <c r="N93" s="11">
        <f>IFERROR(Tabla1[[#This Row],[mark_spent]]/Tabla1[[#This Row],[clicks]],0)</f>
        <v>8.482783117425825</v>
      </c>
      <c r="O93" s="11">
        <f>IFERROR(Tabla1[[#This Row],[mark_spent]]/Tabla1[[#This Row],[leads]],0)</f>
        <v>422.90208333333334</v>
      </c>
      <c r="P93" s="11">
        <f>IFERROR(Tabla1[[#This Row],[mark_spent]]/Tabla1[[#This Row],[orders]],0)</f>
        <v>4059.8599999999997</v>
      </c>
      <c r="Q93" s="4">
        <f>IFERROR(Tabla1[[#This Row],[impressions]]/Tabla1[[#This Row],[clicks]],0)</f>
        <v>200</v>
      </c>
      <c r="R93" s="4">
        <f>IFERROR(Tabla1[[#This Row],[clicks]]/Tabla1[[#This Row],[leads]],0)</f>
        <v>49.854166666666664</v>
      </c>
      <c r="S93" s="4">
        <f>IFERROR(Tabla1[[#This Row],[leads]]/Tabla1[[#This Row],[orders]],0)</f>
        <v>9.6</v>
      </c>
    </row>
    <row r="94" spans="1:19" x14ac:dyDescent="0.25">
      <c r="A94">
        <v>93</v>
      </c>
      <c r="B94" s="1">
        <v>44236</v>
      </c>
      <c r="C94" t="s">
        <v>23</v>
      </c>
      <c r="D94" t="s">
        <v>17</v>
      </c>
      <c r="E94" t="s">
        <v>11</v>
      </c>
      <c r="F94" s="3">
        <v>491821</v>
      </c>
      <c r="G94" s="11">
        <v>27833</v>
      </c>
      <c r="H94" s="3">
        <v>4495</v>
      </c>
      <c r="I94" s="3">
        <v>90</v>
      </c>
      <c r="J94" s="3">
        <v>18</v>
      </c>
      <c r="K94" s="11">
        <v>143658</v>
      </c>
      <c r="L94" s="5">
        <f>IFERROR((Tabla1[[#This Row],[revenue]]-Tabla1[[#This Row],[mark_spent]])/Tabla1[[#This Row],[mark_spent]],0)</f>
        <v>4.1614270829590776</v>
      </c>
      <c r="M94" s="11">
        <f>IFERROR(Tabla1[[#This Row],[mark_spent]]/Tabla1[[#This Row],[impressions]],0)</f>
        <v>5.6591727478086537E-2</v>
      </c>
      <c r="N94" s="11">
        <f>IFERROR(Tabla1[[#This Row],[mark_spent]]/Tabla1[[#This Row],[clicks]],0)</f>
        <v>6.1919911012235813</v>
      </c>
      <c r="O94" s="11">
        <f>IFERROR(Tabla1[[#This Row],[mark_spent]]/Tabla1[[#This Row],[leads]],0)</f>
        <v>309.25555555555553</v>
      </c>
      <c r="P94" s="11">
        <f>IFERROR(Tabla1[[#This Row],[mark_spent]]/Tabla1[[#This Row],[orders]],0)</f>
        <v>1546.2777777777778</v>
      </c>
      <c r="Q94" s="4">
        <f>IFERROR(Tabla1[[#This Row],[impressions]]/Tabla1[[#This Row],[clicks]],0)</f>
        <v>109.41512791991101</v>
      </c>
      <c r="R94" s="4">
        <f>IFERROR(Tabla1[[#This Row],[clicks]]/Tabla1[[#This Row],[leads]],0)</f>
        <v>49.944444444444443</v>
      </c>
      <c r="S94" s="4">
        <f>IFERROR(Tabla1[[#This Row],[leads]]/Tabla1[[#This Row],[orders]],0)</f>
        <v>5</v>
      </c>
    </row>
    <row r="95" spans="1:19" x14ac:dyDescent="0.25">
      <c r="A95">
        <v>94</v>
      </c>
      <c r="B95" s="1">
        <v>44236</v>
      </c>
      <c r="C95" t="s">
        <v>24</v>
      </c>
      <c r="D95" t="s">
        <v>13</v>
      </c>
      <c r="E95" t="s">
        <v>9</v>
      </c>
      <c r="F95" s="3">
        <v>759532</v>
      </c>
      <c r="G95" s="11">
        <v>10317</v>
      </c>
      <c r="H95" s="3">
        <v>2701</v>
      </c>
      <c r="I95" s="3">
        <v>19</v>
      </c>
      <c r="J95" s="3">
        <v>3</v>
      </c>
      <c r="K95" s="11">
        <v>19800</v>
      </c>
      <c r="L95" s="5">
        <f>IFERROR((Tabla1[[#This Row],[revenue]]-Tabla1[[#This Row],[mark_spent]])/Tabla1[[#This Row],[mark_spent]],0)</f>
        <v>0.91916254725210822</v>
      </c>
      <c r="M95" s="11">
        <f>IFERROR(Tabla1[[#This Row],[mark_spent]]/Tabla1[[#This Row],[impressions]],0)</f>
        <v>1.3583364492871926E-2</v>
      </c>
      <c r="N95" s="11">
        <f>IFERROR(Tabla1[[#This Row],[mark_spent]]/Tabla1[[#This Row],[clicks]],0)</f>
        <v>3.8196964087375047</v>
      </c>
      <c r="O95" s="11">
        <f>IFERROR(Tabla1[[#This Row],[mark_spent]]/Tabla1[[#This Row],[leads]],0)</f>
        <v>543</v>
      </c>
      <c r="P95" s="11">
        <f>IFERROR(Tabla1[[#This Row],[mark_spent]]/Tabla1[[#This Row],[orders]],0)</f>
        <v>3439</v>
      </c>
      <c r="Q95" s="4">
        <f>IFERROR(Tabla1[[#This Row],[impressions]]/Tabla1[[#This Row],[clicks]],0)</f>
        <v>281.203998519067</v>
      </c>
      <c r="R95" s="4">
        <f>IFERROR(Tabla1[[#This Row],[clicks]]/Tabla1[[#This Row],[leads]],0)</f>
        <v>142.15789473684211</v>
      </c>
      <c r="S95" s="4">
        <f>IFERROR(Tabla1[[#This Row],[leads]]/Tabla1[[#This Row],[orders]],0)</f>
        <v>6.333333333333333</v>
      </c>
    </row>
    <row r="96" spans="1:19" x14ac:dyDescent="0.25">
      <c r="A96">
        <v>95</v>
      </c>
      <c r="B96" s="1">
        <v>44236</v>
      </c>
      <c r="C96" t="s">
        <v>24</v>
      </c>
      <c r="D96" t="s">
        <v>14</v>
      </c>
      <c r="E96" t="s">
        <v>9</v>
      </c>
      <c r="F96" s="3">
        <v>1022000</v>
      </c>
      <c r="G96" s="11">
        <v>7398.26</v>
      </c>
      <c r="H96" s="3">
        <v>5110</v>
      </c>
      <c r="I96" s="3">
        <v>102</v>
      </c>
      <c r="J96" s="3">
        <v>3</v>
      </c>
      <c r="K96" s="11">
        <v>5943</v>
      </c>
      <c r="L96" s="5">
        <f>IFERROR((Tabla1[[#This Row],[revenue]]-Tabla1[[#This Row],[mark_spent]])/Tabla1[[#This Row],[mark_spent]],0)</f>
        <v>-0.19670300854525255</v>
      </c>
      <c r="M96" s="11">
        <f>IFERROR(Tabla1[[#This Row],[mark_spent]]/Tabla1[[#This Row],[impressions]],0)</f>
        <v>7.2390019569471623E-3</v>
      </c>
      <c r="N96" s="11">
        <f>IFERROR(Tabla1[[#This Row],[mark_spent]]/Tabla1[[#This Row],[clicks]],0)</f>
        <v>1.4478003913894326</v>
      </c>
      <c r="O96" s="11">
        <f>IFERROR(Tabla1[[#This Row],[mark_spent]]/Tabla1[[#This Row],[leads]],0)</f>
        <v>72.531960784313725</v>
      </c>
      <c r="P96" s="11">
        <f>IFERROR(Tabla1[[#This Row],[mark_spent]]/Tabla1[[#This Row],[orders]],0)</f>
        <v>2466.0866666666666</v>
      </c>
      <c r="Q96" s="4">
        <f>IFERROR(Tabla1[[#This Row],[impressions]]/Tabla1[[#This Row],[clicks]],0)</f>
        <v>200</v>
      </c>
      <c r="R96" s="4">
        <f>IFERROR(Tabla1[[#This Row],[clicks]]/Tabla1[[#This Row],[leads]],0)</f>
        <v>50.098039215686278</v>
      </c>
      <c r="S96" s="4">
        <f>IFERROR(Tabla1[[#This Row],[leads]]/Tabla1[[#This Row],[orders]],0)</f>
        <v>34</v>
      </c>
    </row>
    <row r="97" spans="1:19" x14ac:dyDescent="0.25">
      <c r="A97">
        <v>96</v>
      </c>
      <c r="B97" s="1">
        <v>44236</v>
      </c>
      <c r="C97" t="s">
        <v>21</v>
      </c>
      <c r="D97" t="s">
        <v>18</v>
      </c>
      <c r="E97" t="s">
        <v>9</v>
      </c>
      <c r="F97" s="3">
        <v>9721</v>
      </c>
      <c r="G97" s="11">
        <v>2152.37</v>
      </c>
      <c r="H97" s="3">
        <v>290</v>
      </c>
      <c r="I97" s="3">
        <v>6</v>
      </c>
      <c r="J97" s="3">
        <v>1</v>
      </c>
      <c r="K97" s="11">
        <v>4353</v>
      </c>
      <c r="L97" s="5">
        <f>IFERROR((Tabla1[[#This Row],[revenue]]-Tabla1[[#This Row],[mark_spent]])/Tabla1[[#This Row],[mark_spent]],0)</f>
        <v>1.0224217955091366</v>
      </c>
      <c r="M97" s="11">
        <f>IFERROR(Tabla1[[#This Row],[mark_spent]]/Tabla1[[#This Row],[impressions]],0)</f>
        <v>0.22141446353255836</v>
      </c>
      <c r="N97" s="11">
        <f>IFERROR(Tabla1[[#This Row],[mark_spent]]/Tabla1[[#This Row],[clicks]],0)</f>
        <v>7.4219655172413788</v>
      </c>
      <c r="O97" s="11">
        <f>IFERROR(Tabla1[[#This Row],[mark_spent]]/Tabla1[[#This Row],[leads]],0)</f>
        <v>358.7283333333333</v>
      </c>
      <c r="P97" s="11">
        <f>IFERROR(Tabla1[[#This Row],[mark_spent]]/Tabla1[[#This Row],[orders]],0)</f>
        <v>2152.37</v>
      </c>
      <c r="Q97" s="4">
        <f>IFERROR(Tabla1[[#This Row],[impressions]]/Tabla1[[#This Row],[clicks]],0)</f>
        <v>33.520689655172411</v>
      </c>
      <c r="R97" s="4">
        <f>IFERROR(Tabla1[[#This Row],[clicks]]/Tabla1[[#This Row],[leads]],0)</f>
        <v>48.333333333333336</v>
      </c>
      <c r="S97" s="4">
        <f>IFERROR(Tabla1[[#This Row],[leads]]/Tabla1[[#This Row],[orders]],0)</f>
        <v>6</v>
      </c>
    </row>
    <row r="98" spans="1:19" x14ac:dyDescent="0.25">
      <c r="A98">
        <v>97</v>
      </c>
      <c r="B98" s="1">
        <v>44236</v>
      </c>
      <c r="C98" t="s">
        <v>21</v>
      </c>
      <c r="D98" t="s">
        <v>19</v>
      </c>
      <c r="E98" t="s">
        <v>9</v>
      </c>
      <c r="F98" s="3">
        <v>189854</v>
      </c>
      <c r="G98" s="11">
        <v>29091.4</v>
      </c>
      <c r="H98" s="3">
        <v>1198</v>
      </c>
      <c r="I98" s="3">
        <v>24</v>
      </c>
      <c r="J98" s="3">
        <v>3</v>
      </c>
      <c r="K98" s="11">
        <v>2943</v>
      </c>
      <c r="L98" s="5">
        <f>IFERROR((Tabla1[[#This Row],[revenue]]-Tabla1[[#This Row],[mark_spent]])/Tabla1[[#This Row],[mark_spent]],0)</f>
        <v>-0.89883608214111388</v>
      </c>
      <c r="M98" s="11">
        <f>IFERROR(Tabla1[[#This Row],[mark_spent]]/Tabla1[[#This Row],[impressions]],0)</f>
        <v>0.15323037702655726</v>
      </c>
      <c r="N98" s="11">
        <f>IFERROR(Tabla1[[#This Row],[mark_spent]]/Tabla1[[#This Row],[clicks]],0)</f>
        <v>24.283305509181972</v>
      </c>
      <c r="O98" s="11">
        <f>IFERROR(Tabla1[[#This Row],[mark_spent]]/Tabla1[[#This Row],[leads]],0)</f>
        <v>1212.1416666666667</v>
      </c>
      <c r="P98" s="11">
        <f>IFERROR(Tabla1[[#This Row],[mark_spent]]/Tabla1[[#This Row],[orders]],0)</f>
        <v>9697.1333333333332</v>
      </c>
      <c r="Q98" s="4">
        <f>IFERROR(Tabla1[[#This Row],[impressions]]/Tabla1[[#This Row],[clicks]],0)</f>
        <v>158.47579298831386</v>
      </c>
      <c r="R98" s="4">
        <f>IFERROR(Tabla1[[#This Row],[clicks]]/Tabla1[[#This Row],[leads]],0)</f>
        <v>49.916666666666664</v>
      </c>
      <c r="S98" s="4">
        <f>IFERROR(Tabla1[[#This Row],[leads]]/Tabla1[[#This Row],[orders]],0)</f>
        <v>8</v>
      </c>
    </row>
    <row r="99" spans="1:19" x14ac:dyDescent="0.25">
      <c r="A99">
        <v>98</v>
      </c>
      <c r="B99" s="1">
        <v>44236</v>
      </c>
      <c r="C99" t="s">
        <v>24</v>
      </c>
      <c r="D99" t="s">
        <v>17</v>
      </c>
      <c r="E99" t="s">
        <v>11</v>
      </c>
      <c r="F99" s="3">
        <v>346068</v>
      </c>
      <c r="G99" s="11">
        <v>57642.400000000001</v>
      </c>
      <c r="H99" s="3">
        <v>3006</v>
      </c>
      <c r="I99" s="3">
        <v>99</v>
      </c>
      <c r="J99" s="3">
        <v>15</v>
      </c>
      <c r="K99" s="11">
        <v>89460</v>
      </c>
      <c r="L99" s="5">
        <f>IFERROR((Tabla1[[#This Row],[revenue]]-Tabla1[[#This Row],[mark_spent]])/Tabla1[[#This Row],[mark_spent]],0)</f>
        <v>0.55198256838715942</v>
      </c>
      <c r="M99" s="11">
        <f>IFERROR(Tabla1[[#This Row],[mark_spent]]/Tabla1[[#This Row],[impressions]],0)</f>
        <v>0.16656379671047308</v>
      </c>
      <c r="N99" s="11">
        <f>IFERROR(Tabla1[[#This Row],[mark_spent]]/Tabla1[[#This Row],[clicks]],0)</f>
        <v>19.175781769793748</v>
      </c>
      <c r="O99" s="11">
        <f>IFERROR(Tabla1[[#This Row],[mark_spent]]/Tabla1[[#This Row],[leads]],0)</f>
        <v>582.24646464646469</v>
      </c>
      <c r="P99" s="11">
        <f>IFERROR(Tabla1[[#This Row],[mark_spent]]/Tabla1[[#This Row],[orders]],0)</f>
        <v>3842.8266666666668</v>
      </c>
      <c r="Q99" s="4">
        <f>IFERROR(Tabla1[[#This Row],[impressions]]/Tabla1[[#This Row],[clicks]],0)</f>
        <v>115.12574850299401</v>
      </c>
      <c r="R99" s="4">
        <f>IFERROR(Tabla1[[#This Row],[clicks]]/Tabla1[[#This Row],[leads]],0)</f>
        <v>30.363636363636363</v>
      </c>
      <c r="S99" s="4">
        <f>IFERROR(Tabla1[[#This Row],[leads]]/Tabla1[[#This Row],[orders]],0)</f>
        <v>6.6</v>
      </c>
    </row>
    <row r="100" spans="1:19" x14ac:dyDescent="0.25">
      <c r="A100">
        <v>99</v>
      </c>
      <c r="B100" s="1">
        <v>44236</v>
      </c>
      <c r="C100" t="s">
        <v>25</v>
      </c>
      <c r="D100" t="s">
        <v>20</v>
      </c>
      <c r="E100" t="s">
        <v>12</v>
      </c>
      <c r="F100" s="3">
        <v>3736884</v>
      </c>
      <c r="G100" s="11">
        <v>44731.7</v>
      </c>
      <c r="H100" s="3">
        <v>4190</v>
      </c>
      <c r="I100" s="3">
        <v>84</v>
      </c>
      <c r="J100" s="3">
        <v>13</v>
      </c>
      <c r="K100" s="11">
        <v>51259</v>
      </c>
      <c r="L100" s="5">
        <f>IFERROR((Tabla1[[#This Row],[revenue]]-Tabla1[[#This Row],[mark_spent]])/Tabla1[[#This Row],[mark_spent]],0)</f>
        <v>0.14592112528698895</v>
      </c>
      <c r="M100" s="11">
        <f>IFERROR(Tabla1[[#This Row],[mark_spent]]/Tabla1[[#This Row],[impressions]],0)</f>
        <v>1.1970320727108467E-2</v>
      </c>
      <c r="N100" s="11">
        <f>IFERROR(Tabla1[[#This Row],[mark_spent]]/Tabla1[[#This Row],[clicks]],0)</f>
        <v>10.675823389021479</v>
      </c>
      <c r="O100" s="11">
        <f>IFERROR(Tabla1[[#This Row],[mark_spent]]/Tabla1[[#This Row],[leads]],0)</f>
        <v>532.52023809523803</v>
      </c>
      <c r="P100" s="11">
        <f>IFERROR(Tabla1[[#This Row],[mark_spent]]/Tabla1[[#This Row],[orders]],0)</f>
        <v>3440.8999999999996</v>
      </c>
      <c r="Q100" s="4">
        <f>IFERROR(Tabla1[[#This Row],[impressions]]/Tabla1[[#This Row],[clicks]],0)</f>
        <v>891.85775656324586</v>
      </c>
      <c r="R100" s="4">
        <f>IFERROR(Tabla1[[#This Row],[clicks]]/Tabla1[[#This Row],[leads]],0)</f>
        <v>49.88095238095238</v>
      </c>
      <c r="S100" s="4">
        <f>IFERROR(Tabla1[[#This Row],[leads]]/Tabla1[[#This Row],[orders]],0)</f>
        <v>6.4615384615384617</v>
      </c>
    </row>
    <row r="101" spans="1:19" x14ac:dyDescent="0.25">
      <c r="A101">
        <v>100</v>
      </c>
      <c r="B101" s="1">
        <v>44237</v>
      </c>
      <c r="C101" t="s">
        <v>21</v>
      </c>
      <c r="D101" t="s">
        <v>13</v>
      </c>
      <c r="E101" t="s">
        <v>9</v>
      </c>
      <c r="F101" s="3">
        <v>961800</v>
      </c>
      <c r="G101" s="11">
        <v>43386.400000000001</v>
      </c>
      <c r="H101" s="3">
        <v>4809</v>
      </c>
      <c r="I101" s="3">
        <v>96</v>
      </c>
      <c r="J101" s="3">
        <v>8</v>
      </c>
      <c r="K101" s="11">
        <v>42400</v>
      </c>
      <c r="L101" s="5">
        <f>IFERROR((Tabla1[[#This Row],[revenue]]-Tabla1[[#This Row],[mark_spent]])/Tabla1[[#This Row],[mark_spent]],0)</f>
        <v>-2.2735235004517577E-2</v>
      </c>
      <c r="M101" s="11">
        <f>IFERROR(Tabla1[[#This Row],[mark_spent]]/Tabla1[[#This Row],[impressions]],0)</f>
        <v>4.5109586192555624E-2</v>
      </c>
      <c r="N101" s="11">
        <f>IFERROR(Tabla1[[#This Row],[mark_spent]]/Tabla1[[#This Row],[clicks]],0)</f>
        <v>9.0219172385111257</v>
      </c>
      <c r="O101" s="11">
        <f>IFERROR(Tabla1[[#This Row],[mark_spent]]/Tabla1[[#This Row],[leads]],0)</f>
        <v>451.94166666666666</v>
      </c>
      <c r="P101" s="11">
        <f>IFERROR(Tabla1[[#This Row],[mark_spent]]/Tabla1[[#This Row],[orders]],0)</f>
        <v>5423.3</v>
      </c>
      <c r="Q101" s="4">
        <f>IFERROR(Tabla1[[#This Row],[impressions]]/Tabla1[[#This Row],[clicks]],0)</f>
        <v>200</v>
      </c>
      <c r="R101" s="4">
        <f>IFERROR(Tabla1[[#This Row],[clicks]]/Tabla1[[#This Row],[leads]],0)</f>
        <v>50.09375</v>
      </c>
      <c r="S101" s="4">
        <f>IFERROR(Tabla1[[#This Row],[leads]]/Tabla1[[#This Row],[orders]],0)</f>
        <v>12</v>
      </c>
    </row>
    <row r="102" spans="1:19" x14ac:dyDescent="0.25">
      <c r="A102">
        <v>101</v>
      </c>
      <c r="B102" s="1">
        <v>44237</v>
      </c>
      <c r="C102" t="s">
        <v>21</v>
      </c>
      <c r="D102" t="s">
        <v>14</v>
      </c>
      <c r="E102" t="s">
        <v>9</v>
      </c>
      <c r="F102" s="3">
        <v>852250</v>
      </c>
      <c r="G102" s="11">
        <v>43865.9</v>
      </c>
      <c r="H102" s="3">
        <v>6596</v>
      </c>
      <c r="I102" s="3">
        <v>132</v>
      </c>
      <c r="J102" s="3">
        <v>7</v>
      </c>
      <c r="K102" s="11">
        <v>34867</v>
      </c>
      <c r="L102" s="5">
        <f>IFERROR((Tabla1[[#This Row],[revenue]]-Tabla1[[#This Row],[mark_spent]])/Tabla1[[#This Row],[mark_spent]],0)</f>
        <v>-0.20514568263731056</v>
      </c>
      <c r="M102" s="11">
        <f>IFERROR(Tabla1[[#This Row],[mark_spent]]/Tabla1[[#This Row],[impressions]],0)</f>
        <v>5.1470695218539163E-2</v>
      </c>
      <c r="N102" s="11">
        <f>IFERROR(Tabla1[[#This Row],[mark_spent]]/Tabla1[[#This Row],[clicks]],0)</f>
        <v>6.6503790175864159</v>
      </c>
      <c r="O102" s="11">
        <f>IFERROR(Tabla1[[#This Row],[mark_spent]]/Tabla1[[#This Row],[leads]],0)</f>
        <v>332.31742424242424</v>
      </c>
      <c r="P102" s="11">
        <f>IFERROR(Tabla1[[#This Row],[mark_spent]]/Tabla1[[#This Row],[orders]],0)</f>
        <v>6266.5571428571429</v>
      </c>
      <c r="Q102" s="4">
        <f>IFERROR(Tabla1[[#This Row],[impressions]]/Tabla1[[#This Row],[clicks]],0)</f>
        <v>129.2070952092177</v>
      </c>
      <c r="R102" s="4">
        <f>IFERROR(Tabla1[[#This Row],[clicks]]/Tabla1[[#This Row],[leads]],0)</f>
        <v>49.969696969696969</v>
      </c>
      <c r="S102" s="4">
        <f>IFERROR(Tabla1[[#This Row],[leads]]/Tabla1[[#This Row],[orders]],0)</f>
        <v>18.857142857142858</v>
      </c>
    </row>
    <row r="103" spans="1:19" x14ac:dyDescent="0.25">
      <c r="A103">
        <v>102</v>
      </c>
      <c r="B103" s="1">
        <v>44237</v>
      </c>
      <c r="C103" t="s">
        <v>22</v>
      </c>
      <c r="D103" t="s">
        <v>15</v>
      </c>
      <c r="E103" t="s">
        <v>10</v>
      </c>
      <c r="F103" s="3">
        <v>108748</v>
      </c>
      <c r="G103" s="11">
        <v>51883.1</v>
      </c>
      <c r="H103" s="3">
        <v>1797</v>
      </c>
      <c r="I103" s="3">
        <v>57</v>
      </c>
      <c r="J103" s="3">
        <v>11</v>
      </c>
      <c r="K103" s="11">
        <v>86724</v>
      </c>
      <c r="L103" s="5">
        <f>IFERROR((Tabla1[[#This Row],[revenue]]-Tabla1[[#This Row],[mark_spent]])/Tabla1[[#This Row],[mark_spent]],0)</f>
        <v>0.67152695193617962</v>
      </c>
      <c r="M103" s="11">
        <f>IFERROR(Tabla1[[#This Row],[mark_spent]]/Tabla1[[#This Row],[impressions]],0)</f>
        <v>0.47709475116783756</v>
      </c>
      <c r="N103" s="11">
        <f>IFERROR(Tabla1[[#This Row],[mark_spent]]/Tabla1[[#This Row],[clicks]],0)</f>
        <v>28.872064552031162</v>
      </c>
      <c r="O103" s="11">
        <f>IFERROR(Tabla1[[#This Row],[mark_spent]]/Tabla1[[#This Row],[leads]],0)</f>
        <v>910.22982456140346</v>
      </c>
      <c r="P103" s="11">
        <f>IFERROR(Tabla1[[#This Row],[mark_spent]]/Tabla1[[#This Row],[orders]],0)</f>
        <v>4716.6454545454544</v>
      </c>
      <c r="Q103" s="4">
        <f>IFERROR(Tabla1[[#This Row],[impressions]]/Tabla1[[#This Row],[clicks]],0)</f>
        <v>60.516416249304399</v>
      </c>
      <c r="R103" s="4">
        <f>IFERROR(Tabla1[[#This Row],[clicks]]/Tabla1[[#This Row],[leads]],0)</f>
        <v>31.526315789473685</v>
      </c>
      <c r="S103" s="4">
        <f>IFERROR(Tabla1[[#This Row],[leads]]/Tabla1[[#This Row],[orders]],0)</f>
        <v>5.1818181818181817</v>
      </c>
    </row>
    <row r="104" spans="1:19" x14ac:dyDescent="0.25">
      <c r="A104">
        <v>103</v>
      </c>
      <c r="B104" s="1">
        <v>44237</v>
      </c>
      <c r="C104" t="s">
        <v>22</v>
      </c>
      <c r="D104" t="s">
        <v>16</v>
      </c>
      <c r="E104" t="s">
        <v>10</v>
      </c>
      <c r="F104" s="3">
        <v>797238</v>
      </c>
      <c r="G104" s="11">
        <v>67577.8</v>
      </c>
      <c r="H104" s="3">
        <v>4797</v>
      </c>
      <c r="I104" s="3">
        <v>154</v>
      </c>
      <c r="J104" s="3">
        <v>19</v>
      </c>
      <c r="K104" s="11">
        <v>42598</v>
      </c>
      <c r="L104" s="5">
        <f>IFERROR((Tabla1[[#This Row],[revenue]]-Tabla1[[#This Row],[mark_spent]])/Tabla1[[#This Row],[mark_spent]],0)</f>
        <v>-0.36964506095196947</v>
      </c>
      <c r="M104" s="11">
        <f>IFERROR(Tabla1[[#This Row],[mark_spent]]/Tabla1[[#This Row],[impressions]],0)</f>
        <v>8.476490082008134E-2</v>
      </c>
      <c r="N104" s="11">
        <f>IFERROR(Tabla1[[#This Row],[mark_spent]]/Tabla1[[#This Row],[clicks]],0)</f>
        <v>14.087513028976444</v>
      </c>
      <c r="O104" s="11">
        <f>IFERROR(Tabla1[[#This Row],[mark_spent]]/Tabla1[[#This Row],[leads]],0)</f>
        <v>438.81688311688316</v>
      </c>
      <c r="P104" s="11">
        <f>IFERROR(Tabla1[[#This Row],[mark_spent]]/Tabla1[[#This Row],[orders]],0)</f>
        <v>3556.726315789474</v>
      </c>
      <c r="Q104" s="4">
        <f>IFERROR(Tabla1[[#This Row],[impressions]]/Tabla1[[#This Row],[clicks]],0)</f>
        <v>166.19512195121951</v>
      </c>
      <c r="R104" s="4">
        <f>IFERROR(Tabla1[[#This Row],[clicks]]/Tabla1[[#This Row],[leads]],0)</f>
        <v>31.149350649350648</v>
      </c>
      <c r="S104" s="4">
        <f>IFERROR(Tabla1[[#This Row],[leads]]/Tabla1[[#This Row],[orders]],0)</f>
        <v>8.1052631578947363</v>
      </c>
    </row>
    <row r="105" spans="1:19" x14ac:dyDescent="0.25">
      <c r="A105">
        <v>104</v>
      </c>
      <c r="B105" s="1">
        <v>44237</v>
      </c>
      <c r="C105" t="s">
        <v>23</v>
      </c>
      <c r="D105" t="s">
        <v>17</v>
      </c>
      <c r="E105" t="s">
        <v>11</v>
      </c>
      <c r="F105" s="3">
        <v>1469962</v>
      </c>
      <c r="G105" s="11">
        <v>19831.400000000001</v>
      </c>
      <c r="H105" s="3">
        <v>8998</v>
      </c>
      <c r="I105" s="3">
        <v>80</v>
      </c>
      <c r="J105" s="3">
        <v>16</v>
      </c>
      <c r="K105" s="11">
        <v>130768</v>
      </c>
      <c r="L105" s="5">
        <f>IFERROR((Tabla1[[#This Row],[revenue]]-Tabla1[[#This Row],[mark_spent]])/Tabla1[[#This Row],[mark_spent]],0)</f>
        <v>5.593987313049003</v>
      </c>
      <c r="M105" s="11">
        <f>IFERROR(Tabla1[[#This Row],[mark_spent]]/Tabla1[[#This Row],[impressions]],0)</f>
        <v>1.3491097048767248E-2</v>
      </c>
      <c r="N105" s="11">
        <f>IFERROR(Tabla1[[#This Row],[mark_spent]]/Tabla1[[#This Row],[clicks]],0)</f>
        <v>2.2039786619248725</v>
      </c>
      <c r="O105" s="11">
        <f>IFERROR(Tabla1[[#This Row],[mark_spent]]/Tabla1[[#This Row],[leads]],0)</f>
        <v>247.89250000000001</v>
      </c>
      <c r="P105" s="11">
        <f>IFERROR(Tabla1[[#This Row],[mark_spent]]/Tabla1[[#This Row],[orders]],0)</f>
        <v>1239.4625000000001</v>
      </c>
      <c r="Q105" s="4">
        <f>IFERROR(Tabla1[[#This Row],[impressions]]/Tabla1[[#This Row],[clicks]],0)</f>
        <v>163.36541453656369</v>
      </c>
      <c r="R105" s="4">
        <f>IFERROR(Tabla1[[#This Row],[clicks]]/Tabla1[[#This Row],[leads]],0)</f>
        <v>112.47499999999999</v>
      </c>
      <c r="S105" s="4">
        <f>IFERROR(Tabla1[[#This Row],[leads]]/Tabla1[[#This Row],[orders]],0)</f>
        <v>5</v>
      </c>
    </row>
    <row r="106" spans="1:19" x14ac:dyDescent="0.25">
      <c r="A106">
        <v>105</v>
      </c>
      <c r="B106" s="1">
        <v>44237</v>
      </c>
      <c r="C106" t="s">
        <v>24</v>
      </c>
      <c r="D106" t="s">
        <v>13</v>
      </c>
      <c r="E106" t="s">
        <v>9</v>
      </c>
      <c r="F106" s="3">
        <v>3858193</v>
      </c>
      <c r="G106" s="11">
        <v>38890.300000000003</v>
      </c>
      <c r="H106" s="3">
        <v>5406</v>
      </c>
      <c r="I106" s="3">
        <v>186</v>
      </c>
      <c r="J106" s="3">
        <v>14</v>
      </c>
      <c r="K106" s="11">
        <v>83734</v>
      </c>
      <c r="L106" s="5">
        <f>IFERROR((Tabla1[[#This Row],[revenue]]-Tabla1[[#This Row],[mark_spent]])/Tabla1[[#This Row],[mark_spent]],0)</f>
        <v>1.1530818738862902</v>
      </c>
      <c r="M106" s="11">
        <f>IFERROR(Tabla1[[#This Row],[mark_spent]]/Tabla1[[#This Row],[impressions]],0)</f>
        <v>1.0079926017179545E-2</v>
      </c>
      <c r="N106" s="11">
        <f>IFERROR(Tabla1[[#This Row],[mark_spent]]/Tabla1[[#This Row],[clicks]],0)</f>
        <v>7.1939141694413618</v>
      </c>
      <c r="O106" s="11">
        <f>IFERROR(Tabla1[[#This Row],[mark_spent]]/Tabla1[[#This Row],[leads]],0)</f>
        <v>209.08763440860216</v>
      </c>
      <c r="P106" s="11">
        <f>IFERROR(Tabla1[[#This Row],[mark_spent]]/Tabla1[[#This Row],[orders]],0)</f>
        <v>2777.8785714285718</v>
      </c>
      <c r="Q106" s="4">
        <f>IFERROR(Tabla1[[#This Row],[impressions]]/Tabla1[[#This Row],[clicks]],0)</f>
        <v>713.68719940806511</v>
      </c>
      <c r="R106" s="4">
        <f>IFERROR(Tabla1[[#This Row],[clicks]]/Tabla1[[#This Row],[leads]],0)</f>
        <v>29.06451612903226</v>
      </c>
      <c r="S106" s="4">
        <f>IFERROR(Tabla1[[#This Row],[leads]]/Tabla1[[#This Row],[orders]],0)</f>
        <v>13.285714285714286</v>
      </c>
    </row>
    <row r="107" spans="1:19" x14ac:dyDescent="0.25">
      <c r="A107">
        <v>106</v>
      </c>
      <c r="B107" s="1">
        <v>44237</v>
      </c>
      <c r="C107" t="s">
        <v>24</v>
      </c>
      <c r="D107" t="s">
        <v>14</v>
      </c>
      <c r="E107" t="s">
        <v>9</v>
      </c>
      <c r="F107" s="3">
        <v>2040000</v>
      </c>
      <c r="G107" s="11">
        <v>14147.9</v>
      </c>
      <c r="H107" s="3">
        <v>10200</v>
      </c>
      <c r="I107" s="3">
        <v>395</v>
      </c>
      <c r="J107" s="3">
        <v>4</v>
      </c>
      <c r="K107" s="11">
        <v>7924</v>
      </c>
      <c r="L107" s="5">
        <f>IFERROR((Tabla1[[#This Row],[revenue]]-Tabla1[[#This Row],[mark_spent]])/Tabla1[[#This Row],[mark_spent]],0)</f>
        <v>-0.43991687812325503</v>
      </c>
      <c r="M107" s="11">
        <f>IFERROR(Tabla1[[#This Row],[mark_spent]]/Tabla1[[#This Row],[impressions]],0)</f>
        <v>6.9352450980392152E-3</v>
      </c>
      <c r="N107" s="11">
        <f>IFERROR(Tabla1[[#This Row],[mark_spent]]/Tabla1[[#This Row],[clicks]],0)</f>
        <v>1.3870490196078431</v>
      </c>
      <c r="O107" s="11">
        <f>IFERROR(Tabla1[[#This Row],[mark_spent]]/Tabla1[[#This Row],[leads]],0)</f>
        <v>35.817468354430382</v>
      </c>
      <c r="P107" s="11">
        <f>IFERROR(Tabla1[[#This Row],[mark_spent]]/Tabla1[[#This Row],[orders]],0)</f>
        <v>3536.9749999999999</v>
      </c>
      <c r="Q107" s="4">
        <f>IFERROR(Tabla1[[#This Row],[impressions]]/Tabla1[[#This Row],[clicks]],0)</f>
        <v>200</v>
      </c>
      <c r="R107" s="4">
        <f>IFERROR(Tabla1[[#This Row],[clicks]]/Tabla1[[#This Row],[leads]],0)</f>
        <v>25.822784810126581</v>
      </c>
      <c r="S107" s="4">
        <f>IFERROR(Tabla1[[#This Row],[leads]]/Tabla1[[#This Row],[orders]],0)</f>
        <v>98.75</v>
      </c>
    </row>
    <row r="108" spans="1:19" x14ac:dyDescent="0.25">
      <c r="A108">
        <v>107</v>
      </c>
      <c r="B108" s="1">
        <v>44237</v>
      </c>
      <c r="C108" t="s">
        <v>21</v>
      </c>
      <c r="D108" t="s">
        <v>18</v>
      </c>
      <c r="E108" t="s">
        <v>9</v>
      </c>
      <c r="F108" s="3">
        <v>18399</v>
      </c>
      <c r="G108" s="11">
        <v>12713</v>
      </c>
      <c r="H108" s="3">
        <v>599</v>
      </c>
      <c r="I108" s="3">
        <v>22</v>
      </c>
      <c r="J108" s="3">
        <v>5</v>
      </c>
      <c r="K108" s="11">
        <v>27065</v>
      </c>
      <c r="L108" s="5">
        <f>IFERROR((Tabla1[[#This Row],[revenue]]-Tabla1[[#This Row],[mark_spent]])/Tabla1[[#This Row],[mark_spent]],0)</f>
        <v>1.1289231495319751</v>
      </c>
      <c r="M108" s="11">
        <f>IFERROR(Tabla1[[#This Row],[mark_spent]]/Tabla1[[#This Row],[impressions]],0)</f>
        <v>0.69096146529702707</v>
      </c>
      <c r="N108" s="11">
        <f>IFERROR(Tabla1[[#This Row],[mark_spent]]/Tabla1[[#This Row],[clicks]],0)</f>
        <v>21.223706176961603</v>
      </c>
      <c r="O108" s="11">
        <f>IFERROR(Tabla1[[#This Row],[mark_spent]]/Tabla1[[#This Row],[leads]],0)</f>
        <v>577.86363636363637</v>
      </c>
      <c r="P108" s="11">
        <f>IFERROR(Tabla1[[#This Row],[mark_spent]]/Tabla1[[#This Row],[orders]],0)</f>
        <v>2542.6</v>
      </c>
      <c r="Q108" s="4">
        <f>IFERROR(Tabla1[[#This Row],[impressions]]/Tabla1[[#This Row],[clicks]],0)</f>
        <v>30.716193656093488</v>
      </c>
      <c r="R108" s="4">
        <f>IFERROR(Tabla1[[#This Row],[clicks]]/Tabla1[[#This Row],[leads]],0)</f>
        <v>27.227272727272727</v>
      </c>
      <c r="S108" s="4">
        <f>IFERROR(Tabla1[[#This Row],[leads]]/Tabla1[[#This Row],[orders]],0)</f>
        <v>4.4000000000000004</v>
      </c>
    </row>
    <row r="109" spans="1:19" x14ac:dyDescent="0.25">
      <c r="A109">
        <v>108</v>
      </c>
      <c r="B109" s="1">
        <v>44237</v>
      </c>
      <c r="C109" t="s">
        <v>21</v>
      </c>
      <c r="D109" t="s">
        <v>19</v>
      </c>
      <c r="E109" t="s">
        <v>9</v>
      </c>
      <c r="F109" s="3">
        <v>321713</v>
      </c>
      <c r="G109" s="11">
        <v>131236</v>
      </c>
      <c r="H109" s="3">
        <v>2396</v>
      </c>
      <c r="I109" s="3">
        <v>88</v>
      </c>
      <c r="J109" s="3">
        <v>15</v>
      </c>
      <c r="K109" s="11">
        <v>14715</v>
      </c>
      <c r="L109" s="5">
        <f>IFERROR((Tabla1[[#This Row],[revenue]]-Tabla1[[#This Row],[mark_spent]])/Tabla1[[#This Row],[mark_spent]],0)</f>
        <v>-0.88787375415282388</v>
      </c>
      <c r="M109" s="11">
        <f>IFERROR(Tabla1[[#This Row],[mark_spent]]/Tabla1[[#This Row],[impressions]],0)</f>
        <v>0.40792880610979348</v>
      </c>
      <c r="N109" s="11">
        <f>IFERROR(Tabla1[[#This Row],[mark_spent]]/Tabla1[[#This Row],[clicks]],0)</f>
        <v>54.772954924874789</v>
      </c>
      <c r="O109" s="11">
        <f>IFERROR(Tabla1[[#This Row],[mark_spent]]/Tabla1[[#This Row],[leads]],0)</f>
        <v>1491.3181818181818</v>
      </c>
      <c r="P109" s="11">
        <f>IFERROR(Tabla1[[#This Row],[mark_spent]]/Tabla1[[#This Row],[orders]],0)</f>
        <v>8749.0666666666675</v>
      </c>
      <c r="Q109" s="4">
        <f>IFERROR(Tabla1[[#This Row],[impressions]]/Tabla1[[#This Row],[clicks]],0)</f>
        <v>134.27086811352254</v>
      </c>
      <c r="R109" s="4">
        <f>IFERROR(Tabla1[[#This Row],[clicks]]/Tabla1[[#This Row],[leads]],0)</f>
        <v>27.227272727272727</v>
      </c>
      <c r="S109" s="4">
        <f>IFERROR(Tabla1[[#This Row],[leads]]/Tabla1[[#This Row],[orders]],0)</f>
        <v>5.8666666666666663</v>
      </c>
    </row>
    <row r="110" spans="1:19" x14ac:dyDescent="0.25">
      <c r="A110">
        <v>109</v>
      </c>
      <c r="B110" s="1">
        <v>44237</v>
      </c>
      <c r="C110" t="s">
        <v>24</v>
      </c>
      <c r="D110" t="s">
        <v>17</v>
      </c>
      <c r="E110" t="s">
        <v>11</v>
      </c>
      <c r="F110" s="3">
        <v>489728</v>
      </c>
      <c r="G110" s="11">
        <v>126901</v>
      </c>
      <c r="H110" s="3">
        <v>6005</v>
      </c>
      <c r="I110" s="3">
        <v>187</v>
      </c>
      <c r="J110" s="3">
        <v>34</v>
      </c>
      <c r="K110" s="11">
        <v>143888</v>
      </c>
      <c r="L110" s="5">
        <f>IFERROR((Tabla1[[#This Row],[revenue]]-Tabla1[[#This Row],[mark_spent]])/Tabla1[[#This Row],[mark_spent]],0)</f>
        <v>0.13386025326829576</v>
      </c>
      <c r="M110" s="11">
        <f>IFERROR(Tabla1[[#This Row],[mark_spent]]/Tabla1[[#This Row],[impressions]],0)</f>
        <v>0.25912547373235756</v>
      </c>
      <c r="N110" s="11">
        <f>IFERROR(Tabla1[[#This Row],[mark_spent]]/Tabla1[[#This Row],[clicks]],0)</f>
        <v>21.132556203164029</v>
      </c>
      <c r="O110" s="11">
        <f>IFERROR(Tabla1[[#This Row],[mark_spent]]/Tabla1[[#This Row],[leads]],0)</f>
        <v>678.61497326203209</v>
      </c>
      <c r="P110" s="11">
        <f>IFERROR(Tabla1[[#This Row],[mark_spent]]/Tabla1[[#This Row],[orders]],0)</f>
        <v>3732.3823529411766</v>
      </c>
      <c r="Q110" s="4">
        <f>IFERROR(Tabla1[[#This Row],[impressions]]/Tabla1[[#This Row],[clicks]],0)</f>
        <v>81.553372189841795</v>
      </c>
      <c r="R110" s="4">
        <f>IFERROR(Tabla1[[#This Row],[clicks]]/Tabla1[[#This Row],[leads]],0)</f>
        <v>32.112299465240639</v>
      </c>
      <c r="S110" s="4">
        <f>IFERROR(Tabla1[[#This Row],[leads]]/Tabla1[[#This Row],[orders]],0)</f>
        <v>5.5</v>
      </c>
    </row>
    <row r="111" spans="1:19" x14ac:dyDescent="0.25">
      <c r="A111">
        <v>110</v>
      </c>
      <c r="B111" s="1">
        <v>44237</v>
      </c>
      <c r="C111" t="s">
        <v>25</v>
      </c>
      <c r="D111" t="s">
        <v>20</v>
      </c>
      <c r="E111" t="s">
        <v>12</v>
      </c>
      <c r="F111" s="3">
        <v>5219501</v>
      </c>
      <c r="G111" s="11">
        <v>179519</v>
      </c>
      <c r="H111" s="3">
        <v>8391</v>
      </c>
      <c r="I111" s="3">
        <v>302</v>
      </c>
      <c r="J111" s="3">
        <v>60</v>
      </c>
      <c r="K111" s="11">
        <v>196680</v>
      </c>
      <c r="L111" s="5">
        <f>IFERROR((Tabla1[[#This Row],[revenue]]-Tabla1[[#This Row],[mark_spent]])/Tabla1[[#This Row],[mark_spent]],0)</f>
        <v>9.5594338203755597E-2</v>
      </c>
      <c r="M111" s="11">
        <f>IFERROR(Tabla1[[#This Row],[mark_spent]]/Tabla1[[#This Row],[impressions]],0)</f>
        <v>3.4393900872899535E-2</v>
      </c>
      <c r="N111" s="11">
        <f>IFERROR(Tabla1[[#This Row],[mark_spent]]/Tabla1[[#This Row],[clicks]],0)</f>
        <v>21.394231915147181</v>
      </c>
      <c r="O111" s="11">
        <f>IFERROR(Tabla1[[#This Row],[mark_spent]]/Tabla1[[#This Row],[leads]],0)</f>
        <v>594.43377483443703</v>
      </c>
      <c r="P111" s="11">
        <f>IFERROR(Tabla1[[#This Row],[mark_spent]]/Tabla1[[#This Row],[orders]],0)</f>
        <v>2991.9833333333331</v>
      </c>
      <c r="Q111" s="4">
        <f>IFERROR(Tabla1[[#This Row],[impressions]]/Tabla1[[#This Row],[clicks]],0)</f>
        <v>622.03563341675601</v>
      </c>
      <c r="R111" s="4">
        <f>IFERROR(Tabla1[[#This Row],[clicks]]/Tabla1[[#This Row],[leads]],0)</f>
        <v>27.784768211920529</v>
      </c>
      <c r="S111" s="4">
        <f>IFERROR(Tabla1[[#This Row],[leads]]/Tabla1[[#This Row],[orders]],0)</f>
        <v>5.0333333333333332</v>
      </c>
    </row>
    <row r="112" spans="1:19" x14ac:dyDescent="0.25">
      <c r="A112">
        <v>111</v>
      </c>
      <c r="B112" s="1">
        <v>44238</v>
      </c>
      <c r="C112" t="s">
        <v>21</v>
      </c>
      <c r="D112" t="s">
        <v>13</v>
      </c>
      <c r="E112" t="s">
        <v>9</v>
      </c>
      <c r="F112" s="3">
        <v>1061233</v>
      </c>
      <c r="G112" s="11">
        <v>105681</v>
      </c>
      <c r="H112" s="3">
        <v>7206</v>
      </c>
      <c r="I112" s="3">
        <v>144</v>
      </c>
      <c r="J112" s="3">
        <v>23</v>
      </c>
      <c r="K112" s="11">
        <v>105225</v>
      </c>
      <c r="L112" s="5">
        <f>IFERROR((Tabla1[[#This Row],[revenue]]-Tabla1[[#This Row],[mark_spent]])/Tabla1[[#This Row],[mark_spent]],0)</f>
        <v>-4.3148721151389556E-3</v>
      </c>
      <c r="M112" s="11">
        <f>IFERROR(Tabla1[[#This Row],[mark_spent]]/Tabla1[[#This Row],[impressions]],0)</f>
        <v>9.95832206499421E-2</v>
      </c>
      <c r="N112" s="11">
        <f>IFERROR(Tabla1[[#This Row],[mark_spent]]/Tabla1[[#This Row],[clicks]],0)</f>
        <v>14.665695253955038</v>
      </c>
      <c r="O112" s="11">
        <f>IFERROR(Tabla1[[#This Row],[mark_spent]]/Tabla1[[#This Row],[leads]],0)</f>
        <v>733.89583333333337</v>
      </c>
      <c r="P112" s="11">
        <f>IFERROR(Tabla1[[#This Row],[mark_spent]]/Tabla1[[#This Row],[orders]],0)</f>
        <v>4594.826086956522</v>
      </c>
      <c r="Q112" s="4">
        <f>IFERROR(Tabla1[[#This Row],[impressions]]/Tabla1[[#This Row],[clicks]],0)</f>
        <v>147.2707466000555</v>
      </c>
      <c r="R112" s="4">
        <f>IFERROR(Tabla1[[#This Row],[clicks]]/Tabla1[[#This Row],[leads]],0)</f>
        <v>50.041666666666664</v>
      </c>
      <c r="S112" s="4">
        <f>IFERROR(Tabla1[[#This Row],[leads]]/Tabla1[[#This Row],[orders]],0)</f>
        <v>6.2608695652173916</v>
      </c>
    </row>
    <row r="113" spans="1:19" x14ac:dyDescent="0.25">
      <c r="A113">
        <v>112</v>
      </c>
      <c r="B113" s="1">
        <v>44238</v>
      </c>
      <c r="C113" t="s">
        <v>21</v>
      </c>
      <c r="D113" t="s">
        <v>14</v>
      </c>
      <c r="E113" t="s">
        <v>9</v>
      </c>
      <c r="F113" s="3">
        <v>4564542</v>
      </c>
      <c r="G113" s="11">
        <v>188516</v>
      </c>
      <c r="H113" s="3">
        <v>9895</v>
      </c>
      <c r="I113" s="3">
        <v>304</v>
      </c>
      <c r="J113" s="3">
        <v>28</v>
      </c>
      <c r="K113" s="11">
        <v>131068</v>
      </c>
      <c r="L113" s="5">
        <f>IFERROR((Tabla1[[#This Row],[revenue]]-Tabla1[[#This Row],[mark_spent]])/Tabla1[[#This Row],[mark_spent]],0)</f>
        <v>-0.30473805936896603</v>
      </c>
      <c r="M113" s="11">
        <f>IFERROR(Tabla1[[#This Row],[mark_spent]]/Tabla1[[#This Row],[impressions]],0)</f>
        <v>4.1300091005844621E-2</v>
      </c>
      <c r="N113" s="11">
        <f>IFERROR(Tabla1[[#This Row],[mark_spent]]/Tabla1[[#This Row],[clicks]],0)</f>
        <v>19.051642243557353</v>
      </c>
      <c r="O113" s="11">
        <f>IFERROR(Tabla1[[#This Row],[mark_spent]]/Tabla1[[#This Row],[leads]],0)</f>
        <v>620.11842105263156</v>
      </c>
      <c r="P113" s="11">
        <f>IFERROR(Tabla1[[#This Row],[mark_spent]]/Tabla1[[#This Row],[orders]],0)</f>
        <v>6732.7142857142853</v>
      </c>
      <c r="Q113" s="4">
        <f>IFERROR(Tabla1[[#This Row],[impressions]]/Tabla1[[#This Row],[clicks]],0)</f>
        <v>461.2978271854472</v>
      </c>
      <c r="R113" s="4">
        <f>IFERROR(Tabla1[[#This Row],[clicks]]/Tabla1[[#This Row],[leads]],0)</f>
        <v>32.549342105263158</v>
      </c>
      <c r="S113" s="4">
        <f>IFERROR(Tabla1[[#This Row],[leads]]/Tabla1[[#This Row],[orders]],0)</f>
        <v>10.857142857142858</v>
      </c>
    </row>
    <row r="114" spans="1:19" x14ac:dyDescent="0.25">
      <c r="A114">
        <v>113</v>
      </c>
      <c r="B114" s="1">
        <v>44238</v>
      </c>
      <c r="C114" t="s">
        <v>22</v>
      </c>
      <c r="D114" t="s">
        <v>15</v>
      </c>
      <c r="E114" t="s">
        <v>10</v>
      </c>
      <c r="F114" s="3">
        <v>134600</v>
      </c>
      <c r="G114" s="11">
        <v>26220.400000000001</v>
      </c>
      <c r="H114" s="3">
        <v>2692</v>
      </c>
      <c r="I114" s="3">
        <v>54</v>
      </c>
      <c r="J114" s="3">
        <v>6</v>
      </c>
      <c r="K114" s="11">
        <v>48990</v>
      </c>
      <c r="L114" s="5">
        <f>IFERROR((Tabla1[[#This Row],[revenue]]-Tabla1[[#This Row],[mark_spent]])/Tabla1[[#This Row],[mark_spent]],0)</f>
        <v>0.86839254931274878</v>
      </c>
      <c r="M114" s="11">
        <f>IFERROR(Tabla1[[#This Row],[mark_spent]]/Tabla1[[#This Row],[impressions]],0)</f>
        <v>0.19480237741456166</v>
      </c>
      <c r="N114" s="11">
        <f>IFERROR(Tabla1[[#This Row],[mark_spent]]/Tabla1[[#This Row],[clicks]],0)</f>
        <v>9.7401188707280841</v>
      </c>
      <c r="O114" s="11">
        <f>IFERROR(Tabla1[[#This Row],[mark_spent]]/Tabla1[[#This Row],[leads]],0)</f>
        <v>485.56296296296301</v>
      </c>
      <c r="P114" s="11">
        <f>IFERROR(Tabla1[[#This Row],[mark_spent]]/Tabla1[[#This Row],[orders]],0)</f>
        <v>4370.0666666666666</v>
      </c>
      <c r="Q114" s="4">
        <f>IFERROR(Tabla1[[#This Row],[impressions]]/Tabla1[[#This Row],[clicks]],0)</f>
        <v>50</v>
      </c>
      <c r="R114" s="4">
        <f>IFERROR(Tabla1[[#This Row],[clicks]]/Tabla1[[#This Row],[leads]],0)</f>
        <v>49.851851851851855</v>
      </c>
      <c r="S114" s="4">
        <f>IFERROR(Tabla1[[#This Row],[leads]]/Tabla1[[#This Row],[orders]],0)</f>
        <v>9</v>
      </c>
    </row>
    <row r="115" spans="1:19" x14ac:dyDescent="0.25">
      <c r="A115">
        <v>114</v>
      </c>
      <c r="B115" s="1">
        <v>44238</v>
      </c>
      <c r="C115" t="s">
        <v>22</v>
      </c>
      <c r="D115" t="s">
        <v>16</v>
      </c>
      <c r="E115" t="s">
        <v>10</v>
      </c>
      <c r="F115" s="3">
        <v>1254537</v>
      </c>
      <c r="G115" s="11">
        <v>51422.5</v>
      </c>
      <c r="H115" s="3">
        <v>7198</v>
      </c>
      <c r="I115" s="3">
        <v>144</v>
      </c>
      <c r="J115" s="3">
        <v>14</v>
      </c>
      <c r="K115" s="11">
        <v>41986</v>
      </c>
      <c r="L115" s="5">
        <f>IFERROR((Tabla1[[#This Row],[revenue]]-Tabla1[[#This Row],[mark_spent]])/Tabla1[[#This Row],[mark_spent]],0)</f>
        <v>-0.18350916427633818</v>
      </c>
      <c r="M115" s="11">
        <f>IFERROR(Tabla1[[#This Row],[mark_spent]]/Tabla1[[#This Row],[impressions]],0)</f>
        <v>4.0989225507099429E-2</v>
      </c>
      <c r="N115" s="11">
        <f>IFERROR(Tabla1[[#This Row],[mark_spent]]/Tabla1[[#This Row],[clicks]],0)</f>
        <v>7.1439983328702414</v>
      </c>
      <c r="O115" s="11">
        <f>IFERROR(Tabla1[[#This Row],[mark_spent]]/Tabla1[[#This Row],[leads]],0)</f>
        <v>357.10069444444446</v>
      </c>
      <c r="P115" s="11">
        <f>IFERROR(Tabla1[[#This Row],[mark_spent]]/Tabla1[[#This Row],[orders]],0)</f>
        <v>3673.0357142857142</v>
      </c>
      <c r="Q115" s="4">
        <f>IFERROR(Tabla1[[#This Row],[impressions]]/Tabla1[[#This Row],[clicks]],0)</f>
        <v>174.28966379549874</v>
      </c>
      <c r="R115" s="4">
        <f>IFERROR(Tabla1[[#This Row],[clicks]]/Tabla1[[#This Row],[leads]],0)</f>
        <v>49.986111111111114</v>
      </c>
      <c r="S115" s="4">
        <f>IFERROR(Tabla1[[#This Row],[leads]]/Tabla1[[#This Row],[orders]],0)</f>
        <v>10.285714285714286</v>
      </c>
    </row>
    <row r="116" spans="1:19" x14ac:dyDescent="0.25">
      <c r="A116">
        <v>115</v>
      </c>
      <c r="B116" s="1">
        <v>44238</v>
      </c>
      <c r="C116" t="s">
        <v>23</v>
      </c>
      <c r="D116" t="s">
        <v>17</v>
      </c>
      <c r="E116" t="s">
        <v>11</v>
      </c>
      <c r="F116" s="3">
        <v>1210466</v>
      </c>
      <c r="G116" s="11">
        <v>197161</v>
      </c>
      <c r="H116" s="3">
        <v>13506</v>
      </c>
      <c r="I116" s="3">
        <v>474</v>
      </c>
      <c r="J116" s="3">
        <v>95</v>
      </c>
      <c r="K116" s="11">
        <v>831820</v>
      </c>
      <c r="L116" s="5">
        <f>IFERROR((Tabla1[[#This Row],[revenue]]-Tabla1[[#This Row],[mark_spent]])/Tabla1[[#This Row],[mark_spent]],0)</f>
        <v>3.2189885423587827</v>
      </c>
      <c r="M116" s="11">
        <f>IFERROR(Tabla1[[#This Row],[mark_spent]]/Tabla1[[#This Row],[impressions]],0)</f>
        <v>0.16288024612008928</v>
      </c>
      <c r="N116" s="11">
        <f>IFERROR(Tabla1[[#This Row],[mark_spent]]/Tabla1[[#This Row],[clicks]],0)</f>
        <v>14.598030504960759</v>
      </c>
      <c r="O116" s="11">
        <f>IFERROR(Tabla1[[#This Row],[mark_spent]]/Tabla1[[#This Row],[leads]],0)</f>
        <v>415.95147679324896</v>
      </c>
      <c r="P116" s="11">
        <f>IFERROR(Tabla1[[#This Row],[mark_spent]]/Tabla1[[#This Row],[orders]],0)</f>
        <v>2075.378947368421</v>
      </c>
      <c r="Q116" s="4">
        <f>IFERROR(Tabla1[[#This Row],[impressions]]/Tabla1[[#This Row],[clicks]],0)</f>
        <v>89.624315119206273</v>
      </c>
      <c r="R116" s="4">
        <f>IFERROR(Tabla1[[#This Row],[clicks]]/Tabla1[[#This Row],[leads]],0)</f>
        <v>28.49367088607595</v>
      </c>
      <c r="S116" s="4">
        <f>IFERROR(Tabla1[[#This Row],[leads]]/Tabla1[[#This Row],[orders]],0)</f>
        <v>4.9894736842105267</v>
      </c>
    </row>
    <row r="117" spans="1:19" x14ac:dyDescent="0.25">
      <c r="A117">
        <v>116</v>
      </c>
      <c r="B117" s="1">
        <v>44238</v>
      </c>
      <c r="C117" t="s">
        <v>24</v>
      </c>
      <c r="D117" t="s">
        <v>13</v>
      </c>
      <c r="E117" t="s">
        <v>9</v>
      </c>
      <c r="F117" s="3">
        <v>2224531</v>
      </c>
      <c r="G117" s="11">
        <v>348.99</v>
      </c>
      <c r="H117" s="3">
        <v>8106</v>
      </c>
      <c r="I117" s="3">
        <v>1</v>
      </c>
      <c r="J117" s="3">
        <v>0</v>
      </c>
      <c r="K117" s="11">
        <v>0</v>
      </c>
      <c r="L117" s="5">
        <f>IFERROR((Tabla1[[#This Row],[revenue]]-Tabla1[[#This Row],[mark_spent]])/Tabla1[[#This Row],[mark_spent]],0)</f>
        <v>-1</v>
      </c>
      <c r="M117" s="11">
        <f>IFERROR(Tabla1[[#This Row],[mark_spent]]/Tabla1[[#This Row],[impressions]],0)</f>
        <v>1.5688250691943607E-4</v>
      </c>
      <c r="N117" s="11">
        <f>IFERROR(Tabla1[[#This Row],[mark_spent]]/Tabla1[[#This Row],[clicks]],0)</f>
        <v>4.3053293856402663E-2</v>
      </c>
      <c r="O117" s="11">
        <f>IFERROR(Tabla1[[#This Row],[mark_spent]]/Tabla1[[#This Row],[leads]],0)</f>
        <v>348.99</v>
      </c>
      <c r="P117" s="11">
        <f>IFERROR(Tabla1[[#This Row],[mark_spent]]/Tabla1[[#This Row],[orders]],0)</f>
        <v>0</v>
      </c>
      <c r="Q117" s="4">
        <f>IFERROR(Tabla1[[#This Row],[impressions]]/Tabla1[[#This Row],[clicks]],0)</f>
        <v>274.43017517887984</v>
      </c>
      <c r="R117" s="4">
        <f>IFERROR(Tabla1[[#This Row],[clicks]]/Tabla1[[#This Row],[leads]],0)</f>
        <v>8106</v>
      </c>
      <c r="S117" s="4">
        <f>IFERROR(Tabla1[[#This Row],[leads]]/Tabla1[[#This Row],[orders]],0)</f>
        <v>0</v>
      </c>
    </row>
    <row r="118" spans="1:19" x14ac:dyDescent="0.25">
      <c r="A118">
        <v>117</v>
      </c>
      <c r="B118" s="1">
        <v>44238</v>
      </c>
      <c r="C118" t="s">
        <v>24</v>
      </c>
      <c r="D118" t="s">
        <v>14</v>
      </c>
      <c r="E118" t="s">
        <v>9</v>
      </c>
      <c r="F118" s="3">
        <v>3058200</v>
      </c>
      <c r="G118" s="11">
        <v>4138.7299999999996</v>
      </c>
      <c r="H118" s="3">
        <v>15291</v>
      </c>
      <c r="I118" s="3">
        <v>114</v>
      </c>
      <c r="J118" s="3">
        <v>1</v>
      </c>
      <c r="K118" s="11">
        <v>2771</v>
      </c>
      <c r="L118" s="5">
        <f>IFERROR((Tabla1[[#This Row],[revenue]]-Tabla1[[#This Row],[mark_spent]])/Tabla1[[#This Row],[mark_spent]],0)</f>
        <v>-0.33047094156903195</v>
      </c>
      <c r="M118" s="11">
        <f>IFERROR(Tabla1[[#This Row],[mark_spent]]/Tabla1[[#This Row],[impressions]],0)</f>
        <v>1.3533222156824273E-3</v>
      </c>
      <c r="N118" s="11">
        <f>IFERROR(Tabla1[[#This Row],[mark_spent]]/Tabla1[[#This Row],[clicks]],0)</f>
        <v>0.27066444313648547</v>
      </c>
      <c r="O118" s="11">
        <f>IFERROR(Tabla1[[#This Row],[mark_spent]]/Tabla1[[#This Row],[leads]],0)</f>
        <v>36.304649122807014</v>
      </c>
      <c r="P118" s="11">
        <f>IFERROR(Tabla1[[#This Row],[mark_spent]]/Tabla1[[#This Row],[orders]],0)</f>
        <v>4138.7299999999996</v>
      </c>
      <c r="Q118" s="4">
        <f>IFERROR(Tabla1[[#This Row],[impressions]]/Tabla1[[#This Row],[clicks]],0)</f>
        <v>200</v>
      </c>
      <c r="R118" s="4">
        <f>IFERROR(Tabla1[[#This Row],[clicks]]/Tabla1[[#This Row],[leads]],0)</f>
        <v>134.13157894736841</v>
      </c>
      <c r="S118" s="4">
        <f>IFERROR(Tabla1[[#This Row],[leads]]/Tabla1[[#This Row],[orders]],0)</f>
        <v>114</v>
      </c>
    </row>
    <row r="119" spans="1:19" x14ac:dyDescent="0.25">
      <c r="A119">
        <v>118</v>
      </c>
      <c r="B119" s="1">
        <v>44238</v>
      </c>
      <c r="C119" t="s">
        <v>21</v>
      </c>
      <c r="D119" t="s">
        <v>18</v>
      </c>
      <c r="E119" t="s">
        <v>9</v>
      </c>
      <c r="F119" s="3">
        <v>26774</v>
      </c>
      <c r="G119" s="11">
        <v>17711.099999999999</v>
      </c>
      <c r="H119" s="3">
        <v>893</v>
      </c>
      <c r="I119" s="3">
        <v>27</v>
      </c>
      <c r="J119" s="3">
        <v>6</v>
      </c>
      <c r="K119" s="11">
        <v>29886</v>
      </c>
      <c r="L119" s="5">
        <f>IFERROR((Tabla1[[#This Row],[revenue]]-Tabla1[[#This Row],[mark_spent]])/Tabla1[[#This Row],[mark_spent]],0)</f>
        <v>0.68741636600775802</v>
      </c>
      <c r="M119" s="11">
        <f>IFERROR(Tabla1[[#This Row],[mark_spent]]/Tabla1[[#This Row],[impressions]],0)</f>
        <v>0.66150369761709116</v>
      </c>
      <c r="N119" s="11">
        <f>IFERROR(Tabla1[[#This Row],[mark_spent]]/Tabla1[[#This Row],[clicks]],0)</f>
        <v>19.833258678611422</v>
      </c>
      <c r="O119" s="11">
        <f>IFERROR(Tabla1[[#This Row],[mark_spent]]/Tabla1[[#This Row],[leads]],0)</f>
        <v>655.96666666666658</v>
      </c>
      <c r="P119" s="11">
        <f>IFERROR(Tabla1[[#This Row],[mark_spent]]/Tabla1[[#This Row],[orders]],0)</f>
        <v>2951.85</v>
      </c>
      <c r="Q119" s="4">
        <f>IFERROR(Tabla1[[#This Row],[impressions]]/Tabla1[[#This Row],[clicks]],0)</f>
        <v>29.982082866741322</v>
      </c>
      <c r="R119" s="4">
        <f>IFERROR(Tabla1[[#This Row],[clicks]]/Tabla1[[#This Row],[leads]],0)</f>
        <v>33.074074074074076</v>
      </c>
      <c r="S119" s="4">
        <f>IFERROR(Tabla1[[#This Row],[leads]]/Tabla1[[#This Row],[orders]],0)</f>
        <v>4.5</v>
      </c>
    </row>
    <row r="120" spans="1:19" x14ac:dyDescent="0.25">
      <c r="A120">
        <v>119</v>
      </c>
      <c r="B120" s="1">
        <v>44238</v>
      </c>
      <c r="C120" t="s">
        <v>21</v>
      </c>
      <c r="D120" t="s">
        <v>19</v>
      </c>
      <c r="E120" t="s">
        <v>9</v>
      </c>
      <c r="F120" s="3">
        <v>359500</v>
      </c>
      <c r="G120" s="11">
        <v>6171.15</v>
      </c>
      <c r="H120" s="3">
        <v>3595</v>
      </c>
      <c r="I120" s="3">
        <v>5</v>
      </c>
      <c r="J120" s="3">
        <v>1</v>
      </c>
      <c r="K120" s="11">
        <v>677</v>
      </c>
      <c r="L120" s="5">
        <f>IFERROR((Tabla1[[#This Row],[revenue]]-Tabla1[[#This Row],[mark_spent]])/Tabla1[[#This Row],[mark_spent]],0)</f>
        <v>-0.89029597400808602</v>
      </c>
      <c r="M120" s="11">
        <f>IFERROR(Tabla1[[#This Row],[mark_spent]]/Tabla1[[#This Row],[impressions]],0)</f>
        <v>1.7165924895688457E-2</v>
      </c>
      <c r="N120" s="11">
        <f>IFERROR(Tabla1[[#This Row],[mark_spent]]/Tabla1[[#This Row],[clicks]],0)</f>
        <v>1.7165924895688456</v>
      </c>
      <c r="O120" s="11">
        <f>IFERROR(Tabla1[[#This Row],[mark_spent]]/Tabla1[[#This Row],[leads]],0)</f>
        <v>1234.23</v>
      </c>
      <c r="P120" s="11">
        <f>IFERROR(Tabla1[[#This Row],[mark_spent]]/Tabla1[[#This Row],[orders]],0)</f>
        <v>6171.15</v>
      </c>
      <c r="Q120" s="4">
        <f>IFERROR(Tabla1[[#This Row],[impressions]]/Tabla1[[#This Row],[clicks]],0)</f>
        <v>100</v>
      </c>
      <c r="R120" s="4">
        <f>IFERROR(Tabla1[[#This Row],[clicks]]/Tabla1[[#This Row],[leads]],0)</f>
        <v>719</v>
      </c>
      <c r="S120" s="4">
        <f>IFERROR(Tabla1[[#This Row],[leads]]/Tabla1[[#This Row],[orders]],0)</f>
        <v>5</v>
      </c>
    </row>
    <row r="121" spans="1:19" x14ac:dyDescent="0.25">
      <c r="A121">
        <v>120</v>
      </c>
      <c r="B121" s="1">
        <v>44238</v>
      </c>
      <c r="C121" t="s">
        <v>24</v>
      </c>
      <c r="D121" t="s">
        <v>17</v>
      </c>
      <c r="E121" t="s">
        <v>11</v>
      </c>
      <c r="F121" s="3">
        <v>900400</v>
      </c>
      <c r="G121" s="11">
        <v>128751</v>
      </c>
      <c r="H121" s="3">
        <v>9004</v>
      </c>
      <c r="I121" s="3">
        <v>227</v>
      </c>
      <c r="J121" s="3">
        <v>29</v>
      </c>
      <c r="K121" s="11">
        <v>143869</v>
      </c>
      <c r="L121" s="5">
        <f>IFERROR((Tabla1[[#This Row],[revenue]]-Tabla1[[#This Row],[mark_spent]])/Tabla1[[#This Row],[mark_spent]],0)</f>
        <v>0.11742044721982742</v>
      </c>
      <c r="M121" s="11">
        <f>IFERROR(Tabla1[[#This Row],[mark_spent]]/Tabla1[[#This Row],[impressions]],0)</f>
        <v>0.14299311417147934</v>
      </c>
      <c r="N121" s="11">
        <f>IFERROR(Tabla1[[#This Row],[mark_spent]]/Tabla1[[#This Row],[clicks]],0)</f>
        <v>14.299311417147933</v>
      </c>
      <c r="O121" s="11">
        <f>IFERROR(Tabla1[[#This Row],[mark_spent]]/Tabla1[[#This Row],[leads]],0)</f>
        <v>567.18502202643174</v>
      </c>
      <c r="P121" s="11">
        <f>IFERROR(Tabla1[[#This Row],[mark_spent]]/Tabla1[[#This Row],[orders]],0)</f>
        <v>4439.6896551724139</v>
      </c>
      <c r="Q121" s="4">
        <f>IFERROR(Tabla1[[#This Row],[impressions]]/Tabla1[[#This Row],[clicks]],0)</f>
        <v>100</v>
      </c>
      <c r="R121" s="4">
        <f>IFERROR(Tabla1[[#This Row],[clicks]]/Tabla1[[#This Row],[leads]],0)</f>
        <v>39.665198237885463</v>
      </c>
      <c r="S121" s="4">
        <f>IFERROR(Tabla1[[#This Row],[leads]]/Tabla1[[#This Row],[orders]],0)</f>
        <v>7.8275862068965516</v>
      </c>
    </row>
    <row r="122" spans="1:19" x14ac:dyDescent="0.25">
      <c r="A122">
        <v>121</v>
      </c>
      <c r="B122" s="1">
        <v>44238</v>
      </c>
      <c r="C122" t="s">
        <v>25</v>
      </c>
      <c r="D122" t="s">
        <v>20</v>
      </c>
      <c r="E122" t="s">
        <v>12</v>
      </c>
      <c r="F122" s="3">
        <v>5125187</v>
      </c>
      <c r="G122" s="11">
        <v>193124</v>
      </c>
      <c r="H122" s="3">
        <v>12602</v>
      </c>
      <c r="I122" s="3">
        <v>482</v>
      </c>
      <c r="J122" s="3">
        <v>57</v>
      </c>
      <c r="K122" s="11">
        <v>226917</v>
      </c>
      <c r="L122" s="5">
        <f>IFERROR((Tabla1[[#This Row],[revenue]]-Tabla1[[#This Row],[mark_spent]])/Tabla1[[#This Row],[mark_spent]],0)</f>
        <v>0.17498084132474473</v>
      </c>
      <c r="M122" s="11">
        <f>IFERROR(Tabla1[[#This Row],[mark_spent]]/Tabla1[[#This Row],[impressions]],0)</f>
        <v>3.7681356797322714E-2</v>
      </c>
      <c r="N122" s="11">
        <f>IFERROR(Tabla1[[#This Row],[mark_spent]]/Tabla1[[#This Row],[clicks]],0)</f>
        <v>15.32486906840184</v>
      </c>
      <c r="O122" s="11">
        <f>IFERROR(Tabla1[[#This Row],[mark_spent]]/Tabla1[[#This Row],[leads]],0)</f>
        <v>400.67219917012449</v>
      </c>
      <c r="P122" s="11">
        <f>IFERROR(Tabla1[[#This Row],[mark_spent]]/Tabla1[[#This Row],[orders]],0)</f>
        <v>3388.1403508771928</v>
      </c>
      <c r="Q122" s="4">
        <f>IFERROR(Tabla1[[#This Row],[impressions]]/Tabla1[[#This Row],[clicks]],0)</f>
        <v>406.69631804475478</v>
      </c>
      <c r="R122" s="4">
        <f>IFERROR(Tabla1[[#This Row],[clicks]]/Tabla1[[#This Row],[leads]],0)</f>
        <v>26.145228215767634</v>
      </c>
      <c r="S122" s="4">
        <f>IFERROR(Tabla1[[#This Row],[leads]]/Tabla1[[#This Row],[orders]],0)</f>
        <v>8.4561403508771935</v>
      </c>
    </row>
    <row r="123" spans="1:19" x14ac:dyDescent="0.25">
      <c r="A123">
        <v>122</v>
      </c>
      <c r="B123" s="1">
        <v>44239</v>
      </c>
      <c r="C123" t="s">
        <v>21</v>
      </c>
      <c r="D123" t="s">
        <v>13</v>
      </c>
      <c r="E123" t="s">
        <v>9</v>
      </c>
      <c r="F123" s="3">
        <v>1804868</v>
      </c>
      <c r="G123" s="11">
        <v>110004</v>
      </c>
      <c r="H123" s="3">
        <v>9607</v>
      </c>
      <c r="I123" s="3">
        <v>192</v>
      </c>
      <c r="J123" s="3">
        <v>23</v>
      </c>
      <c r="K123" s="11">
        <v>96163</v>
      </c>
      <c r="L123" s="5">
        <f>IFERROR((Tabla1[[#This Row],[revenue]]-Tabla1[[#This Row],[mark_spent]])/Tabla1[[#This Row],[mark_spent]],0)</f>
        <v>-0.12582269735645976</v>
      </c>
      <c r="M123" s="11">
        <f>IFERROR(Tabla1[[#This Row],[mark_spent]]/Tabla1[[#This Row],[impressions]],0)</f>
        <v>6.0948501497062386E-2</v>
      </c>
      <c r="N123" s="11">
        <f>IFERROR(Tabla1[[#This Row],[mark_spent]]/Tabla1[[#This Row],[clicks]],0)</f>
        <v>11.450400749453523</v>
      </c>
      <c r="O123" s="11">
        <f>IFERROR(Tabla1[[#This Row],[mark_spent]]/Tabla1[[#This Row],[leads]],0)</f>
        <v>572.9375</v>
      </c>
      <c r="P123" s="11">
        <f>IFERROR(Tabla1[[#This Row],[mark_spent]]/Tabla1[[#This Row],[orders]],0)</f>
        <v>4782.782608695652</v>
      </c>
      <c r="Q123" s="4">
        <f>IFERROR(Tabla1[[#This Row],[impressions]]/Tabla1[[#This Row],[clicks]],0)</f>
        <v>187.87009472259811</v>
      </c>
      <c r="R123" s="4">
        <f>IFERROR(Tabla1[[#This Row],[clicks]]/Tabla1[[#This Row],[leads]],0)</f>
        <v>50.036458333333336</v>
      </c>
      <c r="S123" s="4">
        <f>IFERROR(Tabla1[[#This Row],[leads]]/Tabla1[[#This Row],[orders]],0)</f>
        <v>8.3478260869565215</v>
      </c>
    </row>
    <row r="124" spans="1:19" x14ac:dyDescent="0.25">
      <c r="A124">
        <v>123</v>
      </c>
      <c r="B124" s="1">
        <v>44239</v>
      </c>
      <c r="C124" t="s">
        <v>21</v>
      </c>
      <c r="D124" t="s">
        <v>14</v>
      </c>
      <c r="E124" t="s">
        <v>9</v>
      </c>
      <c r="F124" s="3">
        <v>2639200</v>
      </c>
      <c r="G124" s="11">
        <v>191722</v>
      </c>
      <c r="H124" s="3">
        <v>13196</v>
      </c>
      <c r="I124" s="3">
        <v>325</v>
      </c>
      <c r="J124" s="3">
        <v>32</v>
      </c>
      <c r="K124" s="11">
        <v>176512</v>
      </c>
      <c r="L124" s="5">
        <f>IFERROR((Tabla1[[#This Row],[revenue]]-Tabla1[[#This Row],[mark_spent]])/Tabla1[[#This Row],[mark_spent]],0)</f>
        <v>-7.9333618468407377E-2</v>
      </c>
      <c r="M124" s="11">
        <f>IFERROR(Tabla1[[#This Row],[mark_spent]]/Tabla1[[#This Row],[impressions]],0)</f>
        <v>7.2643983025159134E-2</v>
      </c>
      <c r="N124" s="11">
        <f>IFERROR(Tabla1[[#This Row],[mark_spent]]/Tabla1[[#This Row],[clicks]],0)</f>
        <v>14.528796605031827</v>
      </c>
      <c r="O124" s="11">
        <f>IFERROR(Tabla1[[#This Row],[mark_spent]]/Tabla1[[#This Row],[leads]],0)</f>
        <v>589.91384615384618</v>
      </c>
      <c r="P124" s="11">
        <f>IFERROR(Tabla1[[#This Row],[mark_spent]]/Tabla1[[#This Row],[orders]],0)</f>
        <v>5991.3125</v>
      </c>
      <c r="Q124" s="4">
        <f>IFERROR(Tabla1[[#This Row],[impressions]]/Tabla1[[#This Row],[clicks]],0)</f>
        <v>200</v>
      </c>
      <c r="R124" s="4">
        <f>IFERROR(Tabla1[[#This Row],[clicks]]/Tabla1[[#This Row],[leads]],0)</f>
        <v>40.603076923076927</v>
      </c>
      <c r="S124" s="4">
        <f>IFERROR(Tabla1[[#This Row],[leads]]/Tabla1[[#This Row],[orders]],0)</f>
        <v>10.15625</v>
      </c>
    </row>
    <row r="125" spans="1:19" x14ac:dyDescent="0.25">
      <c r="A125">
        <v>124</v>
      </c>
      <c r="B125" s="1">
        <v>44239</v>
      </c>
      <c r="C125" t="s">
        <v>22</v>
      </c>
      <c r="D125" t="s">
        <v>15</v>
      </c>
      <c r="E125" t="s">
        <v>10</v>
      </c>
      <c r="F125" s="3">
        <v>161493</v>
      </c>
      <c r="G125" s="11">
        <v>59745.3</v>
      </c>
      <c r="H125" s="3">
        <v>3602</v>
      </c>
      <c r="I125" s="3">
        <v>72</v>
      </c>
      <c r="J125" s="3">
        <v>14</v>
      </c>
      <c r="K125" s="11">
        <v>122710</v>
      </c>
      <c r="L125" s="5">
        <f>IFERROR((Tabla1[[#This Row],[revenue]]-Tabla1[[#This Row],[mark_spent]])/Tabla1[[#This Row],[mark_spent]],0)</f>
        <v>1.0538854102331061</v>
      </c>
      <c r="M125" s="11">
        <f>IFERROR(Tabla1[[#This Row],[mark_spent]]/Tabla1[[#This Row],[impressions]],0)</f>
        <v>0.36995597332392116</v>
      </c>
      <c r="N125" s="11">
        <f>IFERROR(Tabla1[[#This Row],[mark_spent]]/Tabla1[[#This Row],[clicks]],0)</f>
        <v>16.586701832315381</v>
      </c>
      <c r="O125" s="11">
        <f>IFERROR(Tabla1[[#This Row],[mark_spent]]/Tabla1[[#This Row],[leads]],0)</f>
        <v>829.79583333333335</v>
      </c>
      <c r="P125" s="11">
        <f>IFERROR(Tabla1[[#This Row],[mark_spent]]/Tabla1[[#This Row],[orders]],0)</f>
        <v>4267.5214285714292</v>
      </c>
      <c r="Q125" s="4">
        <f>IFERROR(Tabla1[[#This Row],[impressions]]/Tabla1[[#This Row],[clicks]],0)</f>
        <v>44.834258745141589</v>
      </c>
      <c r="R125" s="4">
        <f>IFERROR(Tabla1[[#This Row],[clicks]]/Tabla1[[#This Row],[leads]],0)</f>
        <v>50.027777777777779</v>
      </c>
      <c r="S125" s="4">
        <f>IFERROR(Tabla1[[#This Row],[leads]]/Tabla1[[#This Row],[orders]],0)</f>
        <v>5.1428571428571432</v>
      </c>
    </row>
    <row r="126" spans="1:19" x14ac:dyDescent="0.25">
      <c r="A126">
        <v>125</v>
      </c>
      <c r="B126" s="1">
        <v>44239</v>
      </c>
      <c r="C126" t="s">
        <v>22</v>
      </c>
      <c r="D126" t="s">
        <v>16</v>
      </c>
      <c r="E126" t="s">
        <v>10</v>
      </c>
      <c r="F126" s="3">
        <v>1502383</v>
      </c>
      <c r="G126" s="11">
        <v>86733.1</v>
      </c>
      <c r="H126" s="3">
        <v>9605</v>
      </c>
      <c r="I126" s="3">
        <v>192</v>
      </c>
      <c r="J126" s="3">
        <v>19</v>
      </c>
      <c r="K126" s="11">
        <v>56639</v>
      </c>
      <c r="L126" s="5">
        <f>IFERROR((Tabla1[[#This Row],[revenue]]-Tabla1[[#This Row],[mark_spent]])/Tabla1[[#This Row],[mark_spent]],0)</f>
        <v>-0.34697364673924952</v>
      </c>
      <c r="M126" s="11">
        <f>IFERROR(Tabla1[[#This Row],[mark_spent]]/Tabla1[[#This Row],[impressions]],0)</f>
        <v>5.7730352380185347E-2</v>
      </c>
      <c r="N126" s="11">
        <f>IFERROR(Tabla1[[#This Row],[mark_spent]]/Tabla1[[#This Row],[clicks]],0)</f>
        <v>9.0299947943779291</v>
      </c>
      <c r="O126" s="11">
        <f>IFERROR(Tabla1[[#This Row],[mark_spent]]/Tabla1[[#This Row],[leads]],0)</f>
        <v>451.73489583333338</v>
      </c>
      <c r="P126" s="11">
        <f>IFERROR(Tabla1[[#This Row],[mark_spent]]/Tabla1[[#This Row],[orders]],0)</f>
        <v>4564.9000000000005</v>
      </c>
      <c r="Q126" s="4">
        <f>IFERROR(Tabla1[[#This Row],[impressions]]/Tabla1[[#This Row],[clicks]],0)</f>
        <v>156.41676210307131</v>
      </c>
      <c r="R126" s="4">
        <f>IFERROR(Tabla1[[#This Row],[clicks]]/Tabla1[[#This Row],[leads]],0)</f>
        <v>50.026041666666664</v>
      </c>
      <c r="S126" s="4">
        <f>IFERROR(Tabla1[[#This Row],[leads]]/Tabla1[[#This Row],[orders]],0)</f>
        <v>10.105263157894736</v>
      </c>
    </row>
    <row r="127" spans="1:19" x14ac:dyDescent="0.25">
      <c r="A127">
        <v>126</v>
      </c>
      <c r="B127" s="1">
        <v>44239</v>
      </c>
      <c r="C127" t="s">
        <v>23</v>
      </c>
      <c r="D127" t="s">
        <v>17</v>
      </c>
      <c r="E127" t="s">
        <v>11</v>
      </c>
      <c r="F127" s="3">
        <v>1299708</v>
      </c>
      <c r="G127" s="11">
        <v>121652</v>
      </c>
      <c r="H127" s="3">
        <v>17994</v>
      </c>
      <c r="I127" s="3">
        <v>378</v>
      </c>
      <c r="J127" s="3">
        <v>61</v>
      </c>
      <c r="K127" s="11">
        <v>486841</v>
      </c>
      <c r="L127" s="5">
        <f>IFERROR((Tabla1[[#This Row],[revenue]]-Tabla1[[#This Row],[mark_spent]])/Tabla1[[#This Row],[mark_spent]],0)</f>
        <v>3.0019152993785552</v>
      </c>
      <c r="M127" s="11">
        <f>IFERROR(Tabla1[[#This Row],[mark_spent]]/Tabla1[[#This Row],[impressions]],0)</f>
        <v>9.3599485422879602E-2</v>
      </c>
      <c r="N127" s="11">
        <f>IFERROR(Tabla1[[#This Row],[mark_spent]]/Tabla1[[#This Row],[clicks]],0)</f>
        <v>6.7606980104479275</v>
      </c>
      <c r="O127" s="11">
        <f>IFERROR(Tabla1[[#This Row],[mark_spent]]/Tabla1[[#This Row],[leads]],0)</f>
        <v>321.83068783068785</v>
      </c>
      <c r="P127" s="11">
        <f>IFERROR(Tabla1[[#This Row],[mark_spent]]/Tabla1[[#This Row],[orders]],0)</f>
        <v>1994.295081967213</v>
      </c>
      <c r="Q127" s="4">
        <f>IFERROR(Tabla1[[#This Row],[impressions]]/Tabla1[[#This Row],[clicks]],0)</f>
        <v>72.230076692230739</v>
      </c>
      <c r="R127" s="4">
        <f>IFERROR(Tabla1[[#This Row],[clicks]]/Tabla1[[#This Row],[leads]],0)</f>
        <v>47.603174603174601</v>
      </c>
      <c r="S127" s="4">
        <f>IFERROR(Tabla1[[#This Row],[leads]]/Tabla1[[#This Row],[orders]],0)</f>
        <v>6.1967213114754101</v>
      </c>
    </row>
    <row r="128" spans="1:19" x14ac:dyDescent="0.25">
      <c r="A128">
        <v>127</v>
      </c>
      <c r="B128" s="1">
        <v>44239</v>
      </c>
      <c r="C128" t="s">
        <v>24</v>
      </c>
      <c r="D128" t="s">
        <v>13</v>
      </c>
      <c r="E128" t="s">
        <v>9</v>
      </c>
      <c r="F128" s="3">
        <v>3735390</v>
      </c>
      <c r="G128" s="11">
        <v>26659.9</v>
      </c>
      <c r="H128" s="3">
        <v>10806</v>
      </c>
      <c r="I128" s="3">
        <v>115</v>
      </c>
      <c r="J128" s="3">
        <v>9</v>
      </c>
      <c r="K128" s="11">
        <v>53523</v>
      </c>
      <c r="L128" s="5">
        <f>IFERROR((Tabla1[[#This Row],[revenue]]-Tabla1[[#This Row],[mark_spent]])/Tabla1[[#This Row],[mark_spent]],0)</f>
        <v>1.0076219340657691</v>
      </c>
      <c r="M128" s="11">
        <f>IFERROR(Tabla1[[#This Row],[mark_spent]]/Tabla1[[#This Row],[impressions]],0)</f>
        <v>7.1371128583628488E-3</v>
      </c>
      <c r="N128" s="11">
        <f>IFERROR(Tabla1[[#This Row],[mark_spent]]/Tabla1[[#This Row],[clicks]],0)</f>
        <v>2.4671386266888766</v>
      </c>
      <c r="O128" s="11">
        <f>IFERROR(Tabla1[[#This Row],[mark_spent]]/Tabla1[[#This Row],[leads]],0)</f>
        <v>231.82521739130436</v>
      </c>
      <c r="P128" s="11">
        <f>IFERROR(Tabla1[[#This Row],[mark_spent]]/Tabla1[[#This Row],[orders]],0)</f>
        <v>2962.2111111111112</v>
      </c>
      <c r="Q128" s="4">
        <f>IFERROR(Tabla1[[#This Row],[impressions]]/Tabla1[[#This Row],[clicks]],0)</f>
        <v>345.6774014436424</v>
      </c>
      <c r="R128" s="4">
        <f>IFERROR(Tabla1[[#This Row],[clicks]]/Tabla1[[#This Row],[leads]],0)</f>
        <v>93.96521739130435</v>
      </c>
      <c r="S128" s="4">
        <f>IFERROR(Tabla1[[#This Row],[leads]]/Tabla1[[#This Row],[orders]],0)</f>
        <v>12.777777777777779</v>
      </c>
    </row>
    <row r="129" spans="1:19" x14ac:dyDescent="0.25">
      <c r="A129">
        <v>128</v>
      </c>
      <c r="B129" s="1">
        <v>44239</v>
      </c>
      <c r="C129" t="s">
        <v>24</v>
      </c>
      <c r="D129" t="s">
        <v>14</v>
      </c>
      <c r="E129" t="s">
        <v>9</v>
      </c>
      <c r="F129" s="3">
        <v>7156880</v>
      </c>
      <c r="G129" s="11">
        <v>49060.3</v>
      </c>
      <c r="H129" s="3">
        <v>20391</v>
      </c>
      <c r="I129" s="3">
        <v>408</v>
      </c>
      <c r="J129" s="3">
        <v>15</v>
      </c>
      <c r="K129" s="11">
        <v>29715</v>
      </c>
      <c r="L129" s="5">
        <f>IFERROR((Tabla1[[#This Row],[revenue]]-Tabla1[[#This Row],[mark_spent]])/Tabla1[[#This Row],[mark_spent]],0)</f>
        <v>-0.3943167897464957</v>
      </c>
      <c r="M129" s="11">
        <f>IFERROR(Tabla1[[#This Row],[mark_spent]]/Tabla1[[#This Row],[impressions]],0)</f>
        <v>6.8549842948323857E-3</v>
      </c>
      <c r="N129" s="11">
        <f>IFERROR(Tabla1[[#This Row],[mark_spent]]/Tabla1[[#This Row],[clicks]],0)</f>
        <v>2.4059781276053163</v>
      </c>
      <c r="O129" s="11">
        <f>IFERROR(Tabla1[[#This Row],[mark_spent]]/Tabla1[[#This Row],[leads]],0)</f>
        <v>120.24583333333334</v>
      </c>
      <c r="P129" s="11">
        <f>IFERROR(Tabla1[[#This Row],[mark_spent]]/Tabla1[[#This Row],[orders]],0)</f>
        <v>3270.686666666667</v>
      </c>
      <c r="Q129" s="4">
        <f>IFERROR(Tabla1[[#This Row],[impressions]]/Tabla1[[#This Row],[clicks]],0)</f>
        <v>350.98229611102937</v>
      </c>
      <c r="R129" s="4">
        <f>IFERROR(Tabla1[[#This Row],[clicks]]/Tabla1[[#This Row],[leads]],0)</f>
        <v>49.977941176470587</v>
      </c>
      <c r="S129" s="4">
        <f>IFERROR(Tabla1[[#This Row],[leads]]/Tabla1[[#This Row],[orders]],0)</f>
        <v>27.2</v>
      </c>
    </row>
    <row r="130" spans="1:19" x14ac:dyDescent="0.25">
      <c r="A130">
        <v>129</v>
      </c>
      <c r="B130" s="1">
        <v>44239</v>
      </c>
      <c r="C130" t="s">
        <v>21</v>
      </c>
      <c r="D130" t="s">
        <v>18</v>
      </c>
      <c r="E130" t="s">
        <v>9</v>
      </c>
      <c r="F130" s="3">
        <v>42587</v>
      </c>
      <c r="G130" s="11">
        <v>11278.3</v>
      </c>
      <c r="H130" s="3">
        <v>1207</v>
      </c>
      <c r="I130" s="3">
        <v>34</v>
      </c>
      <c r="J130" s="3">
        <v>8</v>
      </c>
      <c r="K130" s="11">
        <v>39848</v>
      </c>
      <c r="L130" s="5">
        <f>IFERROR((Tabla1[[#This Row],[revenue]]-Tabla1[[#This Row],[mark_spent]])/Tabla1[[#This Row],[mark_spent]],0)</f>
        <v>2.5331565927489073</v>
      </c>
      <c r="M130" s="11">
        <f>IFERROR(Tabla1[[#This Row],[mark_spent]]/Tabla1[[#This Row],[impressions]],0)</f>
        <v>0.26482964284875665</v>
      </c>
      <c r="N130" s="11">
        <f>IFERROR(Tabla1[[#This Row],[mark_spent]]/Tabla1[[#This Row],[clicks]],0)</f>
        <v>9.3440762220381099</v>
      </c>
      <c r="O130" s="11">
        <f>IFERROR(Tabla1[[#This Row],[mark_spent]]/Tabla1[[#This Row],[leads]],0)</f>
        <v>331.71470588235292</v>
      </c>
      <c r="P130" s="11">
        <f>IFERROR(Tabla1[[#This Row],[mark_spent]]/Tabla1[[#This Row],[orders]],0)</f>
        <v>1409.7874999999999</v>
      </c>
      <c r="Q130" s="4">
        <f>IFERROR(Tabla1[[#This Row],[impressions]]/Tabla1[[#This Row],[clicks]],0)</f>
        <v>35.283347141673573</v>
      </c>
      <c r="R130" s="4">
        <f>IFERROR(Tabla1[[#This Row],[clicks]]/Tabla1[[#This Row],[leads]],0)</f>
        <v>35.5</v>
      </c>
      <c r="S130" s="4">
        <f>IFERROR(Tabla1[[#This Row],[leads]]/Tabla1[[#This Row],[orders]],0)</f>
        <v>4.25</v>
      </c>
    </row>
    <row r="131" spans="1:19" x14ac:dyDescent="0.25">
      <c r="A131">
        <v>130</v>
      </c>
      <c r="B131" s="1">
        <v>44239</v>
      </c>
      <c r="C131" t="s">
        <v>21</v>
      </c>
      <c r="D131" t="s">
        <v>19</v>
      </c>
      <c r="E131" t="s">
        <v>9</v>
      </c>
      <c r="F131" s="3">
        <v>480000</v>
      </c>
      <c r="G131" s="11">
        <v>44580.9</v>
      </c>
      <c r="H131" s="3">
        <v>4800</v>
      </c>
      <c r="I131" s="3">
        <v>33</v>
      </c>
      <c r="J131" s="3">
        <v>5</v>
      </c>
      <c r="K131" s="11">
        <v>6945</v>
      </c>
      <c r="L131" s="5">
        <f>IFERROR((Tabla1[[#This Row],[revenue]]-Tabla1[[#This Row],[mark_spent]])/Tabla1[[#This Row],[mark_spent]],0)</f>
        <v>-0.84421579645094647</v>
      </c>
      <c r="M131" s="11">
        <f>IFERROR(Tabla1[[#This Row],[mark_spent]]/Tabla1[[#This Row],[impressions]],0)</f>
        <v>9.2876874999999998E-2</v>
      </c>
      <c r="N131" s="11">
        <f>IFERROR(Tabla1[[#This Row],[mark_spent]]/Tabla1[[#This Row],[clicks]],0)</f>
        <v>9.2876875000000005</v>
      </c>
      <c r="O131" s="11">
        <f>IFERROR(Tabla1[[#This Row],[mark_spent]]/Tabla1[[#This Row],[leads]],0)</f>
        <v>1350.9363636363637</v>
      </c>
      <c r="P131" s="11">
        <f>IFERROR(Tabla1[[#This Row],[mark_spent]]/Tabla1[[#This Row],[orders]],0)</f>
        <v>8916.18</v>
      </c>
      <c r="Q131" s="4">
        <f>IFERROR(Tabla1[[#This Row],[impressions]]/Tabla1[[#This Row],[clicks]],0)</f>
        <v>100</v>
      </c>
      <c r="R131" s="4">
        <f>IFERROR(Tabla1[[#This Row],[clicks]]/Tabla1[[#This Row],[leads]],0)</f>
        <v>145.45454545454547</v>
      </c>
      <c r="S131" s="4">
        <f>IFERROR(Tabla1[[#This Row],[leads]]/Tabla1[[#This Row],[orders]],0)</f>
        <v>6.6</v>
      </c>
    </row>
    <row r="132" spans="1:19" x14ac:dyDescent="0.25">
      <c r="A132">
        <v>131</v>
      </c>
      <c r="B132" s="1">
        <v>44239</v>
      </c>
      <c r="C132" t="s">
        <v>24</v>
      </c>
      <c r="D132" t="s">
        <v>17</v>
      </c>
      <c r="E132" t="s">
        <v>11</v>
      </c>
      <c r="F132" s="3">
        <v>1200300</v>
      </c>
      <c r="G132" s="11">
        <v>308572</v>
      </c>
      <c r="H132" s="3">
        <v>12003</v>
      </c>
      <c r="I132" s="3">
        <v>412</v>
      </c>
      <c r="J132" s="3">
        <v>79</v>
      </c>
      <c r="K132" s="11">
        <v>393499</v>
      </c>
      <c r="L132" s="5">
        <f>IFERROR((Tabla1[[#This Row],[revenue]]-Tabla1[[#This Row],[mark_spent]])/Tabla1[[#This Row],[mark_spent]],0)</f>
        <v>0.27522587921133479</v>
      </c>
      <c r="M132" s="11">
        <f>IFERROR(Tabla1[[#This Row],[mark_spent]]/Tabla1[[#This Row],[impressions]],0)</f>
        <v>0.25707906356744148</v>
      </c>
      <c r="N132" s="11">
        <f>IFERROR(Tabla1[[#This Row],[mark_spent]]/Tabla1[[#This Row],[clicks]],0)</f>
        <v>25.707906356744147</v>
      </c>
      <c r="O132" s="11">
        <f>IFERROR(Tabla1[[#This Row],[mark_spent]]/Tabla1[[#This Row],[leads]],0)</f>
        <v>748.96116504854365</v>
      </c>
      <c r="P132" s="11">
        <f>IFERROR(Tabla1[[#This Row],[mark_spent]]/Tabla1[[#This Row],[orders]],0)</f>
        <v>3905.9746835443038</v>
      </c>
      <c r="Q132" s="4">
        <f>IFERROR(Tabla1[[#This Row],[impressions]]/Tabla1[[#This Row],[clicks]],0)</f>
        <v>100</v>
      </c>
      <c r="R132" s="4">
        <f>IFERROR(Tabla1[[#This Row],[clicks]]/Tabla1[[#This Row],[leads]],0)</f>
        <v>29.133495145631066</v>
      </c>
      <c r="S132" s="4">
        <f>IFERROR(Tabla1[[#This Row],[leads]]/Tabla1[[#This Row],[orders]],0)</f>
        <v>5.2151898734177218</v>
      </c>
    </row>
    <row r="133" spans="1:19" x14ac:dyDescent="0.25">
      <c r="A133">
        <v>132</v>
      </c>
      <c r="B133" s="1">
        <v>44239</v>
      </c>
      <c r="C133" t="s">
        <v>25</v>
      </c>
      <c r="D133" t="s">
        <v>20</v>
      </c>
      <c r="E133" t="s">
        <v>12</v>
      </c>
      <c r="F133" s="3">
        <v>10819771</v>
      </c>
      <c r="G133" s="11">
        <v>145201</v>
      </c>
      <c r="H133" s="3">
        <v>16808</v>
      </c>
      <c r="I133" s="3">
        <v>336</v>
      </c>
      <c r="J133" s="3">
        <v>49</v>
      </c>
      <c r="K133" s="11">
        <v>195069</v>
      </c>
      <c r="L133" s="5">
        <f>IFERROR((Tabla1[[#This Row],[revenue]]-Tabla1[[#This Row],[mark_spent]])/Tabla1[[#This Row],[mark_spent]],0)</f>
        <v>0.3434411608735477</v>
      </c>
      <c r="M133" s="11">
        <f>IFERROR(Tabla1[[#This Row],[mark_spent]]/Tabla1[[#This Row],[impressions]],0)</f>
        <v>1.3419969794185109E-2</v>
      </c>
      <c r="N133" s="11">
        <f>IFERROR(Tabla1[[#This Row],[mark_spent]]/Tabla1[[#This Row],[clicks]],0)</f>
        <v>8.6388029509757267</v>
      </c>
      <c r="O133" s="11">
        <f>IFERROR(Tabla1[[#This Row],[mark_spent]]/Tabla1[[#This Row],[leads]],0)</f>
        <v>432.14583333333331</v>
      </c>
      <c r="P133" s="11">
        <f>IFERROR(Tabla1[[#This Row],[mark_spent]]/Tabla1[[#This Row],[orders]],0)</f>
        <v>2963.2857142857142</v>
      </c>
      <c r="Q133" s="4">
        <f>IFERROR(Tabla1[[#This Row],[impressions]]/Tabla1[[#This Row],[clicks]],0)</f>
        <v>643.72745121370781</v>
      </c>
      <c r="R133" s="4">
        <f>IFERROR(Tabla1[[#This Row],[clicks]]/Tabla1[[#This Row],[leads]],0)</f>
        <v>50.023809523809526</v>
      </c>
      <c r="S133" s="4">
        <f>IFERROR(Tabla1[[#This Row],[leads]]/Tabla1[[#This Row],[orders]],0)</f>
        <v>6.8571428571428568</v>
      </c>
    </row>
    <row r="134" spans="1:19" x14ac:dyDescent="0.25">
      <c r="A134">
        <v>133</v>
      </c>
      <c r="B134" s="1">
        <v>44240</v>
      </c>
      <c r="C134" t="s">
        <v>21</v>
      </c>
      <c r="D134" t="s">
        <v>13</v>
      </c>
      <c r="E134" t="s">
        <v>9</v>
      </c>
      <c r="F134" s="3">
        <v>1496322</v>
      </c>
      <c r="G134" s="11">
        <v>308692</v>
      </c>
      <c r="H134" s="3">
        <v>11990</v>
      </c>
      <c r="I134" s="3">
        <v>397</v>
      </c>
      <c r="J134" s="3">
        <v>60</v>
      </c>
      <c r="K134" s="11">
        <v>341880</v>
      </c>
      <c r="L134" s="5">
        <f>IFERROR((Tabla1[[#This Row],[revenue]]-Tabla1[[#This Row],[mark_spent]])/Tabla1[[#This Row],[mark_spent]],0)</f>
        <v>0.10751169450455471</v>
      </c>
      <c r="M134" s="11">
        <f>IFERROR(Tabla1[[#This Row],[mark_spent]]/Tabla1[[#This Row],[impressions]],0)</f>
        <v>0.20630051553074807</v>
      </c>
      <c r="N134" s="11">
        <f>IFERROR(Tabla1[[#This Row],[mark_spent]]/Tabla1[[#This Row],[clicks]],0)</f>
        <v>25.745788156797332</v>
      </c>
      <c r="O134" s="11">
        <f>IFERROR(Tabla1[[#This Row],[mark_spent]]/Tabla1[[#This Row],[leads]],0)</f>
        <v>777.56171284634763</v>
      </c>
      <c r="P134" s="11">
        <f>IFERROR(Tabla1[[#This Row],[mark_spent]]/Tabla1[[#This Row],[orders]],0)</f>
        <v>5144.8666666666668</v>
      </c>
      <c r="Q134" s="4">
        <f>IFERROR(Tabla1[[#This Row],[impressions]]/Tabla1[[#This Row],[clicks]],0)</f>
        <v>124.79749791492911</v>
      </c>
      <c r="R134" s="4">
        <f>IFERROR(Tabla1[[#This Row],[clicks]]/Tabla1[[#This Row],[leads]],0)</f>
        <v>30.201511335012594</v>
      </c>
      <c r="S134" s="4">
        <f>IFERROR(Tabla1[[#This Row],[leads]]/Tabla1[[#This Row],[orders]],0)</f>
        <v>6.6166666666666663</v>
      </c>
    </row>
    <row r="135" spans="1:19" x14ac:dyDescent="0.25">
      <c r="A135">
        <v>134</v>
      </c>
      <c r="B135" s="1">
        <v>44240</v>
      </c>
      <c r="C135" t="s">
        <v>21</v>
      </c>
      <c r="D135" t="s">
        <v>14</v>
      </c>
      <c r="E135" t="s">
        <v>9</v>
      </c>
      <c r="F135" s="3">
        <v>2358224</v>
      </c>
      <c r="G135" s="11">
        <v>325444</v>
      </c>
      <c r="H135" s="3">
        <v>16506</v>
      </c>
      <c r="I135" s="3">
        <v>655</v>
      </c>
      <c r="J135" s="3">
        <v>52</v>
      </c>
      <c r="K135" s="11">
        <v>262184</v>
      </c>
      <c r="L135" s="5">
        <f>IFERROR((Tabla1[[#This Row],[revenue]]-Tabla1[[#This Row],[mark_spent]])/Tabla1[[#This Row],[mark_spent]],0)</f>
        <v>-0.19438060004178906</v>
      </c>
      <c r="M135" s="11">
        <f>IFERROR(Tabla1[[#This Row],[mark_spent]]/Tabla1[[#This Row],[impressions]],0)</f>
        <v>0.13800385374756596</v>
      </c>
      <c r="N135" s="11">
        <f>IFERROR(Tabla1[[#This Row],[mark_spent]]/Tabla1[[#This Row],[clicks]],0)</f>
        <v>19.716709075487703</v>
      </c>
      <c r="O135" s="11">
        <f>IFERROR(Tabla1[[#This Row],[mark_spent]]/Tabla1[[#This Row],[leads]],0)</f>
        <v>496.86106870229008</v>
      </c>
      <c r="P135" s="11">
        <f>IFERROR(Tabla1[[#This Row],[mark_spent]]/Tabla1[[#This Row],[orders]],0)</f>
        <v>6258.5384615384619</v>
      </c>
      <c r="Q135" s="4">
        <f>IFERROR(Tabla1[[#This Row],[impressions]]/Tabla1[[#This Row],[clicks]],0)</f>
        <v>142.87071367987397</v>
      </c>
      <c r="R135" s="4">
        <f>IFERROR(Tabla1[[#This Row],[clicks]]/Tabla1[[#This Row],[leads]],0)</f>
        <v>25.2</v>
      </c>
      <c r="S135" s="4">
        <f>IFERROR(Tabla1[[#This Row],[leads]]/Tabla1[[#This Row],[orders]],0)</f>
        <v>12.596153846153847</v>
      </c>
    </row>
    <row r="136" spans="1:19" x14ac:dyDescent="0.25">
      <c r="A136">
        <v>135</v>
      </c>
      <c r="B136" s="1">
        <v>44240</v>
      </c>
      <c r="C136" t="s">
        <v>22</v>
      </c>
      <c r="D136" t="s">
        <v>15</v>
      </c>
      <c r="E136" t="s">
        <v>10</v>
      </c>
      <c r="F136" s="3">
        <v>225350</v>
      </c>
      <c r="G136" s="11">
        <v>61588.1</v>
      </c>
      <c r="H136" s="3">
        <v>4507</v>
      </c>
      <c r="I136" s="3">
        <v>100</v>
      </c>
      <c r="J136" s="3">
        <v>17</v>
      </c>
      <c r="K136" s="11">
        <v>152660</v>
      </c>
      <c r="L136" s="5">
        <f>IFERROR((Tabla1[[#This Row],[revenue]]-Tabla1[[#This Row],[mark_spent]])/Tabla1[[#This Row],[mark_spent]],0)</f>
        <v>1.4787255979645417</v>
      </c>
      <c r="M136" s="11">
        <f>IFERROR(Tabla1[[#This Row],[mark_spent]]/Tabla1[[#This Row],[impressions]],0)</f>
        <v>0.27329975593521189</v>
      </c>
      <c r="N136" s="11">
        <f>IFERROR(Tabla1[[#This Row],[mark_spent]]/Tabla1[[#This Row],[clicks]],0)</f>
        <v>13.664987796760593</v>
      </c>
      <c r="O136" s="11">
        <f>IFERROR(Tabla1[[#This Row],[mark_spent]]/Tabla1[[#This Row],[leads]],0)</f>
        <v>615.88099999999997</v>
      </c>
      <c r="P136" s="11">
        <f>IFERROR(Tabla1[[#This Row],[mark_spent]]/Tabla1[[#This Row],[orders]],0)</f>
        <v>3622.8294117647056</v>
      </c>
      <c r="Q136" s="4">
        <f>IFERROR(Tabla1[[#This Row],[impressions]]/Tabla1[[#This Row],[clicks]],0)</f>
        <v>50</v>
      </c>
      <c r="R136" s="4">
        <f>IFERROR(Tabla1[[#This Row],[clicks]]/Tabla1[[#This Row],[leads]],0)</f>
        <v>45.07</v>
      </c>
      <c r="S136" s="4">
        <f>IFERROR(Tabla1[[#This Row],[leads]]/Tabla1[[#This Row],[orders]],0)</f>
        <v>5.882352941176471</v>
      </c>
    </row>
    <row r="137" spans="1:19" x14ac:dyDescent="0.25">
      <c r="A137">
        <v>136</v>
      </c>
      <c r="B137" s="1">
        <v>44240</v>
      </c>
      <c r="C137" t="s">
        <v>22</v>
      </c>
      <c r="D137" t="s">
        <v>16</v>
      </c>
      <c r="E137" t="s">
        <v>10</v>
      </c>
      <c r="F137" s="3">
        <v>3452027</v>
      </c>
      <c r="G137" s="11">
        <v>216562</v>
      </c>
      <c r="H137" s="3">
        <v>12010</v>
      </c>
      <c r="I137" s="3">
        <v>378</v>
      </c>
      <c r="J137" s="3">
        <v>56</v>
      </c>
      <c r="K137" s="11">
        <v>123088</v>
      </c>
      <c r="L137" s="5">
        <f>IFERROR((Tabla1[[#This Row],[revenue]]-Tabla1[[#This Row],[mark_spent]])/Tabla1[[#This Row],[mark_spent]],0)</f>
        <v>-0.43162697056732019</v>
      </c>
      <c r="M137" s="11">
        <f>IFERROR(Tabla1[[#This Row],[mark_spent]]/Tabla1[[#This Row],[impressions]],0)</f>
        <v>6.2734735272928055E-2</v>
      </c>
      <c r="N137" s="11">
        <f>IFERROR(Tabla1[[#This Row],[mark_spent]]/Tabla1[[#This Row],[clicks]],0)</f>
        <v>18.031806827643631</v>
      </c>
      <c r="O137" s="11">
        <f>IFERROR(Tabla1[[#This Row],[mark_spent]]/Tabla1[[#This Row],[leads]],0)</f>
        <v>572.9153439153439</v>
      </c>
      <c r="P137" s="11">
        <f>IFERROR(Tabla1[[#This Row],[mark_spent]]/Tabla1[[#This Row],[orders]],0)</f>
        <v>3867.1785714285716</v>
      </c>
      <c r="Q137" s="4">
        <f>IFERROR(Tabla1[[#This Row],[impressions]]/Tabla1[[#This Row],[clicks]],0)</f>
        <v>287.429392173189</v>
      </c>
      <c r="R137" s="4">
        <f>IFERROR(Tabla1[[#This Row],[clicks]]/Tabla1[[#This Row],[leads]],0)</f>
        <v>31.772486772486772</v>
      </c>
      <c r="S137" s="4">
        <f>IFERROR(Tabla1[[#This Row],[leads]]/Tabla1[[#This Row],[orders]],0)</f>
        <v>6.75</v>
      </c>
    </row>
    <row r="138" spans="1:19" x14ac:dyDescent="0.25">
      <c r="A138">
        <v>137</v>
      </c>
      <c r="B138" s="1">
        <v>44240</v>
      </c>
      <c r="C138" t="s">
        <v>23</v>
      </c>
      <c r="D138" t="s">
        <v>17</v>
      </c>
      <c r="E138" t="s">
        <v>11</v>
      </c>
      <c r="F138" s="3">
        <v>2250900</v>
      </c>
      <c r="G138" s="11">
        <v>205045</v>
      </c>
      <c r="H138" s="3">
        <v>22509</v>
      </c>
      <c r="I138" s="3">
        <v>790</v>
      </c>
      <c r="J138" s="3">
        <v>158</v>
      </c>
      <c r="K138" s="11">
        <v>1296550</v>
      </c>
      <c r="L138" s="5">
        <f>IFERROR((Tabla1[[#This Row],[revenue]]-Tabla1[[#This Row],[mark_spent]])/Tabla1[[#This Row],[mark_spent]],0)</f>
        <v>5.3232461167060885</v>
      </c>
      <c r="M138" s="11">
        <f>IFERROR(Tabla1[[#This Row],[mark_spent]]/Tabla1[[#This Row],[impressions]],0)</f>
        <v>9.1094673241814389E-2</v>
      </c>
      <c r="N138" s="11">
        <f>IFERROR(Tabla1[[#This Row],[mark_spent]]/Tabla1[[#This Row],[clicks]],0)</f>
        <v>9.1094673241814377</v>
      </c>
      <c r="O138" s="11">
        <f>IFERROR(Tabla1[[#This Row],[mark_spent]]/Tabla1[[#This Row],[leads]],0)</f>
        <v>259.55063291139243</v>
      </c>
      <c r="P138" s="11">
        <f>IFERROR(Tabla1[[#This Row],[mark_spent]]/Tabla1[[#This Row],[orders]],0)</f>
        <v>1297.753164556962</v>
      </c>
      <c r="Q138" s="4">
        <f>IFERROR(Tabla1[[#This Row],[impressions]]/Tabla1[[#This Row],[clicks]],0)</f>
        <v>100</v>
      </c>
      <c r="R138" s="4">
        <f>IFERROR(Tabla1[[#This Row],[clicks]]/Tabla1[[#This Row],[leads]],0)</f>
        <v>28.492405063291141</v>
      </c>
      <c r="S138" s="4">
        <f>IFERROR(Tabla1[[#This Row],[leads]]/Tabla1[[#This Row],[orders]],0)</f>
        <v>5</v>
      </c>
    </row>
    <row r="139" spans="1:19" x14ac:dyDescent="0.25">
      <c r="A139">
        <v>138</v>
      </c>
      <c r="B139" s="1">
        <v>44240</v>
      </c>
      <c r="C139" t="s">
        <v>24</v>
      </c>
      <c r="D139" t="s">
        <v>13</v>
      </c>
      <c r="E139" t="s">
        <v>9</v>
      </c>
      <c r="F139" s="3">
        <v>2698200</v>
      </c>
      <c r="G139" s="11">
        <v>88844.800000000003</v>
      </c>
      <c r="H139" s="3">
        <v>13491</v>
      </c>
      <c r="I139" s="3">
        <v>219</v>
      </c>
      <c r="J139" s="3">
        <v>26</v>
      </c>
      <c r="K139" s="11">
        <v>176384</v>
      </c>
      <c r="L139" s="5">
        <f>IFERROR((Tabla1[[#This Row],[revenue]]-Tabla1[[#This Row],[mark_spent]])/Tabla1[[#This Row],[mark_spent]],0)</f>
        <v>0.9853047111367238</v>
      </c>
      <c r="M139" s="11">
        <f>IFERROR(Tabla1[[#This Row],[mark_spent]]/Tabla1[[#This Row],[impressions]],0)</f>
        <v>3.2927433103550514E-2</v>
      </c>
      <c r="N139" s="11">
        <f>IFERROR(Tabla1[[#This Row],[mark_spent]]/Tabla1[[#This Row],[clicks]],0)</f>
        <v>6.5854866207101033</v>
      </c>
      <c r="O139" s="11">
        <f>IFERROR(Tabla1[[#This Row],[mark_spent]]/Tabla1[[#This Row],[leads]],0)</f>
        <v>405.68401826484018</v>
      </c>
      <c r="P139" s="11">
        <f>IFERROR(Tabla1[[#This Row],[mark_spent]]/Tabla1[[#This Row],[orders]],0)</f>
        <v>3417.1076923076926</v>
      </c>
      <c r="Q139" s="4">
        <f>IFERROR(Tabla1[[#This Row],[impressions]]/Tabla1[[#This Row],[clicks]],0)</f>
        <v>200</v>
      </c>
      <c r="R139" s="4">
        <f>IFERROR(Tabla1[[#This Row],[clicks]]/Tabla1[[#This Row],[leads]],0)</f>
        <v>61.602739726027394</v>
      </c>
      <c r="S139" s="4">
        <f>IFERROR(Tabla1[[#This Row],[leads]]/Tabla1[[#This Row],[orders]],0)</f>
        <v>8.4230769230769234</v>
      </c>
    </row>
    <row r="140" spans="1:19" x14ac:dyDescent="0.25">
      <c r="A140">
        <v>139</v>
      </c>
      <c r="B140" s="1">
        <v>44240</v>
      </c>
      <c r="C140" t="s">
        <v>24</v>
      </c>
      <c r="D140" t="s">
        <v>14</v>
      </c>
      <c r="E140" t="s">
        <v>9</v>
      </c>
      <c r="F140" s="3">
        <v>5100600</v>
      </c>
      <c r="G140" s="11">
        <v>16656.8</v>
      </c>
      <c r="H140" s="3">
        <v>25503</v>
      </c>
      <c r="I140" s="3">
        <v>510</v>
      </c>
      <c r="J140" s="3">
        <v>6</v>
      </c>
      <c r="K140" s="11">
        <v>10134</v>
      </c>
      <c r="L140" s="5">
        <f>IFERROR((Tabla1[[#This Row],[revenue]]-Tabla1[[#This Row],[mark_spent]])/Tabla1[[#This Row],[mark_spent]],0)</f>
        <v>-0.39159982709764179</v>
      </c>
      <c r="M140" s="11">
        <f>IFERROR(Tabla1[[#This Row],[mark_spent]]/Tabla1[[#This Row],[impressions]],0)</f>
        <v>3.2656550209779239E-3</v>
      </c>
      <c r="N140" s="11">
        <f>IFERROR(Tabla1[[#This Row],[mark_spent]]/Tabla1[[#This Row],[clicks]],0)</f>
        <v>0.65313100419558479</v>
      </c>
      <c r="O140" s="11">
        <f>IFERROR(Tabla1[[#This Row],[mark_spent]]/Tabla1[[#This Row],[leads]],0)</f>
        <v>32.660392156862741</v>
      </c>
      <c r="P140" s="11">
        <f>IFERROR(Tabla1[[#This Row],[mark_spent]]/Tabla1[[#This Row],[orders]],0)</f>
        <v>2776.1333333333332</v>
      </c>
      <c r="Q140" s="4">
        <f>IFERROR(Tabla1[[#This Row],[impressions]]/Tabla1[[#This Row],[clicks]],0)</f>
        <v>200</v>
      </c>
      <c r="R140" s="4">
        <f>IFERROR(Tabla1[[#This Row],[clicks]]/Tabla1[[#This Row],[leads]],0)</f>
        <v>50.005882352941178</v>
      </c>
      <c r="S140" s="4">
        <f>IFERROR(Tabla1[[#This Row],[leads]]/Tabla1[[#This Row],[orders]],0)</f>
        <v>85</v>
      </c>
    </row>
    <row r="141" spans="1:19" x14ac:dyDescent="0.25">
      <c r="A141">
        <v>140</v>
      </c>
      <c r="B141" s="1">
        <v>44240</v>
      </c>
      <c r="C141" t="s">
        <v>21</v>
      </c>
      <c r="D141" t="s">
        <v>18</v>
      </c>
      <c r="E141" t="s">
        <v>9</v>
      </c>
      <c r="F141" s="3">
        <v>50333</v>
      </c>
      <c r="G141" s="11">
        <v>8367.08</v>
      </c>
      <c r="H141" s="3">
        <v>1510</v>
      </c>
      <c r="I141" s="3">
        <v>19</v>
      </c>
      <c r="J141" s="3">
        <v>4</v>
      </c>
      <c r="K141" s="11">
        <v>18828</v>
      </c>
      <c r="L141" s="5">
        <f>IFERROR((Tabla1[[#This Row],[revenue]]-Tabla1[[#This Row],[mark_spent]])/Tabla1[[#This Row],[mark_spent]],0)</f>
        <v>1.2502473981365063</v>
      </c>
      <c r="M141" s="11">
        <f>IFERROR(Tabla1[[#This Row],[mark_spent]]/Tabla1[[#This Row],[impressions]],0)</f>
        <v>0.16623447837402897</v>
      </c>
      <c r="N141" s="11">
        <f>IFERROR(Tabla1[[#This Row],[mark_spent]]/Tabla1[[#This Row],[clicks]],0)</f>
        <v>5.5411125827814569</v>
      </c>
      <c r="O141" s="11">
        <f>IFERROR(Tabla1[[#This Row],[mark_spent]]/Tabla1[[#This Row],[leads]],0)</f>
        <v>440.37263157894739</v>
      </c>
      <c r="P141" s="11">
        <f>IFERROR(Tabla1[[#This Row],[mark_spent]]/Tabla1[[#This Row],[orders]],0)</f>
        <v>2091.77</v>
      </c>
      <c r="Q141" s="4">
        <f>IFERROR(Tabla1[[#This Row],[impressions]]/Tabla1[[#This Row],[clicks]],0)</f>
        <v>33.33311258278146</v>
      </c>
      <c r="R141" s="4">
        <f>IFERROR(Tabla1[[#This Row],[clicks]]/Tabla1[[#This Row],[leads]],0)</f>
        <v>79.473684210526315</v>
      </c>
      <c r="S141" s="4">
        <f>IFERROR(Tabla1[[#This Row],[leads]]/Tabla1[[#This Row],[orders]],0)</f>
        <v>4.75</v>
      </c>
    </row>
    <row r="142" spans="1:19" x14ac:dyDescent="0.25">
      <c r="A142">
        <v>141</v>
      </c>
      <c r="B142" s="1">
        <v>44240</v>
      </c>
      <c r="C142" t="s">
        <v>21</v>
      </c>
      <c r="D142" t="s">
        <v>19</v>
      </c>
      <c r="E142" t="s">
        <v>9</v>
      </c>
      <c r="F142" s="3">
        <v>495013</v>
      </c>
      <c r="G142" s="11">
        <v>171332</v>
      </c>
      <c r="H142" s="3">
        <v>6006</v>
      </c>
      <c r="I142" s="3">
        <v>128</v>
      </c>
      <c r="J142" s="3">
        <v>19</v>
      </c>
      <c r="K142" s="11">
        <v>24035</v>
      </c>
      <c r="L142" s="5">
        <f>IFERROR((Tabla1[[#This Row],[revenue]]-Tabla1[[#This Row],[mark_spent]])/Tabla1[[#This Row],[mark_spent]],0)</f>
        <v>-0.8597168071346859</v>
      </c>
      <c r="M142" s="11">
        <f>IFERROR(Tabla1[[#This Row],[mark_spent]]/Tabla1[[#This Row],[impressions]],0)</f>
        <v>0.34611616260583056</v>
      </c>
      <c r="N142" s="11">
        <f>IFERROR(Tabla1[[#This Row],[mark_spent]]/Tabla1[[#This Row],[clicks]],0)</f>
        <v>28.526806526806528</v>
      </c>
      <c r="O142" s="11">
        <f>IFERROR(Tabla1[[#This Row],[mark_spent]]/Tabla1[[#This Row],[leads]],0)</f>
        <v>1338.53125</v>
      </c>
      <c r="P142" s="11">
        <f>IFERROR(Tabla1[[#This Row],[mark_spent]]/Tabla1[[#This Row],[orders]],0)</f>
        <v>9017.4736842105267</v>
      </c>
      <c r="Q142" s="4">
        <f>IFERROR(Tabla1[[#This Row],[impressions]]/Tabla1[[#This Row],[clicks]],0)</f>
        <v>82.419746919746913</v>
      </c>
      <c r="R142" s="4">
        <f>IFERROR(Tabla1[[#This Row],[clicks]]/Tabla1[[#This Row],[leads]],0)</f>
        <v>46.921875</v>
      </c>
      <c r="S142" s="4">
        <f>IFERROR(Tabla1[[#This Row],[leads]]/Tabla1[[#This Row],[orders]],0)</f>
        <v>6.7368421052631575</v>
      </c>
    </row>
    <row r="143" spans="1:19" x14ac:dyDescent="0.25">
      <c r="A143">
        <v>142</v>
      </c>
      <c r="B143" s="1">
        <v>44240</v>
      </c>
      <c r="C143" t="s">
        <v>24</v>
      </c>
      <c r="D143" t="s">
        <v>17</v>
      </c>
      <c r="E143" t="s">
        <v>11</v>
      </c>
      <c r="F143" s="3">
        <v>1499200</v>
      </c>
      <c r="G143" s="11">
        <v>32770.1</v>
      </c>
      <c r="H143" s="3">
        <v>14992</v>
      </c>
      <c r="I143" s="3">
        <v>50</v>
      </c>
      <c r="J143" s="3">
        <v>8</v>
      </c>
      <c r="K143" s="11">
        <v>43976</v>
      </c>
      <c r="L143" s="5">
        <f>IFERROR((Tabla1[[#This Row],[revenue]]-Tabla1[[#This Row],[mark_spent]])/Tabla1[[#This Row],[mark_spent]],0)</f>
        <v>0.34195501386935045</v>
      </c>
      <c r="M143" s="11">
        <f>IFERROR(Tabla1[[#This Row],[mark_spent]]/Tabla1[[#This Row],[impressions]],0)</f>
        <v>2.1858391141942369E-2</v>
      </c>
      <c r="N143" s="11">
        <f>IFERROR(Tabla1[[#This Row],[mark_spent]]/Tabla1[[#This Row],[clicks]],0)</f>
        <v>2.1858391141942368</v>
      </c>
      <c r="O143" s="11">
        <f>IFERROR(Tabla1[[#This Row],[mark_spent]]/Tabla1[[#This Row],[leads]],0)</f>
        <v>655.40199999999993</v>
      </c>
      <c r="P143" s="11">
        <f>IFERROR(Tabla1[[#This Row],[mark_spent]]/Tabla1[[#This Row],[orders]],0)</f>
        <v>4096.2624999999998</v>
      </c>
      <c r="Q143" s="4">
        <f>IFERROR(Tabla1[[#This Row],[impressions]]/Tabla1[[#This Row],[clicks]],0)</f>
        <v>100</v>
      </c>
      <c r="R143" s="4">
        <f>IFERROR(Tabla1[[#This Row],[clicks]]/Tabla1[[#This Row],[leads]],0)</f>
        <v>299.83999999999997</v>
      </c>
      <c r="S143" s="4">
        <f>IFERROR(Tabla1[[#This Row],[leads]]/Tabla1[[#This Row],[orders]],0)</f>
        <v>6.25</v>
      </c>
    </row>
    <row r="144" spans="1:19" x14ac:dyDescent="0.25">
      <c r="A144">
        <v>143</v>
      </c>
      <c r="B144" s="1">
        <v>44240</v>
      </c>
      <c r="C144" t="s">
        <v>25</v>
      </c>
      <c r="D144" t="s">
        <v>20</v>
      </c>
      <c r="E144" t="s">
        <v>12</v>
      </c>
      <c r="F144" s="3">
        <v>17890507</v>
      </c>
      <c r="G144" s="11">
        <v>390105</v>
      </c>
      <c r="H144" s="3">
        <v>20993</v>
      </c>
      <c r="I144" s="3">
        <v>734</v>
      </c>
      <c r="J144" s="3">
        <v>118</v>
      </c>
      <c r="K144" s="11">
        <v>353174</v>
      </c>
      <c r="L144" s="5">
        <f>IFERROR((Tabla1[[#This Row],[revenue]]-Tabla1[[#This Row],[mark_spent]])/Tabla1[[#This Row],[mark_spent]],0)</f>
        <v>-9.4669383883826147E-2</v>
      </c>
      <c r="M144" s="11">
        <f>IFERROR(Tabla1[[#This Row],[mark_spent]]/Tabla1[[#This Row],[impressions]],0)</f>
        <v>2.1805139451889204E-2</v>
      </c>
      <c r="N144" s="11">
        <f>IFERROR(Tabla1[[#This Row],[mark_spent]]/Tabla1[[#This Row],[clicks]],0)</f>
        <v>18.58262277902158</v>
      </c>
      <c r="O144" s="11">
        <f>IFERROR(Tabla1[[#This Row],[mark_spent]]/Tabla1[[#This Row],[leads]],0)</f>
        <v>531.47820163487734</v>
      </c>
      <c r="P144" s="11">
        <f>IFERROR(Tabla1[[#This Row],[mark_spent]]/Tabla1[[#This Row],[orders]],0)</f>
        <v>3305.9745762711864</v>
      </c>
      <c r="Q144" s="4">
        <f>IFERROR(Tabla1[[#This Row],[impressions]]/Tabla1[[#This Row],[clicks]],0)</f>
        <v>852.21297575382266</v>
      </c>
      <c r="R144" s="4">
        <f>IFERROR(Tabla1[[#This Row],[clicks]]/Tabla1[[#This Row],[leads]],0)</f>
        <v>28.600817438692097</v>
      </c>
      <c r="S144" s="4">
        <f>IFERROR(Tabla1[[#This Row],[leads]]/Tabla1[[#This Row],[orders]],0)</f>
        <v>6.2203389830508478</v>
      </c>
    </row>
    <row r="145" spans="1:19" x14ac:dyDescent="0.25">
      <c r="A145">
        <v>144</v>
      </c>
      <c r="B145" s="1">
        <v>44241</v>
      </c>
      <c r="C145" t="s">
        <v>21</v>
      </c>
      <c r="D145" t="s">
        <v>13</v>
      </c>
      <c r="E145" t="s">
        <v>9</v>
      </c>
      <c r="F145" s="3">
        <v>2452315</v>
      </c>
      <c r="G145" s="11">
        <v>60244.9</v>
      </c>
      <c r="H145" s="3">
        <v>14406</v>
      </c>
      <c r="I145" s="3">
        <v>110</v>
      </c>
      <c r="J145" s="3">
        <v>14</v>
      </c>
      <c r="K145" s="11">
        <v>63560</v>
      </c>
      <c r="L145" s="5">
        <f>IFERROR((Tabla1[[#This Row],[revenue]]-Tabla1[[#This Row],[mark_spent]])/Tabla1[[#This Row],[mark_spent]],0)</f>
        <v>5.5027064531603477E-2</v>
      </c>
      <c r="M145" s="11">
        <f>IFERROR(Tabla1[[#This Row],[mark_spent]]/Tabla1[[#This Row],[impressions]],0)</f>
        <v>2.4566542226426867E-2</v>
      </c>
      <c r="N145" s="11">
        <f>IFERROR(Tabla1[[#This Row],[mark_spent]]/Tabla1[[#This Row],[clicks]],0)</f>
        <v>4.1819311398028605</v>
      </c>
      <c r="O145" s="11">
        <f>IFERROR(Tabla1[[#This Row],[mark_spent]]/Tabla1[[#This Row],[leads]],0)</f>
        <v>547.68090909090915</v>
      </c>
      <c r="P145" s="11">
        <f>IFERROR(Tabla1[[#This Row],[mark_spent]]/Tabla1[[#This Row],[orders]],0)</f>
        <v>4303.2071428571426</v>
      </c>
      <c r="Q145" s="4">
        <f>IFERROR(Tabla1[[#This Row],[impressions]]/Tabla1[[#This Row],[clicks]],0)</f>
        <v>170.22872414271831</v>
      </c>
      <c r="R145" s="4">
        <f>IFERROR(Tabla1[[#This Row],[clicks]]/Tabla1[[#This Row],[leads]],0)</f>
        <v>130.96363636363637</v>
      </c>
      <c r="S145" s="4">
        <f>IFERROR(Tabla1[[#This Row],[leads]]/Tabla1[[#This Row],[orders]],0)</f>
        <v>7.8571428571428568</v>
      </c>
    </row>
    <row r="146" spans="1:19" x14ac:dyDescent="0.25">
      <c r="A146">
        <v>145</v>
      </c>
      <c r="B146" s="1">
        <v>44241</v>
      </c>
      <c r="C146" t="s">
        <v>21</v>
      </c>
      <c r="D146" t="s">
        <v>14</v>
      </c>
      <c r="E146" t="s">
        <v>9</v>
      </c>
      <c r="F146" s="3">
        <v>7936534</v>
      </c>
      <c r="G146" s="11">
        <v>197948</v>
      </c>
      <c r="H146" s="3">
        <v>19797</v>
      </c>
      <c r="I146" s="3">
        <v>396</v>
      </c>
      <c r="J146" s="3">
        <v>30</v>
      </c>
      <c r="K146" s="11">
        <v>149430</v>
      </c>
      <c r="L146" s="5">
        <f>IFERROR((Tabla1[[#This Row],[revenue]]-Tabla1[[#This Row],[mark_spent]])/Tabla1[[#This Row],[mark_spent]],0)</f>
        <v>-0.24510477499141189</v>
      </c>
      <c r="M146" s="11">
        <f>IFERROR(Tabla1[[#This Row],[mark_spent]]/Tabla1[[#This Row],[impressions]],0)</f>
        <v>2.4941366092553752E-2</v>
      </c>
      <c r="N146" s="11">
        <f>IFERROR(Tabla1[[#This Row],[mark_spent]]/Tabla1[[#This Row],[clicks]],0)</f>
        <v>9.9988887205132091</v>
      </c>
      <c r="O146" s="11">
        <f>IFERROR(Tabla1[[#This Row],[mark_spent]]/Tabla1[[#This Row],[leads]],0)</f>
        <v>499.86868686868689</v>
      </c>
      <c r="P146" s="11">
        <f>IFERROR(Tabla1[[#This Row],[mark_spent]]/Tabla1[[#This Row],[orders]],0)</f>
        <v>6598.2666666666664</v>
      </c>
      <c r="Q146" s="4">
        <f>IFERROR(Tabla1[[#This Row],[impressions]]/Tabla1[[#This Row],[clicks]],0)</f>
        <v>400.89579229176138</v>
      </c>
      <c r="R146" s="4">
        <f>IFERROR(Tabla1[[#This Row],[clicks]]/Tabla1[[#This Row],[leads]],0)</f>
        <v>49.992424242424242</v>
      </c>
      <c r="S146" s="4">
        <f>IFERROR(Tabla1[[#This Row],[leads]]/Tabla1[[#This Row],[orders]],0)</f>
        <v>13.2</v>
      </c>
    </row>
    <row r="147" spans="1:19" x14ac:dyDescent="0.25">
      <c r="A147">
        <v>146</v>
      </c>
      <c r="B147" s="1">
        <v>44241</v>
      </c>
      <c r="C147" t="s">
        <v>22</v>
      </c>
      <c r="D147" t="s">
        <v>15</v>
      </c>
      <c r="E147" t="s">
        <v>10</v>
      </c>
      <c r="F147" s="3">
        <v>263754</v>
      </c>
      <c r="G147" s="11">
        <v>56440.3</v>
      </c>
      <c r="H147" s="3">
        <v>5409</v>
      </c>
      <c r="I147" s="3">
        <v>90</v>
      </c>
      <c r="J147" s="3">
        <v>11</v>
      </c>
      <c r="K147" s="11">
        <v>84183</v>
      </c>
      <c r="L147" s="5">
        <f>IFERROR((Tabla1[[#This Row],[revenue]]-Tabla1[[#This Row],[mark_spent]])/Tabla1[[#This Row],[mark_spent]],0)</f>
        <v>0.49154061902576696</v>
      </c>
      <c r="M147" s="11">
        <f>IFERROR(Tabla1[[#This Row],[mark_spent]]/Tabla1[[#This Row],[impressions]],0)</f>
        <v>0.21398841344586245</v>
      </c>
      <c r="N147" s="11">
        <f>IFERROR(Tabla1[[#This Row],[mark_spent]]/Tabla1[[#This Row],[clicks]],0)</f>
        <v>10.43451654649658</v>
      </c>
      <c r="O147" s="11">
        <f>IFERROR(Tabla1[[#This Row],[mark_spent]]/Tabla1[[#This Row],[leads]],0)</f>
        <v>627.11444444444453</v>
      </c>
      <c r="P147" s="11">
        <f>IFERROR(Tabla1[[#This Row],[mark_spent]]/Tabla1[[#This Row],[orders]],0)</f>
        <v>5130.9363636363641</v>
      </c>
      <c r="Q147" s="4">
        <f>IFERROR(Tabla1[[#This Row],[impressions]]/Tabla1[[#This Row],[clicks]],0)</f>
        <v>48.762063227953412</v>
      </c>
      <c r="R147" s="4">
        <f>IFERROR(Tabla1[[#This Row],[clicks]]/Tabla1[[#This Row],[leads]],0)</f>
        <v>60.1</v>
      </c>
      <c r="S147" s="4">
        <f>IFERROR(Tabla1[[#This Row],[leads]]/Tabla1[[#This Row],[orders]],0)</f>
        <v>8.1818181818181817</v>
      </c>
    </row>
    <row r="148" spans="1:19" x14ac:dyDescent="0.25">
      <c r="A148">
        <v>147</v>
      </c>
      <c r="B148" s="1">
        <v>44241</v>
      </c>
      <c r="C148" t="s">
        <v>22</v>
      </c>
      <c r="D148" t="s">
        <v>16</v>
      </c>
      <c r="E148" t="s">
        <v>10</v>
      </c>
      <c r="F148" s="3">
        <v>3111389</v>
      </c>
      <c r="G148" s="11">
        <v>196998</v>
      </c>
      <c r="H148" s="3">
        <v>14390</v>
      </c>
      <c r="I148" s="3">
        <v>498</v>
      </c>
      <c r="J148" s="3">
        <v>48</v>
      </c>
      <c r="K148" s="11">
        <v>101280</v>
      </c>
      <c r="L148" s="5">
        <f>IFERROR((Tabla1[[#This Row],[revenue]]-Tabla1[[#This Row],[mark_spent]])/Tabla1[[#This Row],[mark_spent]],0)</f>
        <v>-0.48588310541223767</v>
      </c>
      <c r="M148" s="11">
        <f>IFERROR(Tabla1[[#This Row],[mark_spent]]/Tabla1[[#This Row],[impressions]],0)</f>
        <v>6.3315130316395671E-2</v>
      </c>
      <c r="N148" s="11">
        <f>IFERROR(Tabla1[[#This Row],[mark_spent]]/Tabla1[[#This Row],[clicks]],0)</f>
        <v>13.689923558026408</v>
      </c>
      <c r="O148" s="11">
        <f>IFERROR(Tabla1[[#This Row],[mark_spent]]/Tabla1[[#This Row],[leads]],0)</f>
        <v>395.57831325301203</v>
      </c>
      <c r="P148" s="11">
        <f>IFERROR(Tabla1[[#This Row],[mark_spent]]/Tabla1[[#This Row],[orders]],0)</f>
        <v>4104.125</v>
      </c>
      <c r="Q148" s="4">
        <f>IFERROR(Tabla1[[#This Row],[impressions]]/Tabla1[[#This Row],[clicks]],0)</f>
        <v>216.21883252258513</v>
      </c>
      <c r="R148" s="4">
        <f>IFERROR(Tabla1[[#This Row],[clicks]]/Tabla1[[#This Row],[leads]],0)</f>
        <v>28.895582329317268</v>
      </c>
      <c r="S148" s="4">
        <f>IFERROR(Tabla1[[#This Row],[leads]]/Tabla1[[#This Row],[orders]],0)</f>
        <v>10.375</v>
      </c>
    </row>
    <row r="149" spans="1:19" x14ac:dyDescent="0.25">
      <c r="A149">
        <v>148</v>
      </c>
      <c r="B149" s="1">
        <v>44241</v>
      </c>
      <c r="C149" t="s">
        <v>23</v>
      </c>
      <c r="D149" t="s">
        <v>17</v>
      </c>
      <c r="E149" t="s">
        <v>11</v>
      </c>
      <c r="F149" s="3">
        <v>2511956</v>
      </c>
      <c r="G149" s="11">
        <v>231751</v>
      </c>
      <c r="H149" s="3">
        <v>26993</v>
      </c>
      <c r="I149" s="3">
        <v>540</v>
      </c>
      <c r="J149" s="3">
        <v>85</v>
      </c>
      <c r="K149" s="11">
        <v>733550</v>
      </c>
      <c r="L149" s="5">
        <f>IFERROR((Tabla1[[#This Row],[revenue]]-Tabla1[[#This Row],[mark_spent]])/Tabla1[[#This Row],[mark_spent]],0)</f>
        <v>2.1652506353802141</v>
      </c>
      <c r="M149" s="11">
        <f>IFERROR(Tabla1[[#This Row],[mark_spent]]/Tabla1[[#This Row],[impressions]],0)</f>
        <v>9.2259179699007474E-2</v>
      </c>
      <c r="N149" s="11">
        <f>IFERROR(Tabla1[[#This Row],[mark_spent]]/Tabla1[[#This Row],[clicks]],0)</f>
        <v>8.5855962656985145</v>
      </c>
      <c r="O149" s="11">
        <f>IFERROR(Tabla1[[#This Row],[mark_spent]]/Tabla1[[#This Row],[leads]],0)</f>
        <v>429.16851851851851</v>
      </c>
      <c r="P149" s="11">
        <f>IFERROR(Tabla1[[#This Row],[mark_spent]]/Tabla1[[#This Row],[orders]],0)</f>
        <v>2726.4823529411765</v>
      </c>
      <c r="Q149" s="4">
        <f>IFERROR(Tabla1[[#This Row],[impressions]]/Tabla1[[#This Row],[clicks]],0)</f>
        <v>93.05953395324714</v>
      </c>
      <c r="R149" s="4">
        <f>IFERROR(Tabla1[[#This Row],[clicks]]/Tabla1[[#This Row],[leads]],0)</f>
        <v>49.987037037037034</v>
      </c>
      <c r="S149" s="4">
        <f>IFERROR(Tabla1[[#This Row],[leads]]/Tabla1[[#This Row],[orders]],0)</f>
        <v>6.3529411764705879</v>
      </c>
    </row>
    <row r="150" spans="1:19" x14ac:dyDescent="0.25">
      <c r="A150">
        <v>149</v>
      </c>
      <c r="B150" s="1">
        <v>44241</v>
      </c>
      <c r="C150" t="s">
        <v>24</v>
      </c>
      <c r="D150" t="s">
        <v>13</v>
      </c>
      <c r="E150" t="s">
        <v>9</v>
      </c>
      <c r="F150" s="3">
        <v>3239400</v>
      </c>
      <c r="G150" s="11">
        <v>312844</v>
      </c>
      <c r="H150" s="3">
        <v>16197</v>
      </c>
      <c r="I150" s="3">
        <v>604</v>
      </c>
      <c r="J150" s="3">
        <v>72</v>
      </c>
      <c r="K150" s="11">
        <v>377352</v>
      </c>
      <c r="L150" s="5">
        <f>IFERROR((Tabla1[[#This Row],[revenue]]-Tabla1[[#This Row],[mark_spent]])/Tabla1[[#This Row],[mark_spent]],0)</f>
        <v>0.20619861656288757</v>
      </c>
      <c r="M150" s="11">
        <f>IFERROR(Tabla1[[#This Row],[mark_spent]]/Tabla1[[#This Row],[impressions]],0)</f>
        <v>9.6574674322405379E-2</v>
      </c>
      <c r="N150" s="11">
        <f>IFERROR(Tabla1[[#This Row],[mark_spent]]/Tabla1[[#This Row],[clicks]],0)</f>
        <v>19.314934864481078</v>
      </c>
      <c r="O150" s="11">
        <f>IFERROR(Tabla1[[#This Row],[mark_spent]]/Tabla1[[#This Row],[leads]],0)</f>
        <v>517.95364238410593</v>
      </c>
      <c r="P150" s="11">
        <f>IFERROR(Tabla1[[#This Row],[mark_spent]]/Tabla1[[#This Row],[orders]],0)</f>
        <v>4345.0555555555557</v>
      </c>
      <c r="Q150" s="4">
        <f>IFERROR(Tabla1[[#This Row],[impressions]]/Tabla1[[#This Row],[clicks]],0)</f>
        <v>200</v>
      </c>
      <c r="R150" s="4">
        <f>IFERROR(Tabla1[[#This Row],[clicks]]/Tabla1[[#This Row],[leads]],0)</f>
        <v>26.816225165562916</v>
      </c>
      <c r="S150" s="4">
        <f>IFERROR(Tabla1[[#This Row],[leads]]/Tabla1[[#This Row],[orders]],0)</f>
        <v>8.3888888888888893</v>
      </c>
    </row>
    <row r="151" spans="1:19" x14ac:dyDescent="0.25">
      <c r="A151">
        <v>150</v>
      </c>
      <c r="B151" s="1">
        <v>44241</v>
      </c>
      <c r="C151" t="s">
        <v>24</v>
      </c>
      <c r="D151" t="s">
        <v>14</v>
      </c>
      <c r="E151" t="s">
        <v>9</v>
      </c>
      <c r="F151" s="3">
        <v>5130500</v>
      </c>
      <c r="G151" s="11">
        <v>218228</v>
      </c>
      <c r="H151" s="3">
        <v>30602</v>
      </c>
      <c r="I151" s="3">
        <v>935</v>
      </c>
      <c r="J151" s="3">
        <v>54</v>
      </c>
      <c r="K151" s="11">
        <v>119718</v>
      </c>
      <c r="L151" s="5">
        <f>IFERROR((Tabla1[[#This Row],[revenue]]-Tabla1[[#This Row],[mark_spent]])/Tabla1[[#This Row],[mark_spent]],0)</f>
        <v>-0.45140861850908226</v>
      </c>
      <c r="M151" s="11">
        <f>IFERROR(Tabla1[[#This Row],[mark_spent]]/Tabla1[[#This Row],[impressions]],0)</f>
        <v>4.2535425397134785E-2</v>
      </c>
      <c r="N151" s="11">
        <f>IFERROR(Tabla1[[#This Row],[mark_spent]]/Tabla1[[#This Row],[clicks]],0)</f>
        <v>7.1311678975230377</v>
      </c>
      <c r="O151" s="11">
        <f>IFERROR(Tabla1[[#This Row],[mark_spent]]/Tabla1[[#This Row],[leads]],0)</f>
        <v>233.39893048128343</v>
      </c>
      <c r="P151" s="11">
        <f>IFERROR(Tabla1[[#This Row],[mark_spent]]/Tabla1[[#This Row],[orders]],0)</f>
        <v>4041.2592592592591</v>
      </c>
      <c r="Q151" s="4">
        <f>IFERROR(Tabla1[[#This Row],[impressions]]/Tabla1[[#This Row],[clicks]],0)</f>
        <v>167.65244101692699</v>
      </c>
      <c r="R151" s="4">
        <f>IFERROR(Tabla1[[#This Row],[clicks]]/Tabla1[[#This Row],[leads]],0)</f>
        <v>32.72941176470588</v>
      </c>
      <c r="S151" s="4">
        <f>IFERROR(Tabla1[[#This Row],[leads]]/Tabla1[[#This Row],[orders]],0)</f>
        <v>17.314814814814813</v>
      </c>
    </row>
    <row r="152" spans="1:19" x14ac:dyDescent="0.25">
      <c r="A152">
        <v>151</v>
      </c>
      <c r="B152" s="1">
        <v>44241</v>
      </c>
      <c r="C152" t="s">
        <v>21</v>
      </c>
      <c r="D152" t="s">
        <v>18</v>
      </c>
      <c r="E152" t="s">
        <v>9</v>
      </c>
      <c r="F152" s="3">
        <v>55495</v>
      </c>
      <c r="G152" s="11">
        <v>4764.34</v>
      </c>
      <c r="H152" s="3">
        <v>1790</v>
      </c>
      <c r="I152" s="3">
        <v>10</v>
      </c>
      <c r="J152" s="3">
        <v>2</v>
      </c>
      <c r="K152" s="11">
        <v>10902</v>
      </c>
      <c r="L152" s="5">
        <f>IFERROR((Tabla1[[#This Row],[revenue]]-Tabla1[[#This Row],[mark_spent]])/Tabla1[[#This Row],[mark_spent]],0)</f>
        <v>1.2882497890578757</v>
      </c>
      <c r="M152" s="11">
        <f>IFERROR(Tabla1[[#This Row],[mark_spent]]/Tabla1[[#This Row],[impressions]],0)</f>
        <v>8.5851698351202807E-2</v>
      </c>
      <c r="N152" s="11">
        <f>IFERROR(Tabla1[[#This Row],[mark_spent]]/Tabla1[[#This Row],[clicks]],0)</f>
        <v>2.6616424581005589</v>
      </c>
      <c r="O152" s="11">
        <f>IFERROR(Tabla1[[#This Row],[mark_spent]]/Tabla1[[#This Row],[leads]],0)</f>
        <v>476.43400000000003</v>
      </c>
      <c r="P152" s="11">
        <f>IFERROR(Tabla1[[#This Row],[mark_spent]]/Tabla1[[#This Row],[orders]],0)</f>
        <v>2382.17</v>
      </c>
      <c r="Q152" s="4">
        <f>IFERROR(Tabla1[[#This Row],[impressions]]/Tabla1[[#This Row],[clicks]],0)</f>
        <v>31.002793296089386</v>
      </c>
      <c r="R152" s="4">
        <f>IFERROR(Tabla1[[#This Row],[clicks]]/Tabla1[[#This Row],[leads]],0)</f>
        <v>179</v>
      </c>
      <c r="S152" s="4">
        <f>IFERROR(Tabla1[[#This Row],[leads]]/Tabla1[[#This Row],[orders]],0)</f>
        <v>5</v>
      </c>
    </row>
    <row r="153" spans="1:19" x14ac:dyDescent="0.25">
      <c r="A153">
        <v>152</v>
      </c>
      <c r="B153" s="1">
        <v>44241</v>
      </c>
      <c r="C153" t="s">
        <v>21</v>
      </c>
      <c r="D153" t="s">
        <v>19</v>
      </c>
      <c r="E153" t="s">
        <v>9</v>
      </c>
      <c r="F153" s="3">
        <v>605220</v>
      </c>
      <c r="G153" s="11">
        <v>170719</v>
      </c>
      <c r="H153" s="3">
        <v>7205</v>
      </c>
      <c r="I153" s="3">
        <v>142</v>
      </c>
      <c r="J153" s="3">
        <v>21</v>
      </c>
      <c r="K153" s="11">
        <v>14280</v>
      </c>
      <c r="L153" s="5">
        <f>IFERROR((Tabla1[[#This Row],[revenue]]-Tabla1[[#This Row],[mark_spent]])/Tabla1[[#This Row],[mark_spent]],0)</f>
        <v>-0.91635377433091803</v>
      </c>
      <c r="M153" s="11">
        <f>IFERROR(Tabla1[[#This Row],[mark_spent]]/Tabla1[[#This Row],[impressions]],0)</f>
        <v>0.28207759161957635</v>
      </c>
      <c r="N153" s="11">
        <f>IFERROR(Tabla1[[#This Row],[mark_spent]]/Tabla1[[#This Row],[clicks]],0)</f>
        <v>23.694517696044414</v>
      </c>
      <c r="O153" s="11">
        <f>IFERROR(Tabla1[[#This Row],[mark_spent]]/Tabla1[[#This Row],[leads]],0)</f>
        <v>1202.2464788732395</v>
      </c>
      <c r="P153" s="11">
        <f>IFERROR(Tabla1[[#This Row],[mark_spent]]/Tabla1[[#This Row],[orders]],0)</f>
        <v>8129.4761904761908</v>
      </c>
      <c r="Q153" s="4">
        <f>IFERROR(Tabla1[[#This Row],[impressions]]/Tabla1[[#This Row],[clicks]],0)</f>
        <v>84</v>
      </c>
      <c r="R153" s="4">
        <f>IFERROR(Tabla1[[#This Row],[clicks]]/Tabla1[[#This Row],[leads]],0)</f>
        <v>50.739436619718312</v>
      </c>
      <c r="S153" s="4">
        <f>IFERROR(Tabla1[[#This Row],[leads]]/Tabla1[[#This Row],[orders]],0)</f>
        <v>6.7619047619047619</v>
      </c>
    </row>
    <row r="154" spans="1:19" x14ac:dyDescent="0.25">
      <c r="A154">
        <v>153</v>
      </c>
      <c r="B154" s="1">
        <v>44241</v>
      </c>
      <c r="C154" t="s">
        <v>24</v>
      </c>
      <c r="D154" t="s">
        <v>17</v>
      </c>
      <c r="E154" t="s">
        <v>11</v>
      </c>
      <c r="F154" s="3">
        <v>2429465</v>
      </c>
      <c r="G154" s="11">
        <v>205870</v>
      </c>
      <c r="H154" s="3">
        <v>17998</v>
      </c>
      <c r="I154" s="3">
        <v>354</v>
      </c>
      <c r="J154" s="3">
        <v>53</v>
      </c>
      <c r="K154" s="11">
        <v>306817</v>
      </c>
      <c r="L154" s="5">
        <f>IFERROR((Tabla1[[#This Row],[revenue]]-Tabla1[[#This Row],[mark_spent]])/Tabla1[[#This Row],[mark_spent]],0)</f>
        <v>0.49034342060523634</v>
      </c>
      <c r="M154" s="11">
        <f>IFERROR(Tabla1[[#This Row],[mark_spent]]/Tabla1[[#This Row],[impressions]],0)</f>
        <v>8.4738821098472292E-2</v>
      </c>
      <c r="N154" s="11">
        <f>IFERROR(Tabla1[[#This Row],[mark_spent]]/Tabla1[[#This Row],[clicks]],0)</f>
        <v>11.438493165907323</v>
      </c>
      <c r="O154" s="11">
        <f>IFERROR(Tabla1[[#This Row],[mark_spent]]/Tabla1[[#This Row],[leads]],0)</f>
        <v>581.55367231638422</v>
      </c>
      <c r="P154" s="11">
        <f>IFERROR(Tabla1[[#This Row],[mark_spent]]/Tabla1[[#This Row],[orders]],0)</f>
        <v>3884.3396226415093</v>
      </c>
      <c r="Q154" s="4">
        <f>IFERROR(Tabla1[[#This Row],[impressions]]/Tabla1[[#This Row],[clicks]],0)</f>
        <v>134.98527614179352</v>
      </c>
      <c r="R154" s="4">
        <f>IFERROR(Tabla1[[#This Row],[clicks]]/Tabla1[[#This Row],[leads]],0)</f>
        <v>50.841807909604519</v>
      </c>
      <c r="S154" s="4">
        <f>IFERROR(Tabla1[[#This Row],[leads]]/Tabla1[[#This Row],[orders]],0)</f>
        <v>6.6792452830188678</v>
      </c>
    </row>
    <row r="155" spans="1:19" x14ac:dyDescent="0.25">
      <c r="A155">
        <v>154</v>
      </c>
      <c r="B155" s="1">
        <v>44241</v>
      </c>
      <c r="C155" t="s">
        <v>25</v>
      </c>
      <c r="D155" t="s">
        <v>20</v>
      </c>
      <c r="E155" t="s">
        <v>12</v>
      </c>
      <c r="F155" s="3">
        <v>7218480</v>
      </c>
      <c r="G155" s="11">
        <v>225274</v>
      </c>
      <c r="H155" s="3">
        <v>25190</v>
      </c>
      <c r="I155" s="3">
        <v>504</v>
      </c>
      <c r="J155" s="3">
        <v>76</v>
      </c>
      <c r="K155" s="11">
        <v>236056</v>
      </c>
      <c r="L155" s="5">
        <f>IFERROR((Tabla1[[#This Row],[revenue]]-Tabla1[[#This Row],[mark_spent]])/Tabla1[[#This Row],[mark_spent]],0)</f>
        <v>4.7861715066985097E-2</v>
      </c>
      <c r="M155" s="11">
        <f>IFERROR(Tabla1[[#This Row],[mark_spent]]/Tabla1[[#This Row],[impressions]],0)</f>
        <v>3.1207955137369639E-2</v>
      </c>
      <c r="N155" s="11">
        <f>IFERROR(Tabla1[[#This Row],[mark_spent]]/Tabla1[[#This Row],[clicks]],0)</f>
        <v>8.9429932512901953</v>
      </c>
      <c r="O155" s="11">
        <f>IFERROR(Tabla1[[#This Row],[mark_spent]]/Tabla1[[#This Row],[leads]],0)</f>
        <v>446.97222222222223</v>
      </c>
      <c r="P155" s="11">
        <f>IFERROR(Tabla1[[#This Row],[mark_spent]]/Tabla1[[#This Row],[orders]],0)</f>
        <v>2964.1315789473683</v>
      </c>
      <c r="Q155" s="4">
        <f>IFERROR(Tabla1[[#This Row],[impressions]]/Tabla1[[#This Row],[clicks]],0)</f>
        <v>286.56133386264389</v>
      </c>
      <c r="R155" s="4">
        <f>IFERROR(Tabla1[[#This Row],[clicks]]/Tabla1[[#This Row],[leads]],0)</f>
        <v>49.980158730158728</v>
      </c>
      <c r="S155" s="4">
        <f>IFERROR(Tabla1[[#This Row],[leads]]/Tabla1[[#This Row],[orders]],0)</f>
        <v>6.6315789473684212</v>
      </c>
    </row>
    <row r="156" spans="1:19" x14ac:dyDescent="0.25">
      <c r="A156">
        <v>155</v>
      </c>
      <c r="B156" s="1">
        <v>44242</v>
      </c>
      <c r="C156" t="s">
        <v>21</v>
      </c>
      <c r="D156" t="s">
        <v>13</v>
      </c>
      <c r="E156" t="s">
        <v>9</v>
      </c>
      <c r="F156" s="3">
        <v>3361800</v>
      </c>
      <c r="G156" s="11">
        <v>168064</v>
      </c>
      <c r="H156" s="3">
        <v>16809</v>
      </c>
      <c r="I156" s="3">
        <v>247</v>
      </c>
      <c r="J156" s="3">
        <v>30</v>
      </c>
      <c r="K156" s="11">
        <v>149430</v>
      </c>
      <c r="L156" s="5">
        <f>IFERROR((Tabla1[[#This Row],[revenue]]-Tabla1[[#This Row],[mark_spent]])/Tabla1[[#This Row],[mark_spent]],0)</f>
        <v>-0.11087442878903275</v>
      </c>
      <c r="M156" s="11">
        <f>IFERROR(Tabla1[[#This Row],[mark_spent]]/Tabla1[[#This Row],[impressions]],0)</f>
        <v>4.9992266047950505E-2</v>
      </c>
      <c r="N156" s="11">
        <f>IFERROR(Tabla1[[#This Row],[mark_spent]]/Tabla1[[#This Row],[clicks]],0)</f>
        <v>9.9984532095901013</v>
      </c>
      <c r="O156" s="11">
        <f>IFERROR(Tabla1[[#This Row],[mark_spent]]/Tabla1[[#This Row],[leads]],0)</f>
        <v>680.42105263157896</v>
      </c>
      <c r="P156" s="11">
        <f>IFERROR(Tabla1[[#This Row],[mark_spent]]/Tabla1[[#This Row],[orders]],0)</f>
        <v>5602.1333333333332</v>
      </c>
      <c r="Q156" s="4">
        <f>IFERROR(Tabla1[[#This Row],[impressions]]/Tabla1[[#This Row],[clicks]],0)</f>
        <v>200</v>
      </c>
      <c r="R156" s="4">
        <f>IFERROR(Tabla1[[#This Row],[clicks]]/Tabla1[[#This Row],[leads]],0)</f>
        <v>68.05263157894737</v>
      </c>
      <c r="S156" s="4">
        <f>IFERROR(Tabla1[[#This Row],[leads]]/Tabla1[[#This Row],[orders]],0)</f>
        <v>8.2333333333333325</v>
      </c>
    </row>
    <row r="157" spans="1:19" x14ac:dyDescent="0.25">
      <c r="A157">
        <v>156</v>
      </c>
      <c r="B157" s="1">
        <v>44242</v>
      </c>
      <c r="C157" t="s">
        <v>21</v>
      </c>
      <c r="D157" t="s">
        <v>14</v>
      </c>
      <c r="E157" t="s">
        <v>9</v>
      </c>
      <c r="F157" s="3">
        <v>3441545</v>
      </c>
      <c r="G157" s="11">
        <v>593576</v>
      </c>
      <c r="H157" s="3">
        <v>23103</v>
      </c>
      <c r="I157" s="3">
        <v>694</v>
      </c>
      <c r="J157" s="3">
        <v>81</v>
      </c>
      <c r="K157" s="11">
        <v>403461</v>
      </c>
      <c r="L157" s="5">
        <f>IFERROR((Tabla1[[#This Row],[revenue]]-Tabla1[[#This Row],[mark_spent]])/Tabla1[[#This Row],[mark_spent]],0)</f>
        <v>-0.32028754531854386</v>
      </c>
      <c r="M157" s="11">
        <f>IFERROR(Tabla1[[#This Row],[mark_spent]]/Tabla1[[#This Row],[impressions]],0)</f>
        <v>0.17247370003879073</v>
      </c>
      <c r="N157" s="11">
        <f>IFERROR(Tabla1[[#This Row],[mark_spent]]/Tabla1[[#This Row],[clicks]],0)</f>
        <v>25.692594035406657</v>
      </c>
      <c r="O157" s="11">
        <f>IFERROR(Tabla1[[#This Row],[mark_spent]]/Tabla1[[#This Row],[leads]],0)</f>
        <v>855.29682997118152</v>
      </c>
      <c r="P157" s="11">
        <f>IFERROR(Tabla1[[#This Row],[mark_spent]]/Tabla1[[#This Row],[orders]],0)</f>
        <v>7328.0987654320988</v>
      </c>
      <c r="Q157" s="4">
        <f>IFERROR(Tabla1[[#This Row],[impressions]]/Tabla1[[#This Row],[clicks]],0)</f>
        <v>148.9652858936069</v>
      </c>
      <c r="R157" s="4">
        <f>IFERROR(Tabla1[[#This Row],[clicks]]/Tabla1[[#This Row],[leads]],0)</f>
        <v>33.289625360230545</v>
      </c>
      <c r="S157" s="4">
        <f>IFERROR(Tabla1[[#This Row],[leads]]/Tabla1[[#This Row],[orders]],0)</f>
        <v>8.567901234567902</v>
      </c>
    </row>
    <row r="158" spans="1:19" x14ac:dyDescent="0.25">
      <c r="A158">
        <v>157</v>
      </c>
      <c r="B158" s="1">
        <v>44242</v>
      </c>
      <c r="C158" t="s">
        <v>22</v>
      </c>
      <c r="D158" t="s">
        <v>15</v>
      </c>
      <c r="E158" t="s">
        <v>10</v>
      </c>
      <c r="F158" s="3">
        <v>315350</v>
      </c>
      <c r="G158" s="11">
        <v>82930.7</v>
      </c>
      <c r="H158" s="3">
        <v>6307</v>
      </c>
      <c r="I158" s="3">
        <v>126</v>
      </c>
      <c r="J158" s="3">
        <v>19</v>
      </c>
      <c r="K158" s="11">
        <v>138073</v>
      </c>
      <c r="L158" s="5">
        <f>IFERROR((Tabla1[[#This Row],[revenue]]-Tabla1[[#This Row],[mark_spent]])/Tabla1[[#This Row],[mark_spent]],0)</f>
        <v>0.66492022857638977</v>
      </c>
      <c r="M158" s="11">
        <f>IFERROR(Tabla1[[#This Row],[mark_spent]]/Tabla1[[#This Row],[impressions]],0)</f>
        <v>0.26297986364357062</v>
      </c>
      <c r="N158" s="11">
        <f>IFERROR(Tabla1[[#This Row],[mark_spent]]/Tabla1[[#This Row],[clicks]],0)</f>
        <v>13.148993182178531</v>
      </c>
      <c r="O158" s="11">
        <f>IFERROR(Tabla1[[#This Row],[mark_spent]]/Tabla1[[#This Row],[leads]],0)</f>
        <v>658.18015873015872</v>
      </c>
      <c r="P158" s="11">
        <f>IFERROR(Tabla1[[#This Row],[mark_spent]]/Tabla1[[#This Row],[orders]],0)</f>
        <v>4364.773684210526</v>
      </c>
      <c r="Q158" s="4">
        <f>IFERROR(Tabla1[[#This Row],[impressions]]/Tabla1[[#This Row],[clicks]],0)</f>
        <v>50</v>
      </c>
      <c r="R158" s="4">
        <f>IFERROR(Tabla1[[#This Row],[clicks]]/Tabla1[[#This Row],[leads]],0)</f>
        <v>50.055555555555557</v>
      </c>
      <c r="S158" s="4">
        <f>IFERROR(Tabla1[[#This Row],[leads]]/Tabla1[[#This Row],[orders]],0)</f>
        <v>6.6315789473684212</v>
      </c>
    </row>
    <row r="159" spans="1:19" x14ac:dyDescent="0.25">
      <c r="A159">
        <v>158</v>
      </c>
      <c r="B159" s="1">
        <v>44242</v>
      </c>
      <c r="C159" t="s">
        <v>22</v>
      </c>
      <c r="D159" t="s">
        <v>16</v>
      </c>
      <c r="E159" t="s">
        <v>10</v>
      </c>
      <c r="F159" s="3">
        <v>3359600</v>
      </c>
      <c r="G159" s="11">
        <v>124854</v>
      </c>
      <c r="H159" s="3">
        <v>16798</v>
      </c>
      <c r="I159" s="3">
        <v>336</v>
      </c>
      <c r="J159" s="3">
        <v>31</v>
      </c>
      <c r="K159" s="11">
        <v>92411</v>
      </c>
      <c r="L159" s="5">
        <f>IFERROR((Tabla1[[#This Row],[revenue]]-Tabla1[[#This Row],[mark_spent]])/Tabla1[[#This Row],[mark_spent]],0)</f>
        <v>-0.25984750188219841</v>
      </c>
      <c r="M159" s="11">
        <f>IFERROR(Tabla1[[#This Row],[mark_spent]]/Tabla1[[#This Row],[impressions]],0)</f>
        <v>3.7163352780092869E-2</v>
      </c>
      <c r="N159" s="11">
        <f>IFERROR(Tabla1[[#This Row],[mark_spent]]/Tabla1[[#This Row],[clicks]],0)</f>
        <v>7.4326705560185733</v>
      </c>
      <c r="O159" s="11">
        <f>IFERROR(Tabla1[[#This Row],[mark_spent]]/Tabla1[[#This Row],[leads]],0)</f>
        <v>371.58928571428572</v>
      </c>
      <c r="P159" s="11">
        <f>IFERROR(Tabla1[[#This Row],[mark_spent]]/Tabla1[[#This Row],[orders]],0)</f>
        <v>4027.5483870967741</v>
      </c>
      <c r="Q159" s="4">
        <f>IFERROR(Tabla1[[#This Row],[impressions]]/Tabla1[[#This Row],[clicks]],0)</f>
        <v>200</v>
      </c>
      <c r="R159" s="4">
        <f>IFERROR(Tabla1[[#This Row],[clicks]]/Tabla1[[#This Row],[leads]],0)</f>
        <v>49.99404761904762</v>
      </c>
      <c r="S159" s="4">
        <f>IFERROR(Tabla1[[#This Row],[leads]]/Tabla1[[#This Row],[orders]],0)</f>
        <v>10.838709677419354</v>
      </c>
    </row>
    <row r="160" spans="1:19" x14ac:dyDescent="0.25">
      <c r="A160">
        <v>159</v>
      </c>
      <c r="B160" s="1">
        <v>44242</v>
      </c>
      <c r="C160" t="s">
        <v>23</v>
      </c>
      <c r="D160" t="s">
        <v>17</v>
      </c>
      <c r="E160" t="s">
        <v>11</v>
      </c>
      <c r="F160" s="3">
        <v>2478877</v>
      </c>
      <c r="G160" s="11">
        <v>151480</v>
      </c>
      <c r="H160" s="3">
        <v>31504</v>
      </c>
      <c r="I160" s="3">
        <v>630</v>
      </c>
      <c r="J160" s="3">
        <v>98</v>
      </c>
      <c r="K160" s="11">
        <v>782138</v>
      </c>
      <c r="L160" s="5">
        <f>IFERROR((Tabla1[[#This Row],[revenue]]-Tabla1[[#This Row],[mark_spent]])/Tabla1[[#This Row],[mark_spent]],0)</f>
        <v>4.163308687615527</v>
      </c>
      <c r="M160" s="11">
        <f>IFERROR(Tabla1[[#This Row],[mark_spent]]/Tabla1[[#This Row],[impressions]],0)</f>
        <v>6.1108316386815478E-2</v>
      </c>
      <c r="N160" s="11">
        <f>IFERROR(Tabla1[[#This Row],[mark_spent]]/Tabla1[[#This Row],[clicks]],0)</f>
        <v>4.8082783138649061</v>
      </c>
      <c r="O160" s="11">
        <f>IFERROR(Tabla1[[#This Row],[mark_spent]]/Tabla1[[#This Row],[leads]],0)</f>
        <v>240.44444444444446</v>
      </c>
      <c r="P160" s="11">
        <f>IFERROR(Tabla1[[#This Row],[mark_spent]]/Tabla1[[#This Row],[orders]],0)</f>
        <v>1545.7142857142858</v>
      </c>
      <c r="Q160" s="4">
        <f>IFERROR(Tabla1[[#This Row],[impressions]]/Tabla1[[#This Row],[clicks]],0)</f>
        <v>78.684516251904526</v>
      </c>
      <c r="R160" s="4">
        <f>IFERROR(Tabla1[[#This Row],[clicks]]/Tabla1[[#This Row],[leads]],0)</f>
        <v>50.006349206349206</v>
      </c>
      <c r="S160" s="4">
        <f>IFERROR(Tabla1[[#This Row],[leads]]/Tabla1[[#This Row],[orders]],0)</f>
        <v>6.4285714285714288</v>
      </c>
    </row>
    <row r="161" spans="1:19" x14ac:dyDescent="0.25">
      <c r="A161">
        <v>160</v>
      </c>
      <c r="B161" s="1">
        <v>44242</v>
      </c>
      <c r="C161" t="s">
        <v>24</v>
      </c>
      <c r="D161" t="s">
        <v>13</v>
      </c>
      <c r="E161" t="s">
        <v>9</v>
      </c>
      <c r="F161" s="3">
        <v>3780200</v>
      </c>
      <c r="G161" s="11">
        <v>136269</v>
      </c>
      <c r="H161" s="3">
        <v>18901</v>
      </c>
      <c r="I161" s="3">
        <v>378</v>
      </c>
      <c r="J161" s="3">
        <v>45</v>
      </c>
      <c r="K161" s="11">
        <v>269145</v>
      </c>
      <c r="L161" s="5">
        <f>IFERROR((Tabla1[[#This Row],[revenue]]-Tabla1[[#This Row],[mark_spent]])/Tabla1[[#This Row],[mark_spent]],0)</f>
        <v>0.97510071989961034</v>
      </c>
      <c r="M161" s="11">
        <f>IFERROR(Tabla1[[#This Row],[mark_spent]]/Tabla1[[#This Row],[impressions]],0)</f>
        <v>3.6048092693508282E-2</v>
      </c>
      <c r="N161" s="11">
        <f>IFERROR(Tabla1[[#This Row],[mark_spent]]/Tabla1[[#This Row],[clicks]],0)</f>
        <v>7.2096185387016556</v>
      </c>
      <c r="O161" s="11">
        <f>IFERROR(Tabla1[[#This Row],[mark_spent]]/Tabla1[[#This Row],[leads]],0)</f>
        <v>360.5</v>
      </c>
      <c r="P161" s="11">
        <f>IFERROR(Tabla1[[#This Row],[mark_spent]]/Tabla1[[#This Row],[orders]],0)</f>
        <v>3028.2</v>
      </c>
      <c r="Q161" s="4">
        <f>IFERROR(Tabla1[[#This Row],[impressions]]/Tabla1[[#This Row],[clicks]],0)</f>
        <v>200</v>
      </c>
      <c r="R161" s="4">
        <f>IFERROR(Tabla1[[#This Row],[clicks]]/Tabla1[[#This Row],[leads]],0)</f>
        <v>50.0026455026455</v>
      </c>
      <c r="S161" s="4">
        <f>IFERROR(Tabla1[[#This Row],[leads]]/Tabla1[[#This Row],[orders]],0)</f>
        <v>8.4</v>
      </c>
    </row>
    <row r="162" spans="1:19" x14ac:dyDescent="0.25">
      <c r="A162">
        <v>161</v>
      </c>
      <c r="B162" s="1">
        <v>44242</v>
      </c>
      <c r="C162" t="s">
        <v>24</v>
      </c>
      <c r="D162" t="s">
        <v>14</v>
      </c>
      <c r="E162" t="s">
        <v>9</v>
      </c>
      <c r="F162" s="3">
        <v>7138400</v>
      </c>
      <c r="G162" s="11">
        <v>37098.6</v>
      </c>
      <c r="H162" s="3">
        <v>35692</v>
      </c>
      <c r="I162" s="3">
        <v>916</v>
      </c>
      <c r="J162" s="3">
        <v>11</v>
      </c>
      <c r="K162" s="11">
        <v>21791</v>
      </c>
      <c r="L162" s="5">
        <f>IFERROR((Tabla1[[#This Row],[revenue]]-Tabla1[[#This Row],[mark_spent]])/Tabla1[[#This Row],[mark_spent]],0)</f>
        <v>-0.41261934412619344</v>
      </c>
      <c r="M162" s="11">
        <f>IFERROR(Tabla1[[#This Row],[mark_spent]]/Tabla1[[#This Row],[impressions]],0)</f>
        <v>5.1970469573013557E-3</v>
      </c>
      <c r="N162" s="11">
        <f>IFERROR(Tabla1[[#This Row],[mark_spent]]/Tabla1[[#This Row],[clicks]],0)</f>
        <v>1.0394093914602711</v>
      </c>
      <c r="O162" s="11">
        <f>IFERROR(Tabla1[[#This Row],[mark_spent]]/Tabla1[[#This Row],[leads]],0)</f>
        <v>40.500655021834056</v>
      </c>
      <c r="P162" s="11">
        <f>IFERROR(Tabla1[[#This Row],[mark_spent]]/Tabla1[[#This Row],[orders]],0)</f>
        <v>3372.6</v>
      </c>
      <c r="Q162" s="4">
        <f>IFERROR(Tabla1[[#This Row],[impressions]]/Tabla1[[#This Row],[clicks]],0)</f>
        <v>200</v>
      </c>
      <c r="R162" s="4">
        <f>IFERROR(Tabla1[[#This Row],[clicks]]/Tabla1[[#This Row],[leads]],0)</f>
        <v>38.965065502183407</v>
      </c>
      <c r="S162" s="4">
        <f>IFERROR(Tabla1[[#This Row],[leads]]/Tabla1[[#This Row],[orders]],0)</f>
        <v>83.272727272727266</v>
      </c>
    </row>
    <row r="163" spans="1:19" x14ac:dyDescent="0.25">
      <c r="A163">
        <v>162</v>
      </c>
      <c r="B163" s="1">
        <v>44242</v>
      </c>
      <c r="C163" t="s">
        <v>21</v>
      </c>
      <c r="D163" t="s">
        <v>18</v>
      </c>
      <c r="E163" t="s">
        <v>9</v>
      </c>
      <c r="F163" s="3">
        <v>63986</v>
      </c>
      <c r="G163" s="11">
        <v>14609.5</v>
      </c>
      <c r="H163" s="3">
        <v>2099</v>
      </c>
      <c r="I163" s="3">
        <v>28</v>
      </c>
      <c r="J163" s="3">
        <v>5</v>
      </c>
      <c r="K163" s="11">
        <v>24905</v>
      </c>
      <c r="L163" s="5">
        <f>IFERROR((Tabla1[[#This Row],[revenue]]-Tabla1[[#This Row],[mark_spent]])/Tabla1[[#This Row],[mark_spent]],0)</f>
        <v>0.70471268695027212</v>
      </c>
      <c r="M163" s="11">
        <f>IFERROR(Tabla1[[#This Row],[mark_spent]]/Tabla1[[#This Row],[impressions]],0)</f>
        <v>0.22832338324008378</v>
      </c>
      <c r="N163" s="11">
        <f>IFERROR(Tabla1[[#This Row],[mark_spent]]/Tabla1[[#This Row],[clicks]],0)</f>
        <v>6.9602191519771317</v>
      </c>
      <c r="O163" s="11">
        <f>IFERROR(Tabla1[[#This Row],[mark_spent]]/Tabla1[[#This Row],[leads]],0)</f>
        <v>521.76785714285711</v>
      </c>
      <c r="P163" s="11">
        <f>IFERROR(Tabla1[[#This Row],[mark_spent]]/Tabla1[[#This Row],[orders]],0)</f>
        <v>2921.9</v>
      </c>
      <c r="Q163" s="4">
        <f>IFERROR(Tabla1[[#This Row],[impressions]]/Tabla1[[#This Row],[clicks]],0)</f>
        <v>30.484040019056692</v>
      </c>
      <c r="R163" s="4">
        <f>IFERROR(Tabla1[[#This Row],[clicks]]/Tabla1[[#This Row],[leads]],0)</f>
        <v>74.964285714285708</v>
      </c>
      <c r="S163" s="4">
        <f>IFERROR(Tabla1[[#This Row],[leads]]/Tabla1[[#This Row],[orders]],0)</f>
        <v>5.6</v>
      </c>
    </row>
    <row r="164" spans="1:19" x14ac:dyDescent="0.25">
      <c r="A164">
        <v>163</v>
      </c>
      <c r="B164" s="1">
        <v>44242</v>
      </c>
      <c r="C164" t="s">
        <v>21</v>
      </c>
      <c r="D164" t="s">
        <v>19</v>
      </c>
      <c r="E164" t="s">
        <v>9</v>
      </c>
      <c r="F164" s="3">
        <v>1093435</v>
      </c>
      <c r="G164" s="11">
        <v>6587.76</v>
      </c>
      <c r="H164" s="3">
        <v>8402</v>
      </c>
      <c r="I164" s="3">
        <v>4</v>
      </c>
      <c r="J164" s="3">
        <v>1</v>
      </c>
      <c r="K164" s="11">
        <v>741</v>
      </c>
      <c r="L164" s="5">
        <f>IFERROR((Tabla1[[#This Row],[revenue]]-Tabla1[[#This Row],[mark_spent]])/Tabla1[[#This Row],[mark_spent]],0)</f>
        <v>-0.88751867098983572</v>
      </c>
      <c r="M164" s="11">
        <f>IFERROR(Tabla1[[#This Row],[mark_spent]]/Tabla1[[#This Row],[impressions]],0)</f>
        <v>6.0248300081852148E-3</v>
      </c>
      <c r="N164" s="11">
        <f>IFERROR(Tabla1[[#This Row],[mark_spent]]/Tabla1[[#This Row],[clicks]],0)</f>
        <v>0.78407045941442521</v>
      </c>
      <c r="O164" s="11">
        <f>IFERROR(Tabla1[[#This Row],[mark_spent]]/Tabla1[[#This Row],[leads]],0)</f>
        <v>1646.94</v>
      </c>
      <c r="P164" s="11">
        <f>IFERROR(Tabla1[[#This Row],[mark_spent]]/Tabla1[[#This Row],[orders]],0)</f>
        <v>6587.76</v>
      </c>
      <c r="Q164" s="4">
        <f>IFERROR(Tabla1[[#This Row],[impressions]]/Tabla1[[#This Row],[clicks]],0)</f>
        <v>130.13984765532015</v>
      </c>
      <c r="R164" s="4">
        <f>IFERROR(Tabla1[[#This Row],[clicks]]/Tabla1[[#This Row],[leads]],0)</f>
        <v>2100.5</v>
      </c>
      <c r="S164" s="4">
        <f>IFERROR(Tabla1[[#This Row],[leads]]/Tabla1[[#This Row],[orders]],0)</f>
        <v>4</v>
      </c>
    </row>
    <row r="165" spans="1:19" x14ac:dyDescent="0.25">
      <c r="A165">
        <v>164</v>
      </c>
      <c r="B165" s="1">
        <v>44242</v>
      </c>
      <c r="C165" t="s">
        <v>24</v>
      </c>
      <c r="D165" t="s">
        <v>17</v>
      </c>
      <c r="E165" t="s">
        <v>11</v>
      </c>
      <c r="F165" s="3">
        <v>2100700</v>
      </c>
      <c r="G165" s="11">
        <v>82452</v>
      </c>
      <c r="H165" s="3">
        <v>21007</v>
      </c>
      <c r="I165" s="3">
        <v>122</v>
      </c>
      <c r="J165" s="3">
        <v>24</v>
      </c>
      <c r="K165" s="11">
        <v>103392</v>
      </c>
      <c r="L165" s="5">
        <f>IFERROR((Tabla1[[#This Row],[revenue]]-Tabla1[[#This Row],[mark_spent]])/Tabla1[[#This Row],[mark_spent]],0)</f>
        <v>0.25396594382186</v>
      </c>
      <c r="M165" s="11">
        <f>IFERROR(Tabla1[[#This Row],[mark_spent]]/Tabla1[[#This Row],[impressions]],0)</f>
        <v>3.9249773884895513E-2</v>
      </c>
      <c r="N165" s="11">
        <f>IFERROR(Tabla1[[#This Row],[mark_spent]]/Tabla1[[#This Row],[clicks]],0)</f>
        <v>3.9249773884895509</v>
      </c>
      <c r="O165" s="11">
        <f>IFERROR(Tabla1[[#This Row],[mark_spent]]/Tabla1[[#This Row],[leads]],0)</f>
        <v>675.8360655737705</v>
      </c>
      <c r="P165" s="11">
        <f>IFERROR(Tabla1[[#This Row],[mark_spent]]/Tabla1[[#This Row],[orders]],0)</f>
        <v>3435.5</v>
      </c>
      <c r="Q165" s="4">
        <f>IFERROR(Tabla1[[#This Row],[impressions]]/Tabla1[[#This Row],[clicks]],0)</f>
        <v>100</v>
      </c>
      <c r="R165" s="4">
        <f>IFERROR(Tabla1[[#This Row],[clicks]]/Tabla1[[#This Row],[leads]],0)</f>
        <v>172.18852459016392</v>
      </c>
      <c r="S165" s="4">
        <f>IFERROR(Tabla1[[#This Row],[leads]]/Tabla1[[#This Row],[orders]],0)</f>
        <v>5.083333333333333</v>
      </c>
    </row>
    <row r="166" spans="1:19" x14ac:dyDescent="0.25">
      <c r="A166">
        <v>165</v>
      </c>
      <c r="B166" s="1">
        <v>44242</v>
      </c>
      <c r="C166" t="s">
        <v>25</v>
      </c>
      <c r="D166" t="s">
        <v>20</v>
      </c>
      <c r="E166" t="s">
        <v>12</v>
      </c>
      <c r="F166" s="3">
        <v>8747458</v>
      </c>
      <c r="G166" s="11">
        <v>543275</v>
      </c>
      <c r="H166" s="3">
        <v>29390</v>
      </c>
      <c r="I166" s="3">
        <v>1061</v>
      </c>
      <c r="J166" s="3">
        <v>171</v>
      </c>
      <c r="K166" s="11">
        <v>809685</v>
      </c>
      <c r="L166" s="5">
        <f>IFERROR((Tabla1[[#This Row],[revenue]]-Tabla1[[#This Row],[mark_spent]])/Tabla1[[#This Row],[mark_spent]],0)</f>
        <v>0.49037780129768532</v>
      </c>
      <c r="M166" s="11">
        <f>IFERROR(Tabla1[[#This Row],[mark_spent]]/Tabla1[[#This Row],[impressions]],0)</f>
        <v>6.2106614287259228E-2</v>
      </c>
      <c r="N166" s="11">
        <f>IFERROR(Tabla1[[#This Row],[mark_spent]]/Tabla1[[#This Row],[clicks]],0)</f>
        <v>18.485028921401838</v>
      </c>
      <c r="O166" s="11">
        <f>IFERROR(Tabla1[[#This Row],[mark_spent]]/Tabla1[[#This Row],[leads]],0)</f>
        <v>512.04052780395853</v>
      </c>
      <c r="P166" s="11">
        <f>IFERROR(Tabla1[[#This Row],[mark_spent]]/Tabla1[[#This Row],[orders]],0)</f>
        <v>3177.0467836257308</v>
      </c>
      <c r="Q166" s="4">
        <f>IFERROR(Tabla1[[#This Row],[impressions]]/Tabla1[[#This Row],[clicks]],0)</f>
        <v>297.63382102756037</v>
      </c>
      <c r="R166" s="4">
        <f>IFERROR(Tabla1[[#This Row],[clicks]]/Tabla1[[#This Row],[leads]],0)</f>
        <v>27.700282752120639</v>
      </c>
      <c r="S166" s="4">
        <f>IFERROR(Tabla1[[#This Row],[leads]]/Tabla1[[#This Row],[orders]],0)</f>
        <v>6.204678362573099</v>
      </c>
    </row>
    <row r="167" spans="1:19" x14ac:dyDescent="0.25">
      <c r="A167">
        <v>166</v>
      </c>
      <c r="B167" s="1">
        <v>44243</v>
      </c>
      <c r="C167" t="s">
        <v>21</v>
      </c>
      <c r="D167" t="s">
        <v>13</v>
      </c>
      <c r="E167" t="s">
        <v>9</v>
      </c>
      <c r="F167" s="3">
        <v>3839000</v>
      </c>
      <c r="G167" s="11">
        <v>393027</v>
      </c>
      <c r="H167" s="3">
        <v>19195</v>
      </c>
      <c r="I167" s="3">
        <v>384</v>
      </c>
      <c r="J167" s="3">
        <v>64</v>
      </c>
      <c r="K167" s="11">
        <v>336448</v>
      </c>
      <c r="L167" s="5">
        <f>IFERROR((Tabla1[[#This Row],[revenue]]-Tabla1[[#This Row],[mark_spent]])/Tabla1[[#This Row],[mark_spent]],0)</f>
        <v>-0.14395703094189458</v>
      </c>
      <c r="M167" s="11">
        <f>IFERROR(Tabla1[[#This Row],[mark_spent]]/Tabla1[[#This Row],[impressions]],0)</f>
        <v>0.10237744204219849</v>
      </c>
      <c r="N167" s="11">
        <f>IFERROR(Tabla1[[#This Row],[mark_spent]]/Tabla1[[#This Row],[clicks]],0)</f>
        <v>20.475488408439698</v>
      </c>
      <c r="O167" s="11">
        <f>IFERROR(Tabla1[[#This Row],[mark_spent]]/Tabla1[[#This Row],[leads]],0)</f>
        <v>1023.5078125</v>
      </c>
      <c r="P167" s="11">
        <f>IFERROR(Tabla1[[#This Row],[mark_spent]]/Tabla1[[#This Row],[orders]],0)</f>
        <v>6141.046875</v>
      </c>
      <c r="Q167" s="4">
        <f>IFERROR(Tabla1[[#This Row],[impressions]]/Tabla1[[#This Row],[clicks]],0)</f>
        <v>200</v>
      </c>
      <c r="R167" s="4">
        <f>IFERROR(Tabla1[[#This Row],[clicks]]/Tabla1[[#This Row],[leads]],0)</f>
        <v>49.986979166666664</v>
      </c>
      <c r="S167" s="4">
        <f>IFERROR(Tabla1[[#This Row],[leads]]/Tabla1[[#This Row],[orders]],0)</f>
        <v>6</v>
      </c>
    </row>
    <row r="168" spans="1:19" x14ac:dyDescent="0.25">
      <c r="A168">
        <v>167</v>
      </c>
      <c r="B168" s="1">
        <v>44243</v>
      </c>
      <c r="C168" t="s">
        <v>21</v>
      </c>
      <c r="D168" t="s">
        <v>14</v>
      </c>
      <c r="E168" t="s">
        <v>9</v>
      </c>
      <c r="F168" s="3">
        <v>5280000</v>
      </c>
      <c r="G168" s="11">
        <v>595176</v>
      </c>
      <c r="H168" s="3">
        <v>26400</v>
      </c>
      <c r="I168" s="3">
        <v>923</v>
      </c>
      <c r="J168" s="3">
        <v>80</v>
      </c>
      <c r="K168" s="11">
        <v>392160</v>
      </c>
      <c r="L168" s="5">
        <f>IFERROR((Tabla1[[#This Row],[revenue]]-Tabla1[[#This Row],[mark_spent]])/Tabla1[[#This Row],[mark_spent]],0)</f>
        <v>-0.34110246380902454</v>
      </c>
      <c r="M168" s="11">
        <f>IFERROR(Tabla1[[#This Row],[mark_spent]]/Tabla1[[#This Row],[impressions]],0)</f>
        <v>0.11272272727272727</v>
      </c>
      <c r="N168" s="11">
        <f>IFERROR(Tabla1[[#This Row],[mark_spent]]/Tabla1[[#This Row],[clicks]],0)</f>
        <v>22.544545454545453</v>
      </c>
      <c r="O168" s="11">
        <f>IFERROR(Tabla1[[#This Row],[mark_spent]]/Tabla1[[#This Row],[leads]],0)</f>
        <v>644.82773564463707</v>
      </c>
      <c r="P168" s="11">
        <f>IFERROR(Tabla1[[#This Row],[mark_spent]]/Tabla1[[#This Row],[orders]],0)</f>
        <v>7439.7</v>
      </c>
      <c r="Q168" s="4">
        <f>IFERROR(Tabla1[[#This Row],[impressions]]/Tabla1[[#This Row],[clicks]],0)</f>
        <v>200</v>
      </c>
      <c r="R168" s="4">
        <f>IFERROR(Tabla1[[#This Row],[clicks]]/Tabla1[[#This Row],[leads]],0)</f>
        <v>28.602383531960996</v>
      </c>
      <c r="S168" s="4">
        <f>IFERROR(Tabla1[[#This Row],[leads]]/Tabla1[[#This Row],[orders]],0)</f>
        <v>11.5375</v>
      </c>
    </row>
    <row r="169" spans="1:19" x14ac:dyDescent="0.25">
      <c r="A169">
        <v>168</v>
      </c>
      <c r="B169" s="1">
        <v>44243</v>
      </c>
      <c r="C169" t="s">
        <v>22</v>
      </c>
      <c r="D169" t="s">
        <v>15</v>
      </c>
      <c r="E169" t="s">
        <v>10</v>
      </c>
      <c r="F169" s="3">
        <v>373184</v>
      </c>
      <c r="G169" s="11">
        <v>102053</v>
      </c>
      <c r="H169" s="3">
        <v>7198</v>
      </c>
      <c r="I169" s="3">
        <v>144</v>
      </c>
      <c r="J169" s="3">
        <v>22</v>
      </c>
      <c r="K169" s="11">
        <v>185482</v>
      </c>
      <c r="L169" s="5">
        <f>IFERROR((Tabla1[[#This Row],[revenue]]-Tabla1[[#This Row],[mark_spent]])/Tabla1[[#This Row],[mark_spent]],0)</f>
        <v>0.81750658971318824</v>
      </c>
      <c r="M169" s="11">
        <f>IFERROR(Tabla1[[#This Row],[mark_spent]]/Tabla1[[#This Row],[impressions]],0)</f>
        <v>0.27346563625450182</v>
      </c>
      <c r="N169" s="11">
        <f>IFERROR(Tabla1[[#This Row],[mark_spent]]/Tabla1[[#This Row],[clicks]],0)</f>
        <v>14.177966101694915</v>
      </c>
      <c r="O169" s="11">
        <f>IFERROR(Tabla1[[#This Row],[mark_spent]]/Tabla1[[#This Row],[leads]],0)</f>
        <v>708.70138888888891</v>
      </c>
      <c r="P169" s="11">
        <f>IFERROR(Tabla1[[#This Row],[mark_spent]]/Tabla1[[#This Row],[orders]],0)</f>
        <v>4638.772727272727</v>
      </c>
      <c r="Q169" s="4">
        <f>IFERROR(Tabla1[[#This Row],[impressions]]/Tabla1[[#This Row],[clicks]],0)</f>
        <v>51.845512642400664</v>
      </c>
      <c r="R169" s="4">
        <f>IFERROR(Tabla1[[#This Row],[clicks]]/Tabla1[[#This Row],[leads]],0)</f>
        <v>49.986111111111114</v>
      </c>
      <c r="S169" s="4">
        <f>IFERROR(Tabla1[[#This Row],[leads]]/Tabla1[[#This Row],[orders]],0)</f>
        <v>6.5454545454545459</v>
      </c>
    </row>
    <row r="170" spans="1:19" x14ac:dyDescent="0.25">
      <c r="A170">
        <v>169</v>
      </c>
      <c r="B170" s="1">
        <v>44243</v>
      </c>
      <c r="C170" t="s">
        <v>22</v>
      </c>
      <c r="D170" t="s">
        <v>16</v>
      </c>
      <c r="E170" t="s">
        <v>10</v>
      </c>
      <c r="F170" s="3">
        <v>3841400</v>
      </c>
      <c r="G170" s="11">
        <v>271906</v>
      </c>
      <c r="H170" s="3">
        <v>19207</v>
      </c>
      <c r="I170" s="3">
        <v>666</v>
      </c>
      <c r="J170" s="3">
        <v>67</v>
      </c>
      <c r="K170" s="11">
        <v>199727</v>
      </c>
      <c r="L170" s="5">
        <f>IFERROR((Tabla1[[#This Row],[revenue]]-Tabla1[[#This Row],[mark_spent]])/Tabla1[[#This Row],[mark_spent]],0)</f>
        <v>-0.26545570895824294</v>
      </c>
      <c r="M170" s="11">
        <f>IFERROR(Tabla1[[#This Row],[mark_spent]]/Tabla1[[#This Row],[impressions]],0)</f>
        <v>7.0783047847139069E-2</v>
      </c>
      <c r="N170" s="11">
        <f>IFERROR(Tabla1[[#This Row],[mark_spent]]/Tabla1[[#This Row],[clicks]],0)</f>
        <v>14.156609569427813</v>
      </c>
      <c r="O170" s="11">
        <f>IFERROR(Tabla1[[#This Row],[mark_spent]]/Tabla1[[#This Row],[leads]],0)</f>
        <v>408.26726726726724</v>
      </c>
      <c r="P170" s="11">
        <f>IFERROR(Tabla1[[#This Row],[mark_spent]]/Tabla1[[#This Row],[orders]],0)</f>
        <v>4058.2985074626868</v>
      </c>
      <c r="Q170" s="4">
        <f>IFERROR(Tabla1[[#This Row],[impressions]]/Tabla1[[#This Row],[clicks]],0)</f>
        <v>200</v>
      </c>
      <c r="R170" s="4">
        <f>IFERROR(Tabla1[[#This Row],[clicks]]/Tabla1[[#This Row],[leads]],0)</f>
        <v>28.83933933933934</v>
      </c>
      <c r="S170" s="4">
        <f>IFERROR(Tabla1[[#This Row],[leads]]/Tabla1[[#This Row],[orders]],0)</f>
        <v>9.9402985074626873</v>
      </c>
    </row>
    <row r="171" spans="1:19" x14ac:dyDescent="0.25">
      <c r="A171">
        <v>170</v>
      </c>
      <c r="B171" s="1">
        <v>44243</v>
      </c>
      <c r="C171" t="s">
        <v>23</v>
      </c>
      <c r="D171" t="s">
        <v>17</v>
      </c>
      <c r="E171" t="s">
        <v>11</v>
      </c>
      <c r="F171" s="3">
        <v>4371118</v>
      </c>
      <c r="G171" s="11">
        <v>221258</v>
      </c>
      <c r="H171" s="3">
        <v>35999</v>
      </c>
      <c r="I171" s="3">
        <v>720</v>
      </c>
      <c r="J171" s="3">
        <v>128</v>
      </c>
      <c r="K171" s="11">
        <v>1021570</v>
      </c>
      <c r="L171" s="5">
        <f>IFERROR((Tabla1[[#This Row],[revenue]]-Tabla1[[#This Row],[mark_spent]])/Tabla1[[#This Row],[mark_spent]],0)</f>
        <v>3.6170985907854178</v>
      </c>
      <c r="M171" s="11">
        <f>IFERROR(Tabla1[[#This Row],[mark_spent]]/Tabla1[[#This Row],[impressions]],0)</f>
        <v>5.0618171369429969E-2</v>
      </c>
      <c r="N171" s="11">
        <f>IFERROR(Tabla1[[#This Row],[mark_spent]]/Tabla1[[#This Row],[clicks]],0)</f>
        <v>6.1462262840634461</v>
      </c>
      <c r="O171" s="11">
        <f>IFERROR(Tabla1[[#This Row],[mark_spent]]/Tabla1[[#This Row],[leads]],0)</f>
        <v>307.30277777777781</v>
      </c>
      <c r="P171" s="11">
        <f>IFERROR(Tabla1[[#This Row],[mark_spent]]/Tabla1[[#This Row],[orders]],0)</f>
        <v>1728.578125</v>
      </c>
      <c r="Q171" s="4">
        <f>IFERROR(Tabla1[[#This Row],[impressions]]/Tabla1[[#This Row],[clicks]],0)</f>
        <v>121.42331731436984</v>
      </c>
      <c r="R171" s="4">
        <f>IFERROR(Tabla1[[#This Row],[clicks]]/Tabla1[[#This Row],[leads]],0)</f>
        <v>49.99861111111111</v>
      </c>
      <c r="S171" s="4">
        <f>IFERROR(Tabla1[[#This Row],[leads]]/Tabla1[[#This Row],[orders]],0)</f>
        <v>5.625</v>
      </c>
    </row>
    <row r="172" spans="1:19" x14ac:dyDescent="0.25">
      <c r="A172">
        <v>171</v>
      </c>
      <c r="B172" s="1">
        <v>44243</v>
      </c>
      <c r="C172" t="s">
        <v>24</v>
      </c>
      <c r="D172" t="s">
        <v>13</v>
      </c>
      <c r="E172" t="s">
        <v>9</v>
      </c>
      <c r="F172" s="3">
        <v>4319200</v>
      </c>
      <c r="G172" s="11">
        <v>143680</v>
      </c>
      <c r="H172" s="3">
        <v>21596</v>
      </c>
      <c r="I172" s="3">
        <v>432</v>
      </c>
      <c r="J172" s="3">
        <v>34</v>
      </c>
      <c r="K172" s="11">
        <v>171972</v>
      </c>
      <c r="L172" s="5">
        <f>IFERROR((Tabla1[[#This Row],[revenue]]-Tabla1[[#This Row],[mark_spent]])/Tabla1[[#This Row],[mark_spent]],0)</f>
        <v>0.1969097995545657</v>
      </c>
      <c r="M172" s="11">
        <f>IFERROR(Tabla1[[#This Row],[mark_spent]]/Tabla1[[#This Row],[impressions]],0)</f>
        <v>3.326541952213373E-2</v>
      </c>
      <c r="N172" s="11">
        <f>IFERROR(Tabla1[[#This Row],[mark_spent]]/Tabla1[[#This Row],[clicks]],0)</f>
        <v>6.6530839044267456</v>
      </c>
      <c r="O172" s="11">
        <f>IFERROR(Tabla1[[#This Row],[mark_spent]]/Tabla1[[#This Row],[leads]],0)</f>
        <v>332.59259259259261</v>
      </c>
      <c r="P172" s="11">
        <f>IFERROR(Tabla1[[#This Row],[mark_spent]]/Tabla1[[#This Row],[orders]],0)</f>
        <v>4225.8823529411766</v>
      </c>
      <c r="Q172" s="4">
        <f>IFERROR(Tabla1[[#This Row],[impressions]]/Tabla1[[#This Row],[clicks]],0)</f>
        <v>200</v>
      </c>
      <c r="R172" s="4">
        <f>IFERROR(Tabla1[[#This Row],[clicks]]/Tabla1[[#This Row],[leads]],0)</f>
        <v>49.99074074074074</v>
      </c>
      <c r="S172" s="4">
        <f>IFERROR(Tabla1[[#This Row],[leads]]/Tabla1[[#This Row],[orders]],0)</f>
        <v>12.705882352941176</v>
      </c>
    </row>
    <row r="173" spans="1:19" x14ac:dyDescent="0.25">
      <c r="A173">
        <v>172</v>
      </c>
      <c r="B173" s="1">
        <v>44243</v>
      </c>
      <c r="C173" t="s">
        <v>24</v>
      </c>
      <c r="D173" t="s">
        <v>14</v>
      </c>
      <c r="E173" t="s">
        <v>9</v>
      </c>
      <c r="F173" s="3">
        <v>15988504</v>
      </c>
      <c r="G173" s="11">
        <v>103731</v>
      </c>
      <c r="H173" s="3">
        <v>40794</v>
      </c>
      <c r="I173" s="3">
        <v>816</v>
      </c>
      <c r="J173" s="3">
        <v>24</v>
      </c>
      <c r="K173" s="11">
        <v>41424</v>
      </c>
      <c r="L173" s="5">
        <f>IFERROR((Tabla1[[#This Row],[revenue]]-Tabla1[[#This Row],[mark_spent]])/Tabla1[[#This Row],[mark_spent]],0)</f>
        <v>-0.60065939786563327</v>
      </c>
      <c r="M173" s="11">
        <f>IFERROR(Tabla1[[#This Row],[mark_spent]]/Tabla1[[#This Row],[impressions]],0)</f>
        <v>6.4878490195205253E-3</v>
      </c>
      <c r="N173" s="11">
        <f>IFERROR(Tabla1[[#This Row],[mark_spent]]/Tabla1[[#This Row],[clicks]],0)</f>
        <v>2.5428004118252683</v>
      </c>
      <c r="O173" s="11">
        <f>IFERROR(Tabla1[[#This Row],[mark_spent]]/Tabla1[[#This Row],[leads]],0)</f>
        <v>127.12132352941177</v>
      </c>
      <c r="P173" s="11">
        <f>IFERROR(Tabla1[[#This Row],[mark_spent]]/Tabla1[[#This Row],[orders]],0)</f>
        <v>4322.125</v>
      </c>
      <c r="Q173" s="4">
        <f>IFERROR(Tabla1[[#This Row],[impressions]]/Tabla1[[#This Row],[clicks]],0)</f>
        <v>391.93273520615776</v>
      </c>
      <c r="R173" s="4">
        <f>IFERROR(Tabla1[[#This Row],[clicks]]/Tabla1[[#This Row],[leads]],0)</f>
        <v>49.992647058823529</v>
      </c>
      <c r="S173" s="4">
        <f>IFERROR(Tabla1[[#This Row],[leads]]/Tabla1[[#This Row],[orders]],0)</f>
        <v>34</v>
      </c>
    </row>
    <row r="174" spans="1:19" x14ac:dyDescent="0.25">
      <c r="A174">
        <v>173</v>
      </c>
      <c r="B174" s="1">
        <v>44243</v>
      </c>
      <c r="C174" t="s">
        <v>21</v>
      </c>
      <c r="D174" t="s">
        <v>18</v>
      </c>
      <c r="E174" t="s">
        <v>9</v>
      </c>
      <c r="F174" s="3">
        <v>80233</v>
      </c>
      <c r="G174" s="11">
        <v>31712</v>
      </c>
      <c r="H174" s="3">
        <v>2407</v>
      </c>
      <c r="I174" s="3">
        <v>48</v>
      </c>
      <c r="J174" s="3">
        <v>12</v>
      </c>
      <c r="K174" s="11">
        <v>59772</v>
      </c>
      <c r="L174" s="5">
        <f>IFERROR((Tabla1[[#This Row],[revenue]]-Tabla1[[#This Row],[mark_spent]])/Tabla1[[#This Row],[mark_spent]],0)</f>
        <v>0.88483854692230068</v>
      </c>
      <c r="M174" s="11">
        <f>IFERROR(Tabla1[[#This Row],[mark_spent]]/Tabla1[[#This Row],[impressions]],0)</f>
        <v>0.39524883776002395</v>
      </c>
      <c r="N174" s="11">
        <f>IFERROR(Tabla1[[#This Row],[mark_spent]]/Tabla1[[#This Row],[clicks]],0)</f>
        <v>13.174906522642294</v>
      </c>
      <c r="O174" s="11">
        <f>IFERROR(Tabla1[[#This Row],[mark_spent]]/Tabla1[[#This Row],[leads]],0)</f>
        <v>660.66666666666663</v>
      </c>
      <c r="P174" s="11">
        <f>IFERROR(Tabla1[[#This Row],[mark_spent]]/Tabla1[[#This Row],[orders]],0)</f>
        <v>2642.6666666666665</v>
      </c>
      <c r="Q174" s="4">
        <f>IFERROR(Tabla1[[#This Row],[impressions]]/Tabla1[[#This Row],[clicks]],0)</f>
        <v>33.33319484835895</v>
      </c>
      <c r="R174" s="4">
        <f>IFERROR(Tabla1[[#This Row],[clicks]]/Tabla1[[#This Row],[leads]],0)</f>
        <v>50.145833333333336</v>
      </c>
      <c r="S174" s="4">
        <f>IFERROR(Tabla1[[#This Row],[leads]]/Tabla1[[#This Row],[orders]],0)</f>
        <v>4</v>
      </c>
    </row>
    <row r="175" spans="1:19" x14ac:dyDescent="0.25">
      <c r="A175">
        <v>174</v>
      </c>
      <c r="B175" s="1">
        <v>44243</v>
      </c>
      <c r="C175" t="s">
        <v>21</v>
      </c>
      <c r="D175" t="s">
        <v>19</v>
      </c>
      <c r="E175" t="s">
        <v>9</v>
      </c>
      <c r="F175" s="3">
        <v>1576818</v>
      </c>
      <c r="G175" s="11">
        <v>345629</v>
      </c>
      <c r="H175" s="3">
        <v>9597</v>
      </c>
      <c r="I175" s="3">
        <v>292</v>
      </c>
      <c r="J175" s="3">
        <v>39</v>
      </c>
      <c r="K175" s="11">
        <v>25857</v>
      </c>
      <c r="L175" s="5">
        <f>IFERROR((Tabla1[[#This Row],[revenue]]-Tabla1[[#This Row],[mark_spent]])/Tabla1[[#This Row],[mark_spent]],0)</f>
        <v>-0.92518856924621484</v>
      </c>
      <c r="M175" s="11">
        <f>IFERROR(Tabla1[[#This Row],[mark_spent]]/Tabla1[[#This Row],[impressions]],0)</f>
        <v>0.2191939716568431</v>
      </c>
      <c r="N175" s="11">
        <f>IFERROR(Tabla1[[#This Row],[mark_spent]]/Tabla1[[#This Row],[clicks]],0)</f>
        <v>36.014275294362825</v>
      </c>
      <c r="O175" s="11">
        <f>IFERROR(Tabla1[[#This Row],[mark_spent]]/Tabla1[[#This Row],[leads]],0)</f>
        <v>1183.6609589041095</v>
      </c>
      <c r="P175" s="11">
        <f>IFERROR(Tabla1[[#This Row],[mark_spent]]/Tabla1[[#This Row],[orders]],0)</f>
        <v>8862.2820512820508</v>
      </c>
      <c r="Q175" s="4">
        <f>IFERROR(Tabla1[[#This Row],[impressions]]/Tabla1[[#This Row],[clicks]],0)</f>
        <v>164.3032197561738</v>
      </c>
      <c r="R175" s="4">
        <f>IFERROR(Tabla1[[#This Row],[clicks]]/Tabla1[[#This Row],[leads]],0)</f>
        <v>32.86643835616438</v>
      </c>
      <c r="S175" s="4">
        <f>IFERROR(Tabla1[[#This Row],[leads]]/Tabla1[[#This Row],[orders]],0)</f>
        <v>7.4871794871794872</v>
      </c>
    </row>
    <row r="176" spans="1:19" x14ac:dyDescent="0.25">
      <c r="A176">
        <v>175</v>
      </c>
      <c r="B176" s="1">
        <v>44243</v>
      </c>
      <c r="C176" t="s">
        <v>24</v>
      </c>
      <c r="D176" t="s">
        <v>17</v>
      </c>
      <c r="E176" t="s">
        <v>11</v>
      </c>
      <c r="F176" s="3">
        <v>3937010</v>
      </c>
      <c r="G176" s="11">
        <v>620903</v>
      </c>
      <c r="H176" s="3">
        <v>23994</v>
      </c>
      <c r="I176" s="3">
        <v>833</v>
      </c>
      <c r="J176" s="3">
        <v>160</v>
      </c>
      <c r="K176" s="11">
        <v>939360</v>
      </c>
      <c r="L176" s="5">
        <f>IFERROR((Tabla1[[#This Row],[revenue]]-Tabla1[[#This Row],[mark_spent]])/Tabla1[[#This Row],[mark_spent]],0)</f>
        <v>0.51289331827998896</v>
      </c>
      <c r="M176" s="11">
        <f>IFERROR(Tabla1[[#This Row],[mark_spent]]/Tabla1[[#This Row],[impressions]],0)</f>
        <v>0.15770927683699051</v>
      </c>
      <c r="N176" s="11">
        <f>IFERROR(Tabla1[[#This Row],[mark_spent]]/Tabla1[[#This Row],[clicks]],0)</f>
        <v>25.877427690255896</v>
      </c>
      <c r="O176" s="11">
        <f>IFERROR(Tabla1[[#This Row],[mark_spent]]/Tabla1[[#This Row],[leads]],0)</f>
        <v>745.38175270108047</v>
      </c>
      <c r="P176" s="11">
        <f>IFERROR(Tabla1[[#This Row],[mark_spent]]/Tabla1[[#This Row],[orders]],0)</f>
        <v>3880.6437500000002</v>
      </c>
      <c r="Q176" s="4">
        <f>IFERROR(Tabla1[[#This Row],[impressions]]/Tabla1[[#This Row],[clicks]],0)</f>
        <v>164.08310410936068</v>
      </c>
      <c r="R176" s="4">
        <f>IFERROR(Tabla1[[#This Row],[clicks]]/Tabla1[[#This Row],[leads]],0)</f>
        <v>28.804321728691477</v>
      </c>
      <c r="S176" s="4">
        <f>IFERROR(Tabla1[[#This Row],[leads]]/Tabla1[[#This Row],[orders]],0)</f>
        <v>5.2062499999999998</v>
      </c>
    </row>
    <row r="177" spans="1:19" x14ac:dyDescent="0.25">
      <c r="A177">
        <v>176</v>
      </c>
      <c r="B177" s="1">
        <v>44243</v>
      </c>
      <c r="C177" t="s">
        <v>25</v>
      </c>
      <c r="D177" t="s">
        <v>20</v>
      </c>
      <c r="E177" t="s">
        <v>12</v>
      </c>
      <c r="F177" s="3">
        <v>56876855</v>
      </c>
      <c r="G177" s="11">
        <v>206424</v>
      </c>
      <c r="H177" s="3">
        <v>33592</v>
      </c>
      <c r="I177" s="3">
        <v>416</v>
      </c>
      <c r="J177" s="3">
        <v>62</v>
      </c>
      <c r="K177" s="11">
        <v>246822</v>
      </c>
      <c r="L177" s="5">
        <f>IFERROR((Tabla1[[#This Row],[revenue]]-Tabla1[[#This Row],[mark_spent]])/Tabla1[[#This Row],[mark_spent]],0)</f>
        <v>0.19570398790838275</v>
      </c>
      <c r="M177" s="11">
        <f>IFERROR(Tabla1[[#This Row],[mark_spent]]/Tabla1[[#This Row],[impressions]],0)</f>
        <v>3.6293145955415434E-3</v>
      </c>
      <c r="N177" s="11">
        <f>IFERROR(Tabla1[[#This Row],[mark_spent]]/Tabla1[[#This Row],[clicks]],0)</f>
        <v>6.1450345320314357</v>
      </c>
      <c r="O177" s="11">
        <f>IFERROR(Tabla1[[#This Row],[mark_spent]]/Tabla1[[#This Row],[leads]],0)</f>
        <v>496.21153846153845</v>
      </c>
      <c r="P177" s="11">
        <f>IFERROR(Tabla1[[#This Row],[mark_spent]]/Tabla1[[#This Row],[orders]],0)</f>
        <v>3329.4193548387098</v>
      </c>
      <c r="Q177" s="4">
        <f>IFERROR(Tabla1[[#This Row],[impressions]]/Tabla1[[#This Row],[clicks]],0)</f>
        <v>1693.1666765896641</v>
      </c>
      <c r="R177" s="4">
        <f>IFERROR(Tabla1[[#This Row],[clicks]]/Tabla1[[#This Row],[leads]],0)</f>
        <v>80.75</v>
      </c>
      <c r="S177" s="4">
        <f>IFERROR(Tabla1[[#This Row],[leads]]/Tabla1[[#This Row],[orders]],0)</f>
        <v>6.709677419354839</v>
      </c>
    </row>
    <row r="178" spans="1:19" x14ac:dyDescent="0.25">
      <c r="A178">
        <v>177</v>
      </c>
      <c r="B178" s="1">
        <v>44244</v>
      </c>
      <c r="C178" t="s">
        <v>21</v>
      </c>
      <c r="D178" t="s">
        <v>13</v>
      </c>
      <c r="E178" t="s">
        <v>9</v>
      </c>
      <c r="F178" s="3">
        <v>4320600</v>
      </c>
      <c r="G178" s="11">
        <v>489831</v>
      </c>
      <c r="H178" s="3">
        <v>21603</v>
      </c>
      <c r="I178" s="3">
        <v>652</v>
      </c>
      <c r="J178" s="3">
        <v>86</v>
      </c>
      <c r="K178" s="11">
        <v>428366</v>
      </c>
      <c r="L178" s="5">
        <f>IFERROR((Tabla1[[#This Row],[revenue]]-Tabla1[[#This Row],[mark_spent]])/Tabla1[[#This Row],[mark_spent]],0)</f>
        <v>-0.12548205401454787</v>
      </c>
      <c r="M178" s="11">
        <f>IFERROR(Tabla1[[#This Row],[mark_spent]]/Tabla1[[#This Row],[impressions]],0)</f>
        <v>0.11337105957505902</v>
      </c>
      <c r="N178" s="11">
        <f>IFERROR(Tabla1[[#This Row],[mark_spent]]/Tabla1[[#This Row],[clicks]],0)</f>
        <v>22.674211915011803</v>
      </c>
      <c r="O178" s="11">
        <f>IFERROR(Tabla1[[#This Row],[mark_spent]]/Tabla1[[#This Row],[leads]],0)</f>
        <v>751.27453987730064</v>
      </c>
      <c r="P178" s="11">
        <f>IFERROR(Tabla1[[#This Row],[mark_spent]]/Tabla1[[#This Row],[orders]],0)</f>
        <v>5695.7093023255811</v>
      </c>
      <c r="Q178" s="4">
        <f>IFERROR(Tabla1[[#This Row],[impressions]]/Tabla1[[#This Row],[clicks]],0)</f>
        <v>200</v>
      </c>
      <c r="R178" s="4">
        <f>IFERROR(Tabla1[[#This Row],[clicks]]/Tabla1[[#This Row],[leads]],0)</f>
        <v>33.133435582822088</v>
      </c>
      <c r="S178" s="4">
        <f>IFERROR(Tabla1[[#This Row],[leads]]/Tabla1[[#This Row],[orders]],0)</f>
        <v>7.5813953488372094</v>
      </c>
    </row>
    <row r="179" spans="1:19" x14ac:dyDescent="0.25">
      <c r="A179">
        <v>178</v>
      </c>
      <c r="B179" s="1">
        <v>44244</v>
      </c>
      <c r="C179" t="s">
        <v>21</v>
      </c>
      <c r="D179" t="s">
        <v>14</v>
      </c>
      <c r="E179" t="s">
        <v>9</v>
      </c>
      <c r="F179" s="3">
        <v>6102420</v>
      </c>
      <c r="G179" s="11">
        <v>403691</v>
      </c>
      <c r="H179" s="3">
        <v>29704</v>
      </c>
      <c r="I179" s="3">
        <v>594</v>
      </c>
      <c r="J179" s="3">
        <v>61</v>
      </c>
      <c r="K179" s="11">
        <v>303841</v>
      </c>
      <c r="L179" s="5">
        <f>IFERROR((Tabla1[[#This Row],[revenue]]-Tabla1[[#This Row],[mark_spent]])/Tabla1[[#This Row],[mark_spent]],0)</f>
        <v>-0.24734264573646675</v>
      </c>
      <c r="M179" s="11">
        <f>IFERROR(Tabla1[[#This Row],[mark_spent]]/Tabla1[[#This Row],[impressions]],0)</f>
        <v>6.6152608309490338E-2</v>
      </c>
      <c r="N179" s="11">
        <f>IFERROR(Tabla1[[#This Row],[mark_spent]]/Tabla1[[#This Row],[clicks]],0)</f>
        <v>13.590459197414489</v>
      </c>
      <c r="O179" s="11">
        <f>IFERROR(Tabla1[[#This Row],[mark_spent]]/Tabla1[[#This Row],[leads]],0)</f>
        <v>679.61447811447806</v>
      </c>
      <c r="P179" s="11">
        <f>IFERROR(Tabla1[[#This Row],[mark_spent]]/Tabla1[[#This Row],[orders]],0)</f>
        <v>6617.8852459016398</v>
      </c>
      <c r="Q179" s="4">
        <f>IFERROR(Tabla1[[#This Row],[impressions]]/Tabla1[[#This Row],[clicks]],0)</f>
        <v>205.44101804470779</v>
      </c>
      <c r="R179" s="4">
        <f>IFERROR(Tabla1[[#This Row],[clicks]]/Tabla1[[#This Row],[leads]],0)</f>
        <v>50.006734006734007</v>
      </c>
      <c r="S179" s="4">
        <f>IFERROR(Tabla1[[#This Row],[leads]]/Tabla1[[#This Row],[orders]],0)</f>
        <v>9.7377049180327866</v>
      </c>
    </row>
    <row r="180" spans="1:19" x14ac:dyDescent="0.25">
      <c r="A180">
        <v>179</v>
      </c>
      <c r="B180" s="1">
        <v>44244</v>
      </c>
      <c r="C180" t="s">
        <v>22</v>
      </c>
      <c r="D180" t="s">
        <v>15</v>
      </c>
      <c r="E180" t="s">
        <v>10</v>
      </c>
      <c r="F180" s="3">
        <v>490058</v>
      </c>
      <c r="G180" s="11">
        <v>116213</v>
      </c>
      <c r="H180" s="3">
        <v>8104</v>
      </c>
      <c r="I180" s="3">
        <v>162</v>
      </c>
      <c r="J180" s="3">
        <v>31</v>
      </c>
      <c r="K180" s="11">
        <v>227726</v>
      </c>
      <c r="L180" s="5">
        <f>IFERROR((Tabla1[[#This Row],[revenue]]-Tabla1[[#This Row],[mark_spent]])/Tabla1[[#This Row],[mark_spent]],0)</f>
        <v>0.95955702029893386</v>
      </c>
      <c r="M180" s="11">
        <f>IFERROR(Tabla1[[#This Row],[mark_spent]]/Tabla1[[#This Row],[impressions]],0)</f>
        <v>0.23714131796644478</v>
      </c>
      <c r="N180" s="11">
        <f>IFERROR(Tabla1[[#This Row],[mark_spent]]/Tabla1[[#This Row],[clicks]],0)</f>
        <v>14.340202369200394</v>
      </c>
      <c r="O180" s="11">
        <f>IFERROR(Tabla1[[#This Row],[mark_spent]]/Tabla1[[#This Row],[leads]],0)</f>
        <v>717.3641975308642</v>
      </c>
      <c r="P180" s="11">
        <f>IFERROR(Tabla1[[#This Row],[mark_spent]]/Tabla1[[#This Row],[orders]],0)</f>
        <v>3748.8064516129034</v>
      </c>
      <c r="Q180" s="4">
        <f>IFERROR(Tabla1[[#This Row],[impressions]]/Tabla1[[#This Row],[clicks]],0)</f>
        <v>60.471125370187565</v>
      </c>
      <c r="R180" s="4">
        <f>IFERROR(Tabla1[[#This Row],[clicks]]/Tabla1[[#This Row],[leads]],0)</f>
        <v>50.02469135802469</v>
      </c>
      <c r="S180" s="4">
        <f>IFERROR(Tabla1[[#This Row],[leads]]/Tabla1[[#This Row],[orders]],0)</f>
        <v>5.225806451612903</v>
      </c>
    </row>
    <row r="181" spans="1:19" x14ac:dyDescent="0.25">
      <c r="A181">
        <v>180</v>
      </c>
      <c r="B181" s="1">
        <v>44244</v>
      </c>
      <c r="C181" t="s">
        <v>22</v>
      </c>
      <c r="D181" t="s">
        <v>16</v>
      </c>
      <c r="E181" t="s">
        <v>10</v>
      </c>
      <c r="F181" s="3">
        <v>4319200</v>
      </c>
      <c r="G181" s="11">
        <v>180223</v>
      </c>
      <c r="H181" s="3">
        <v>21596</v>
      </c>
      <c r="I181" s="3">
        <v>442</v>
      </c>
      <c r="J181" s="3">
        <v>44</v>
      </c>
      <c r="K181" s="11">
        <v>136708</v>
      </c>
      <c r="L181" s="5">
        <f>IFERROR((Tabla1[[#This Row],[revenue]]-Tabla1[[#This Row],[mark_spent]])/Tabla1[[#This Row],[mark_spent]],0)</f>
        <v>-0.24145086920093439</v>
      </c>
      <c r="M181" s="11">
        <f>IFERROR(Tabla1[[#This Row],[mark_spent]]/Tabla1[[#This Row],[impressions]],0)</f>
        <v>4.1726014076680869E-2</v>
      </c>
      <c r="N181" s="11">
        <f>IFERROR(Tabla1[[#This Row],[mark_spent]]/Tabla1[[#This Row],[clicks]],0)</f>
        <v>8.3452028153361741</v>
      </c>
      <c r="O181" s="11">
        <f>IFERROR(Tabla1[[#This Row],[mark_spent]]/Tabla1[[#This Row],[leads]],0)</f>
        <v>407.74434389140271</v>
      </c>
      <c r="P181" s="11">
        <f>IFERROR(Tabla1[[#This Row],[mark_spent]]/Tabla1[[#This Row],[orders]],0)</f>
        <v>4095.9772727272725</v>
      </c>
      <c r="Q181" s="4">
        <f>IFERROR(Tabla1[[#This Row],[impressions]]/Tabla1[[#This Row],[clicks]],0)</f>
        <v>200</v>
      </c>
      <c r="R181" s="4">
        <f>IFERROR(Tabla1[[#This Row],[clicks]]/Tabla1[[#This Row],[leads]],0)</f>
        <v>48.859728506787327</v>
      </c>
      <c r="S181" s="4">
        <f>IFERROR(Tabla1[[#This Row],[leads]]/Tabla1[[#This Row],[orders]],0)</f>
        <v>10.045454545454545</v>
      </c>
    </row>
    <row r="182" spans="1:19" x14ac:dyDescent="0.25">
      <c r="A182">
        <v>181</v>
      </c>
      <c r="B182" s="1">
        <v>44244</v>
      </c>
      <c r="C182" t="s">
        <v>23</v>
      </c>
      <c r="D182" t="s">
        <v>17</v>
      </c>
      <c r="E182" t="s">
        <v>11</v>
      </c>
      <c r="F182" s="3">
        <v>4049400</v>
      </c>
      <c r="G182" s="11">
        <v>363811</v>
      </c>
      <c r="H182" s="3">
        <v>40494</v>
      </c>
      <c r="I182" s="3">
        <v>746</v>
      </c>
      <c r="J182" s="3">
        <v>149</v>
      </c>
      <c r="K182" s="11">
        <v>1189170</v>
      </c>
      <c r="L182" s="5">
        <f>IFERROR((Tabla1[[#This Row],[revenue]]-Tabla1[[#This Row],[mark_spent]])/Tabla1[[#This Row],[mark_spent]],0)</f>
        <v>2.268647731926742</v>
      </c>
      <c r="M182" s="11">
        <f>IFERROR(Tabla1[[#This Row],[mark_spent]]/Tabla1[[#This Row],[impressions]],0)</f>
        <v>8.9843186644935055E-2</v>
      </c>
      <c r="N182" s="11">
        <f>IFERROR(Tabla1[[#This Row],[mark_spent]]/Tabla1[[#This Row],[clicks]],0)</f>
        <v>8.9843186644935056</v>
      </c>
      <c r="O182" s="11">
        <f>IFERROR(Tabla1[[#This Row],[mark_spent]]/Tabla1[[#This Row],[leads]],0)</f>
        <v>487.6823056300268</v>
      </c>
      <c r="P182" s="11">
        <f>IFERROR(Tabla1[[#This Row],[mark_spent]]/Tabla1[[#This Row],[orders]],0)</f>
        <v>2441.6845637583892</v>
      </c>
      <c r="Q182" s="4">
        <f>IFERROR(Tabla1[[#This Row],[impressions]]/Tabla1[[#This Row],[clicks]],0)</f>
        <v>100</v>
      </c>
      <c r="R182" s="4">
        <f>IFERROR(Tabla1[[#This Row],[clicks]]/Tabla1[[#This Row],[leads]],0)</f>
        <v>54.281501340482571</v>
      </c>
      <c r="S182" s="4">
        <f>IFERROR(Tabla1[[#This Row],[leads]]/Tabla1[[#This Row],[orders]],0)</f>
        <v>5.0067114093959733</v>
      </c>
    </row>
    <row r="183" spans="1:19" x14ac:dyDescent="0.25">
      <c r="A183">
        <v>182</v>
      </c>
      <c r="B183" s="1">
        <v>44244</v>
      </c>
      <c r="C183" t="s">
        <v>24</v>
      </c>
      <c r="D183" t="s">
        <v>13</v>
      </c>
      <c r="E183" t="s">
        <v>9</v>
      </c>
      <c r="F183" s="3">
        <v>4999407</v>
      </c>
      <c r="G183" s="11">
        <v>246023</v>
      </c>
      <c r="H183" s="3">
        <v>24294</v>
      </c>
      <c r="I183" s="3">
        <v>606</v>
      </c>
      <c r="J183" s="3">
        <v>73</v>
      </c>
      <c r="K183" s="11">
        <v>496546</v>
      </c>
      <c r="L183" s="5">
        <f>IFERROR((Tabla1[[#This Row],[revenue]]-Tabla1[[#This Row],[mark_spent]])/Tabla1[[#This Row],[mark_spent]],0)</f>
        <v>1.0182909727952265</v>
      </c>
      <c r="M183" s="11">
        <f>IFERROR(Tabla1[[#This Row],[mark_spent]]/Tabla1[[#This Row],[impressions]],0)</f>
        <v>4.9210436357752033E-2</v>
      </c>
      <c r="N183" s="11">
        <f>IFERROR(Tabla1[[#This Row],[mark_spent]]/Tabla1[[#This Row],[clicks]],0)</f>
        <v>10.126903762245822</v>
      </c>
      <c r="O183" s="11">
        <f>IFERROR(Tabla1[[#This Row],[mark_spent]]/Tabla1[[#This Row],[leads]],0)</f>
        <v>405.97854785478546</v>
      </c>
      <c r="P183" s="11">
        <f>IFERROR(Tabla1[[#This Row],[mark_spent]]/Tabla1[[#This Row],[orders]],0)</f>
        <v>3370.178082191781</v>
      </c>
      <c r="Q183" s="4">
        <f>IFERROR(Tabla1[[#This Row],[impressions]]/Tabla1[[#This Row],[clicks]],0)</f>
        <v>205.78772536428747</v>
      </c>
      <c r="R183" s="4">
        <f>IFERROR(Tabla1[[#This Row],[clicks]]/Tabla1[[#This Row],[leads]],0)</f>
        <v>40.089108910891092</v>
      </c>
      <c r="S183" s="4">
        <f>IFERROR(Tabla1[[#This Row],[leads]]/Tabla1[[#This Row],[orders]],0)</f>
        <v>8.3013698630136989</v>
      </c>
    </row>
    <row r="184" spans="1:19" x14ac:dyDescent="0.25">
      <c r="A184">
        <v>183</v>
      </c>
      <c r="B184" s="1">
        <v>44244</v>
      </c>
      <c r="C184" t="s">
        <v>24</v>
      </c>
      <c r="D184" t="s">
        <v>14</v>
      </c>
      <c r="E184" t="s">
        <v>9</v>
      </c>
      <c r="F184" s="3">
        <v>32964848</v>
      </c>
      <c r="G184" s="11">
        <v>162819</v>
      </c>
      <c r="H184" s="3">
        <v>45907</v>
      </c>
      <c r="I184" s="3">
        <v>974</v>
      </c>
      <c r="J184" s="3">
        <v>46</v>
      </c>
      <c r="K184" s="11">
        <v>121900</v>
      </c>
      <c r="L184" s="5">
        <f>IFERROR((Tabla1[[#This Row],[revenue]]-Tabla1[[#This Row],[mark_spent]])/Tabla1[[#This Row],[mark_spent]],0)</f>
        <v>-0.25131587836800373</v>
      </c>
      <c r="M184" s="11">
        <f>IFERROR(Tabla1[[#This Row],[mark_spent]]/Tabla1[[#This Row],[impressions]],0)</f>
        <v>4.939170355040011E-3</v>
      </c>
      <c r="N184" s="11">
        <f>IFERROR(Tabla1[[#This Row],[mark_spent]]/Tabla1[[#This Row],[clicks]],0)</f>
        <v>3.5467140087568345</v>
      </c>
      <c r="O184" s="11">
        <f>IFERROR(Tabla1[[#This Row],[mark_spent]]/Tabla1[[#This Row],[leads]],0)</f>
        <v>167.16529774127309</v>
      </c>
      <c r="P184" s="11">
        <f>IFERROR(Tabla1[[#This Row],[mark_spent]]/Tabla1[[#This Row],[orders]],0)</f>
        <v>3539.5434782608695</v>
      </c>
      <c r="Q184" s="4">
        <f>IFERROR(Tabla1[[#This Row],[impressions]]/Tabla1[[#This Row],[clicks]],0)</f>
        <v>718.07889864290848</v>
      </c>
      <c r="R184" s="4">
        <f>IFERROR(Tabla1[[#This Row],[clicks]]/Tabla1[[#This Row],[leads]],0)</f>
        <v>47.132443531827512</v>
      </c>
      <c r="S184" s="4">
        <f>IFERROR(Tabla1[[#This Row],[leads]]/Tabla1[[#This Row],[orders]],0)</f>
        <v>21.173913043478262</v>
      </c>
    </row>
    <row r="185" spans="1:19" x14ac:dyDescent="0.25">
      <c r="A185">
        <v>184</v>
      </c>
      <c r="B185" s="1">
        <v>44244</v>
      </c>
      <c r="C185" t="s">
        <v>21</v>
      </c>
      <c r="D185" t="s">
        <v>18</v>
      </c>
      <c r="E185" t="s">
        <v>9</v>
      </c>
      <c r="F185" s="3">
        <v>84332</v>
      </c>
      <c r="G185" s="11">
        <v>31422.5</v>
      </c>
      <c r="H185" s="3">
        <v>2698</v>
      </c>
      <c r="I185" s="3">
        <v>54</v>
      </c>
      <c r="J185" s="3">
        <v>11</v>
      </c>
      <c r="K185" s="11">
        <v>45441</v>
      </c>
      <c r="L185" s="5">
        <f>IFERROR((Tabla1[[#This Row],[revenue]]-Tabla1[[#This Row],[mark_spent]])/Tabla1[[#This Row],[mark_spent]],0)</f>
        <v>0.44612936590023072</v>
      </c>
      <c r="M185" s="11">
        <f>IFERROR(Tabla1[[#This Row],[mark_spent]]/Tabla1[[#This Row],[impressions]],0)</f>
        <v>0.37260470521273065</v>
      </c>
      <c r="N185" s="11">
        <f>IFERROR(Tabla1[[#This Row],[mark_spent]]/Tabla1[[#This Row],[clicks]],0)</f>
        <v>11.646590066716087</v>
      </c>
      <c r="O185" s="11">
        <f>IFERROR(Tabla1[[#This Row],[mark_spent]]/Tabla1[[#This Row],[leads]],0)</f>
        <v>581.89814814814815</v>
      </c>
      <c r="P185" s="11">
        <f>IFERROR(Tabla1[[#This Row],[mark_spent]]/Tabla1[[#This Row],[orders]],0)</f>
        <v>2856.590909090909</v>
      </c>
      <c r="Q185" s="4">
        <f>IFERROR(Tabla1[[#This Row],[impressions]]/Tabla1[[#This Row],[clicks]],0)</f>
        <v>31.25722757598221</v>
      </c>
      <c r="R185" s="4">
        <f>IFERROR(Tabla1[[#This Row],[clicks]]/Tabla1[[#This Row],[leads]],0)</f>
        <v>49.962962962962962</v>
      </c>
      <c r="S185" s="4">
        <f>IFERROR(Tabla1[[#This Row],[leads]]/Tabla1[[#This Row],[orders]],0)</f>
        <v>4.9090909090909092</v>
      </c>
    </row>
    <row r="186" spans="1:19" x14ac:dyDescent="0.25">
      <c r="A186">
        <v>185</v>
      </c>
      <c r="B186" s="1">
        <v>44244</v>
      </c>
      <c r="C186" t="s">
        <v>21</v>
      </c>
      <c r="D186" t="s">
        <v>19</v>
      </c>
      <c r="E186" t="s">
        <v>9</v>
      </c>
      <c r="F186" s="3">
        <v>1361187</v>
      </c>
      <c r="G186" s="11">
        <v>291254</v>
      </c>
      <c r="H186" s="3">
        <v>10810</v>
      </c>
      <c r="I186" s="3">
        <v>216</v>
      </c>
      <c r="J186" s="3">
        <v>32</v>
      </c>
      <c r="K186" s="11">
        <v>31392</v>
      </c>
      <c r="L186" s="5">
        <f>IFERROR((Tabla1[[#This Row],[revenue]]-Tabla1[[#This Row],[mark_spent]])/Tabla1[[#This Row],[mark_spent]],0)</f>
        <v>-0.89221778928358064</v>
      </c>
      <c r="M186" s="11">
        <f>IFERROR(Tabla1[[#This Row],[mark_spent]]/Tabla1[[#This Row],[impressions]],0)</f>
        <v>0.21397060065957138</v>
      </c>
      <c r="N186" s="11">
        <f>IFERROR(Tabla1[[#This Row],[mark_spent]]/Tabla1[[#This Row],[clicks]],0)</f>
        <v>26.943015726179464</v>
      </c>
      <c r="O186" s="11">
        <f>IFERROR(Tabla1[[#This Row],[mark_spent]]/Tabla1[[#This Row],[leads]],0)</f>
        <v>1348.398148148148</v>
      </c>
      <c r="P186" s="11">
        <f>IFERROR(Tabla1[[#This Row],[mark_spent]]/Tabla1[[#This Row],[orders]],0)</f>
        <v>9101.6875</v>
      </c>
      <c r="Q186" s="4">
        <f>IFERROR(Tabla1[[#This Row],[impressions]]/Tabla1[[#This Row],[clicks]],0)</f>
        <v>125.91924144310823</v>
      </c>
      <c r="R186" s="4">
        <f>IFERROR(Tabla1[[#This Row],[clicks]]/Tabla1[[#This Row],[leads]],0)</f>
        <v>50.046296296296298</v>
      </c>
      <c r="S186" s="4">
        <f>IFERROR(Tabla1[[#This Row],[leads]]/Tabla1[[#This Row],[orders]],0)</f>
        <v>6.75</v>
      </c>
    </row>
    <row r="187" spans="1:19" x14ac:dyDescent="0.25">
      <c r="A187">
        <v>186</v>
      </c>
      <c r="B187" s="1">
        <v>44244</v>
      </c>
      <c r="C187" t="s">
        <v>24</v>
      </c>
      <c r="D187" t="s">
        <v>17</v>
      </c>
      <c r="E187" t="s">
        <v>11</v>
      </c>
      <c r="F187" s="3">
        <v>2795511</v>
      </c>
      <c r="G187" s="11">
        <v>462606</v>
      </c>
      <c r="H187" s="3">
        <v>26990</v>
      </c>
      <c r="I187" s="3">
        <v>795</v>
      </c>
      <c r="J187" s="3">
        <v>119</v>
      </c>
      <c r="K187" s="11">
        <v>592739</v>
      </c>
      <c r="L187" s="5">
        <f>IFERROR((Tabla1[[#This Row],[revenue]]-Tabla1[[#This Row],[mark_spent]])/Tabla1[[#This Row],[mark_spent]],0)</f>
        <v>0.28130417677245861</v>
      </c>
      <c r="M187" s="11">
        <f>IFERROR(Tabla1[[#This Row],[mark_spent]]/Tabla1[[#This Row],[impressions]],0)</f>
        <v>0.16548173124698848</v>
      </c>
      <c r="N187" s="11">
        <f>IFERROR(Tabla1[[#This Row],[mark_spent]]/Tabla1[[#This Row],[clicks]],0)</f>
        <v>17.139903668025195</v>
      </c>
      <c r="O187" s="11">
        <f>IFERROR(Tabla1[[#This Row],[mark_spent]]/Tabla1[[#This Row],[leads]],0)</f>
        <v>581.8943396226415</v>
      </c>
      <c r="P187" s="11">
        <f>IFERROR(Tabla1[[#This Row],[mark_spent]]/Tabla1[[#This Row],[orders]],0)</f>
        <v>3887.4453781512607</v>
      </c>
      <c r="Q187" s="4">
        <f>IFERROR(Tabla1[[#This Row],[impressions]]/Tabla1[[#This Row],[clicks]],0)</f>
        <v>103.57580585402</v>
      </c>
      <c r="R187" s="4">
        <f>IFERROR(Tabla1[[#This Row],[clicks]]/Tabla1[[#This Row],[leads]],0)</f>
        <v>33.949685534591197</v>
      </c>
      <c r="S187" s="4">
        <f>IFERROR(Tabla1[[#This Row],[leads]]/Tabla1[[#This Row],[orders]],0)</f>
        <v>6.6806722689075633</v>
      </c>
    </row>
    <row r="188" spans="1:19" x14ac:dyDescent="0.25">
      <c r="A188">
        <v>187</v>
      </c>
      <c r="B188" s="1">
        <v>44244</v>
      </c>
      <c r="C188" t="s">
        <v>25</v>
      </c>
      <c r="D188" t="s">
        <v>20</v>
      </c>
      <c r="E188" t="s">
        <v>12</v>
      </c>
      <c r="F188" s="3">
        <v>16553044</v>
      </c>
      <c r="G188" s="11">
        <v>523398</v>
      </c>
      <c r="H188" s="3">
        <v>37805</v>
      </c>
      <c r="I188" s="3">
        <v>756</v>
      </c>
      <c r="J188" s="3">
        <v>142</v>
      </c>
      <c r="K188" s="11">
        <v>565302</v>
      </c>
      <c r="L188" s="5">
        <f>IFERROR((Tabla1[[#This Row],[revenue]]-Tabla1[[#This Row],[mark_spent]])/Tabla1[[#This Row],[mark_spent]],0)</f>
        <v>8.0061444636777362E-2</v>
      </c>
      <c r="M188" s="11">
        <f>IFERROR(Tabla1[[#This Row],[mark_spent]]/Tabla1[[#This Row],[impressions]],0)</f>
        <v>3.1619441113066575E-2</v>
      </c>
      <c r="N188" s="11">
        <f>IFERROR(Tabla1[[#This Row],[mark_spent]]/Tabla1[[#This Row],[clicks]],0)</f>
        <v>13.844676630075387</v>
      </c>
      <c r="O188" s="11">
        <f>IFERROR(Tabla1[[#This Row],[mark_spent]]/Tabla1[[#This Row],[leads]],0)</f>
        <v>692.32539682539687</v>
      </c>
      <c r="P188" s="11">
        <f>IFERROR(Tabla1[[#This Row],[mark_spent]]/Tabla1[[#This Row],[orders]],0)</f>
        <v>3685.9014084507044</v>
      </c>
      <c r="Q188" s="4">
        <f>IFERROR(Tabla1[[#This Row],[impressions]]/Tabla1[[#This Row],[clicks]],0)</f>
        <v>437.85329982806508</v>
      </c>
      <c r="R188" s="4">
        <f>IFERROR(Tabla1[[#This Row],[clicks]]/Tabla1[[#This Row],[leads]],0)</f>
        <v>50.00661375661376</v>
      </c>
      <c r="S188" s="4">
        <f>IFERROR(Tabla1[[#This Row],[leads]]/Tabla1[[#This Row],[orders]],0)</f>
        <v>5.323943661971831</v>
      </c>
    </row>
    <row r="189" spans="1:19" x14ac:dyDescent="0.25">
      <c r="A189">
        <v>188</v>
      </c>
      <c r="B189" s="1">
        <v>44245</v>
      </c>
      <c r="C189" t="s">
        <v>21</v>
      </c>
      <c r="D189" t="s">
        <v>13</v>
      </c>
      <c r="E189" t="s">
        <v>9</v>
      </c>
      <c r="F189" s="3">
        <v>4798200</v>
      </c>
      <c r="G189" s="11">
        <v>30892.2</v>
      </c>
      <c r="H189" s="3">
        <v>23991</v>
      </c>
      <c r="I189" s="3">
        <v>61</v>
      </c>
      <c r="J189" s="3">
        <v>6</v>
      </c>
      <c r="K189" s="11">
        <v>25686</v>
      </c>
      <c r="L189" s="5">
        <f>IFERROR((Tabla1[[#This Row],[revenue]]-Tabla1[[#This Row],[mark_spent]])/Tabla1[[#This Row],[mark_spent]],0)</f>
        <v>-0.16852797793617807</v>
      </c>
      <c r="M189" s="11">
        <f>IFERROR(Tabla1[[#This Row],[mark_spent]]/Tabla1[[#This Row],[impressions]],0)</f>
        <v>6.4382893585094416E-3</v>
      </c>
      <c r="N189" s="11">
        <f>IFERROR(Tabla1[[#This Row],[mark_spent]]/Tabla1[[#This Row],[clicks]],0)</f>
        <v>1.2876578717018883</v>
      </c>
      <c r="O189" s="11">
        <f>IFERROR(Tabla1[[#This Row],[mark_spent]]/Tabla1[[#This Row],[leads]],0)</f>
        <v>506.42950819672132</v>
      </c>
      <c r="P189" s="11">
        <f>IFERROR(Tabla1[[#This Row],[mark_spent]]/Tabla1[[#This Row],[orders]],0)</f>
        <v>5148.7</v>
      </c>
      <c r="Q189" s="4">
        <f>IFERROR(Tabla1[[#This Row],[impressions]]/Tabla1[[#This Row],[clicks]],0)</f>
        <v>200</v>
      </c>
      <c r="R189" s="4">
        <f>IFERROR(Tabla1[[#This Row],[clicks]]/Tabla1[[#This Row],[leads]],0)</f>
        <v>393.29508196721309</v>
      </c>
      <c r="S189" s="4">
        <f>IFERROR(Tabla1[[#This Row],[leads]]/Tabla1[[#This Row],[orders]],0)</f>
        <v>10.166666666666666</v>
      </c>
    </row>
    <row r="190" spans="1:19" x14ac:dyDescent="0.25">
      <c r="A190">
        <v>189</v>
      </c>
      <c r="B190" s="1">
        <v>44245</v>
      </c>
      <c r="C190" t="s">
        <v>21</v>
      </c>
      <c r="D190" t="s">
        <v>14</v>
      </c>
      <c r="E190" t="s">
        <v>9</v>
      </c>
      <c r="F190" s="3">
        <v>4678356</v>
      </c>
      <c r="G190" s="11">
        <v>373294</v>
      </c>
      <c r="H190" s="3">
        <v>33003</v>
      </c>
      <c r="I190" s="3">
        <v>1313</v>
      </c>
      <c r="J190" s="3">
        <v>51</v>
      </c>
      <c r="K190" s="11">
        <v>237711</v>
      </c>
      <c r="L190" s="5">
        <f>IFERROR((Tabla1[[#This Row],[revenue]]-Tabla1[[#This Row],[mark_spent]])/Tabla1[[#This Row],[mark_spent]],0)</f>
        <v>-0.36320701645351922</v>
      </c>
      <c r="M190" s="11">
        <f>IFERROR(Tabla1[[#This Row],[mark_spent]]/Tabla1[[#This Row],[impressions]],0)</f>
        <v>7.9791704607344971E-2</v>
      </c>
      <c r="N190" s="11">
        <f>IFERROR(Tabla1[[#This Row],[mark_spent]]/Tabla1[[#This Row],[clicks]],0)</f>
        <v>11.310911129291277</v>
      </c>
      <c r="O190" s="11">
        <f>IFERROR(Tabla1[[#This Row],[mark_spent]]/Tabla1[[#This Row],[leads]],0)</f>
        <v>284.30616907844632</v>
      </c>
      <c r="P190" s="11">
        <f>IFERROR(Tabla1[[#This Row],[mark_spent]]/Tabla1[[#This Row],[orders]],0)</f>
        <v>7319.4901960784309</v>
      </c>
      <c r="Q190" s="4">
        <f>IFERROR(Tabla1[[#This Row],[impressions]]/Tabla1[[#This Row],[clicks]],0)</f>
        <v>141.75547677483866</v>
      </c>
      <c r="R190" s="4">
        <f>IFERROR(Tabla1[[#This Row],[clicks]]/Tabla1[[#This Row],[leads]],0)</f>
        <v>25.135567402894136</v>
      </c>
      <c r="S190" s="4">
        <f>IFERROR(Tabla1[[#This Row],[leads]]/Tabla1[[#This Row],[orders]],0)</f>
        <v>25.745098039215687</v>
      </c>
    </row>
    <row r="191" spans="1:19" x14ac:dyDescent="0.25">
      <c r="A191">
        <v>190</v>
      </c>
      <c r="B191" s="1">
        <v>44245</v>
      </c>
      <c r="C191" t="s">
        <v>22</v>
      </c>
      <c r="D191" t="s">
        <v>15</v>
      </c>
      <c r="E191" t="s">
        <v>10</v>
      </c>
      <c r="F191" s="3">
        <v>527210</v>
      </c>
      <c r="G191" s="11">
        <v>119542</v>
      </c>
      <c r="H191" s="3">
        <v>9004</v>
      </c>
      <c r="I191" s="3">
        <v>162</v>
      </c>
      <c r="J191" s="3">
        <v>28</v>
      </c>
      <c r="K191" s="11">
        <v>214368</v>
      </c>
      <c r="L191" s="5">
        <f>IFERROR((Tabla1[[#This Row],[revenue]]-Tabla1[[#This Row],[mark_spent]])/Tabla1[[#This Row],[mark_spent]],0)</f>
        <v>0.7932442154221947</v>
      </c>
      <c r="M191" s="11">
        <f>IFERROR(Tabla1[[#This Row],[mark_spent]]/Tabla1[[#This Row],[impressions]],0)</f>
        <v>0.2267445609908765</v>
      </c>
      <c r="N191" s="11">
        <f>IFERROR(Tabla1[[#This Row],[mark_spent]]/Tabla1[[#This Row],[clicks]],0)</f>
        <v>13.27654375832963</v>
      </c>
      <c r="O191" s="11">
        <f>IFERROR(Tabla1[[#This Row],[mark_spent]]/Tabla1[[#This Row],[leads]],0)</f>
        <v>737.91358024691363</v>
      </c>
      <c r="P191" s="11">
        <f>IFERROR(Tabla1[[#This Row],[mark_spent]]/Tabla1[[#This Row],[orders]],0)</f>
        <v>4269.3571428571431</v>
      </c>
      <c r="Q191" s="4">
        <f>IFERROR(Tabla1[[#This Row],[impressions]]/Tabla1[[#This Row],[clicks]],0)</f>
        <v>58.552865393158598</v>
      </c>
      <c r="R191" s="4">
        <f>IFERROR(Tabla1[[#This Row],[clicks]]/Tabla1[[#This Row],[leads]],0)</f>
        <v>55.580246913580247</v>
      </c>
      <c r="S191" s="4">
        <f>IFERROR(Tabla1[[#This Row],[leads]]/Tabla1[[#This Row],[orders]],0)</f>
        <v>5.7857142857142856</v>
      </c>
    </row>
    <row r="192" spans="1:19" x14ac:dyDescent="0.25">
      <c r="A192">
        <v>191</v>
      </c>
      <c r="B192" s="1">
        <v>44245</v>
      </c>
      <c r="C192" t="s">
        <v>22</v>
      </c>
      <c r="D192" t="s">
        <v>16</v>
      </c>
      <c r="E192" t="s">
        <v>10</v>
      </c>
      <c r="F192" s="3">
        <v>10593685</v>
      </c>
      <c r="G192" s="11">
        <v>200986</v>
      </c>
      <c r="H192" s="3">
        <v>24005</v>
      </c>
      <c r="I192" s="3">
        <v>480</v>
      </c>
      <c r="J192" s="3">
        <v>43</v>
      </c>
      <c r="K192" s="11">
        <v>93353</v>
      </c>
      <c r="L192" s="5">
        <f>IFERROR((Tabla1[[#This Row],[revenue]]-Tabla1[[#This Row],[mark_spent]])/Tabla1[[#This Row],[mark_spent]],0)</f>
        <v>-0.53552486242822883</v>
      </c>
      <c r="M192" s="11">
        <f>IFERROR(Tabla1[[#This Row],[mark_spent]]/Tabla1[[#This Row],[impressions]],0)</f>
        <v>1.8972246201392623E-2</v>
      </c>
      <c r="N192" s="11">
        <f>IFERROR(Tabla1[[#This Row],[mark_spent]]/Tabla1[[#This Row],[clicks]],0)</f>
        <v>8.3726723599250157</v>
      </c>
      <c r="O192" s="11">
        <f>IFERROR(Tabla1[[#This Row],[mark_spent]]/Tabla1[[#This Row],[leads]],0)</f>
        <v>418.72083333333336</v>
      </c>
      <c r="P192" s="11">
        <f>IFERROR(Tabla1[[#This Row],[mark_spent]]/Tabla1[[#This Row],[orders]],0)</f>
        <v>4674.0930232558139</v>
      </c>
      <c r="Q192" s="4">
        <f>IFERROR(Tabla1[[#This Row],[impressions]]/Tabla1[[#This Row],[clicks]],0)</f>
        <v>441.31160174963549</v>
      </c>
      <c r="R192" s="4">
        <f>IFERROR(Tabla1[[#This Row],[clicks]]/Tabla1[[#This Row],[leads]],0)</f>
        <v>50.010416666666664</v>
      </c>
      <c r="S192" s="4">
        <f>IFERROR(Tabla1[[#This Row],[leads]]/Tabla1[[#This Row],[orders]],0)</f>
        <v>11.162790697674419</v>
      </c>
    </row>
    <row r="193" spans="1:19" x14ac:dyDescent="0.25">
      <c r="A193">
        <v>192</v>
      </c>
      <c r="B193" s="1">
        <v>44245</v>
      </c>
      <c r="C193" t="s">
        <v>23</v>
      </c>
      <c r="D193" t="s">
        <v>17</v>
      </c>
      <c r="E193" t="s">
        <v>11</v>
      </c>
      <c r="F193" s="3">
        <v>4064081</v>
      </c>
      <c r="G193" s="11">
        <v>86522.9</v>
      </c>
      <c r="H193" s="3">
        <v>45004</v>
      </c>
      <c r="I193" s="3">
        <v>144</v>
      </c>
      <c r="J193" s="3">
        <v>31</v>
      </c>
      <c r="K193" s="11">
        <v>256897</v>
      </c>
      <c r="L193" s="5">
        <f>IFERROR((Tabla1[[#This Row],[revenue]]-Tabla1[[#This Row],[mark_spent]])/Tabla1[[#This Row],[mark_spent]],0)</f>
        <v>1.9691214695762627</v>
      </c>
      <c r="M193" s="11">
        <f>IFERROR(Tabla1[[#This Row],[mark_spent]]/Tabla1[[#This Row],[impressions]],0)</f>
        <v>2.1289659335037858E-2</v>
      </c>
      <c r="N193" s="11">
        <f>IFERROR(Tabla1[[#This Row],[mark_spent]]/Tabla1[[#This Row],[clicks]],0)</f>
        <v>1.9225602168696114</v>
      </c>
      <c r="O193" s="11">
        <f>IFERROR(Tabla1[[#This Row],[mark_spent]]/Tabla1[[#This Row],[leads]],0)</f>
        <v>600.85347222222219</v>
      </c>
      <c r="P193" s="11">
        <f>IFERROR(Tabla1[[#This Row],[mark_spent]]/Tabla1[[#This Row],[orders]],0)</f>
        <v>2791.0612903225806</v>
      </c>
      <c r="Q193" s="4">
        <f>IFERROR(Tabla1[[#This Row],[impressions]]/Tabla1[[#This Row],[clicks]],0)</f>
        <v>90.30488401031019</v>
      </c>
      <c r="R193" s="4">
        <f>IFERROR(Tabla1[[#This Row],[clicks]]/Tabla1[[#This Row],[leads]],0)</f>
        <v>312.52777777777777</v>
      </c>
      <c r="S193" s="4">
        <f>IFERROR(Tabla1[[#This Row],[leads]]/Tabla1[[#This Row],[orders]],0)</f>
        <v>4.645161290322581</v>
      </c>
    </row>
    <row r="194" spans="1:19" x14ac:dyDescent="0.25">
      <c r="A194">
        <v>193</v>
      </c>
      <c r="B194" s="1">
        <v>44245</v>
      </c>
      <c r="C194" t="s">
        <v>24</v>
      </c>
      <c r="D194" t="s">
        <v>13</v>
      </c>
      <c r="E194" t="s">
        <v>9</v>
      </c>
      <c r="F194" s="3">
        <v>11212959</v>
      </c>
      <c r="G194" s="11">
        <v>241388</v>
      </c>
      <c r="H194" s="3">
        <v>27009</v>
      </c>
      <c r="I194" s="3">
        <v>599</v>
      </c>
      <c r="J194" s="3">
        <v>72</v>
      </c>
      <c r="K194" s="11">
        <v>430632</v>
      </c>
      <c r="L194" s="5">
        <f>IFERROR((Tabla1[[#This Row],[revenue]]-Tabla1[[#This Row],[mark_spent]])/Tabla1[[#This Row],[mark_spent]],0)</f>
        <v>0.78398263376804145</v>
      </c>
      <c r="M194" s="11">
        <f>IFERROR(Tabla1[[#This Row],[mark_spent]]/Tabla1[[#This Row],[impressions]],0)</f>
        <v>2.1527591423459232E-2</v>
      </c>
      <c r="N194" s="11">
        <f>IFERROR(Tabla1[[#This Row],[mark_spent]]/Tabla1[[#This Row],[clicks]],0)</f>
        <v>8.9373171905661071</v>
      </c>
      <c r="O194" s="11">
        <f>IFERROR(Tabla1[[#This Row],[mark_spent]]/Tabla1[[#This Row],[leads]],0)</f>
        <v>402.98497495826376</v>
      </c>
      <c r="P194" s="11">
        <f>IFERROR(Tabla1[[#This Row],[mark_spent]]/Tabla1[[#This Row],[orders]],0)</f>
        <v>3352.6111111111113</v>
      </c>
      <c r="Q194" s="4">
        <f>IFERROR(Tabla1[[#This Row],[impressions]]/Tabla1[[#This Row],[clicks]],0)</f>
        <v>415.15639231367322</v>
      </c>
      <c r="R194" s="4">
        <f>IFERROR(Tabla1[[#This Row],[clicks]]/Tabla1[[#This Row],[leads]],0)</f>
        <v>45.090150250417359</v>
      </c>
      <c r="S194" s="4">
        <f>IFERROR(Tabla1[[#This Row],[leads]]/Tabla1[[#This Row],[orders]],0)</f>
        <v>8.3194444444444446</v>
      </c>
    </row>
    <row r="195" spans="1:19" x14ac:dyDescent="0.25">
      <c r="A195">
        <v>194</v>
      </c>
      <c r="B195" s="1">
        <v>44245</v>
      </c>
      <c r="C195" t="s">
        <v>24</v>
      </c>
      <c r="D195" t="s">
        <v>14</v>
      </c>
      <c r="E195" t="s">
        <v>9</v>
      </c>
      <c r="F195" s="3">
        <v>13281923</v>
      </c>
      <c r="G195" s="11">
        <v>58596.4</v>
      </c>
      <c r="H195" s="3">
        <v>51000</v>
      </c>
      <c r="I195" s="3">
        <v>1020</v>
      </c>
      <c r="J195" s="3">
        <v>16</v>
      </c>
      <c r="K195" s="11">
        <v>36016</v>
      </c>
      <c r="L195" s="5">
        <f>IFERROR((Tabla1[[#This Row],[revenue]]-Tabla1[[#This Row],[mark_spent]])/Tabla1[[#This Row],[mark_spent]],0)</f>
        <v>-0.38535473169000145</v>
      </c>
      <c r="M195" s="11">
        <f>IFERROR(Tabla1[[#This Row],[mark_spent]]/Tabla1[[#This Row],[impressions]],0)</f>
        <v>4.411740679418184E-3</v>
      </c>
      <c r="N195" s="11">
        <f>IFERROR(Tabla1[[#This Row],[mark_spent]]/Tabla1[[#This Row],[clicks]],0)</f>
        <v>1.1489490196078431</v>
      </c>
      <c r="O195" s="11">
        <f>IFERROR(Tabla1[[#This Row],[mark_spent]]/Tabla1[[#This Row],[leads]],0)</f>
        <v>57.447450980392155</v>
      </c>
      <c r="P195" s="11">
        <f>IFERROR(Tabla1[[#This Row],[mark_spent]]/Tabla1[[#This Row],[orders]],0)</f>
        <v>3662.2750000000001</v>
      </c>
      <c r="Q195" s="4">
        <f>IFERROR(Tabla1[[#This Row],[impressions]]/Tabla1[[#This Row],[clicks]],0)</f>
        <v>260.42986274509803</v>
      </c>
      <c r="R195" s="4">
        <f>IFERROR(Tabla1[[#This Row],[clicks]]/Tabla1[[#This Row],[leads]],0)</f>
        <v>50</v>
      </c>
      <c r="S195" s="4">
        <f>IFERROR(Tabla1[[#This Row],[leads]]/Tabla1[[#This Row],[orders]],0)</f>
        <v>63.75</v>
      </c>
    </row>
    <row r="196" spans="1:19" x14ac:dyDescent="0.25">
      <c r="A196">
        <v>195</v>
      </c>
      <c r="B196" s="1">
        <v>44245</v>
      </c>
      <c r="C196" t="s">
        <v>21</v>
      </c>
      <c r="D196" t="s">
        <v>18</v>
      </c>
      <c r="E196" t="s">
        <v>9</v>
      </c>
      <c r="F196" s="3">
        <v>97885</v>
      </c>
      <c r="G196" s="11">
        <v>17176.7</v>
      </c>
      <c r="H196" s="3">
        <v>2991</v>
      </c>
      <c r="I196" s="3">
        <v>28</v>
      </c>
      <c r="J196" s="3">
        <v>6</v>
      </c>
      <c r="K196" s="11">
        <v>33930</v>
      </c>
      <c r="L196" s="5">
        <f>IFERROR((Tabla1[[#This Row],[revenue]]-Tabla1[[#This Row],[mark_spent]])/Tabla1[[#This Row],[mark_spent]],0)</f>
        <v>0.97535032922505482</v>
      </c>
      <c r="M196" s="11">
        <f>IFERROR(Tabla1[[#This Row],[mark_spent]]/Tabla1[[#This Row],[impressions]],0)</f>
        <v>0.17547836747203352</v>
      </c>
      <c r="N196" s="11">
        <f>IFERROR(Tabla1[[#This Row],[mark_spent]]/Tabla1[[#This Row],[clicks]],0)</f>
        <v>5.7427950518221333</v>
      </c>
      <c r="O196" s="11">
        <f>IFERROR(Tabla1[[#This Row],[mark_spent]]/Tabla1[[#This Row],[leads]],0)</f>
        <v>613.45357142857142</v>
      </c>
      <c r="P196" s="11">
        <f>IFERROR(Tabla1[[#This Row],[mark_spent]]/Tabla1[[#This Row],[orders]],0)</f>
        <v>2862.7833333333333</v>
      </c>
      <c r="Q196" s="4">
        <f>IFERROR(Tabla1[[#This Row],[impressions]]/Tabla1[[#This Row],[clicks]],0)</f>
        <v>32.726512871949183</v>
      </c>
      <c r="R196" s="4">
        <f>IFERROR(Tabla1[[#This Row],[clicks]]/Tabla1[[#This Row],[leads]],0)</f>
        <v>106.82142857142857</v>
      </c>
      <c r="S196" s="4">
        <f>IFERROR(Tabla1[[#This Row],[leads]]/Tabla1[[#This Row],[orders]],0)</f>
        <v>4.666666666666667</v>
      </c>
    </row>
    <row r="197" spans="1:19" x14ac:dyDescent="0.25">
      <c r="A197">
        <v>196</v>
      </c>
      <c r="B197" s="1">
        <v>44245</v>
      </c>
      <c r="C197" t="s">
        <v>21</v>
      </c>
      <c r="D197" t="s">
        <v>19</v>
      </c>
      <c r="E197" t="s">
        <v>9</v>
      </c>
      <c r="F197" s="3">
        <v>1181224</v>
      </c>
      <c r="G197" s="11">
        <v>171831</v>
      </c>
      <c r="H197" s="3">
        <v>11991</v>
      </c>
      <c r="I197" s="3">
        <v>128</v>
      </c>
      <c r="J197" s="3">
        <v>19</v>
      </c>
      <c r="K197" s="11">
        <v>17917</v>
      </c>
      <c r="L197" s="5">
        <f>IFERROR((Tabla1[[#This Row],[revenue]]-Tabla1[[#This Row],[mark_spent]])/Tabla1[[#This Row],[mark_spent]],0)</f>
        <v>-0.89572894297303751</v>
      </c>
      <c r="M197" s="11">
        <f>IFERROR(Tabla1[[#This Row],[mark_spent]]/Tabla1[[#This Row],[impressions]],0)</f>
        <v>0.1454685986739179</v>
      </c>
      <c r="N197" s="11">
        <f>IFERROR(Tabla1[[#This Row],[mark_spent]]/Tabla1[[#This Row],[clicks]],0)</f>
        <v>14.329997498123593</v>
      </c>
      <c r="O197" s="11">
        <f>IFERROR(Tabla1[[#This Row],[mark_spent]]/Tabla1[[#This Row],[leads]],0)</f>
        <v>1342.4296875</v>
      </c>
      <c r="P197" s="11">
        <f>IFERROR(Tabla1[[#This Row],[mark_spent]]/Tabla1[[#This Row],[orders]],0)</f>
        <v>9043.7368421052633</v>
      </c>
      <c r="Q197" s="4">
        <f>IFERROR(Tabla1[[#This Row],[impressions]]/Tabla1[[#This Row],[clicks]],0)</f>
        <v>98.509215244766906</v>
      </c>
      <c r="R197" s="4">
        <f>IFERROR(Tabla1[[#This Row],[clicks]]/Tabla1[[#This Row],[leads]],0)</f>
        <v>93.6796875</v>
      </c>
      <c r="S197" s="4">
        <f>IFERROR(Tabla1[[#This Row],[leads]]/Tabla1[[#This Row],[orders]],0)</f>
        <v>6.7368421052631575</v>
      </c>
    </row>
    <row r="198" spans="1:19" x14ac:dyDescent="0.25">
      <c r="A198">
        <v>197</v>
      </c>
      <c r="B198" s="1">
        <v>44245</v>
      </c>
      <c r="C198" t="s">
        <v>24</v>
      </c>
      <c r="D198" t="s">
        <v>17</v>
      </c>
      <c r="E198" t="s">
        <v>11</v>
      </c>
      <c r="F198" s="3">
        <v>2482796</v>
      </c>
      <c r="G198" s="11">
        <v>518530</v>
      </c>
      <c r="H198" s="3">
        <v>30000</v>
      </c>
      <c r="I198" s="3">
        <v>1032</v>
      </c>
      <c r="J198" s="3">
        <v>134</v>
      </c>
      <c r="K198" s="11">
        <v>796630</v>
      </c>
      <c r="L198" s="5">
        <f>IFERROR((Tabla1[[#This Row],[revenue]]-Tabla1[[#This Row],[mark_spent]])/Tabla1[[#This Row],[mark_spent]],0)</f>
        <v>0.53632383854357513</v>
      </c>
      <c r="M198" s="11">
        <f>IFERROR(Tabla1[[#This Row],[mark_spent]]/Tabla1[[#This Row],[impressions]],0)</f>
        <v>0.2088492167701253</v>
      </c>
      <c r="N198" s="11">
        <f>IFERROR(Tabla1[[#This Row],[mark_spent]]/Tabla1[[#This Row],[clicks]],0)</f>
        <v>17.284333333333333</v>
      </c>
      <c r="O198" s="11">
        <f>IFERROR(Tabla1[[#This Row],[mark_spent]]/Tabla1[[#This Row],[leads]],0)</f>
        <v>502.45155038759691</v>
      </c>
      <c r="P198" s="11">
        <f>IFERROR(Tabla1[[#This Row],[mark_spent]]/Tabla1[[#This Row],[orders]],0)</f>
        <v>3869.626865671642</v>
      </c>
      <c r="Q198" s="4">
        <f>IFERROR(Tabla1[[#This Row],[impressions]]/Tabla1[[#This Row],[clicks]],0)</f>
        <v>82.759866666666667</v>
      </c>
      <c r="R198" s="4">
        <f>IFERROR(Tabla1[[#This Row],[clicks]]/Tabla1[[#This Row],[leads]],0)</f>
        <v>29.069767441860463</v>
      </c>
      <c r="S198" s="4">
        <f>IFERROR(Tabla1[[#This Row],[leads]]/Tabla1[[#This Row],[orders]],0)</f>
        <v>7.7014925373134329</v>
      </c>
    </row>
    <row r="199" spans="1:19" x14ac:dyDescent="0.25">
      <c r="A199">
        <v>198</v>
      </c>
      <c r="B199" s="1">
        <v>44245</v>
      </c>
      <c r="C199" t="s">
        <v>25</v>
      </c>
      <c r="D199" t="s">
        <v>20</v>
      </c>
      <c r="E199" t="s">
        <v>12</v>
      </c>
      <c r="F199" s="3">
        <v>419970000</v>
      </c>
      <c r="G199" s="11">
        <v>339735</v>
      </c>
      <c r="H199" s="3">
        <v>41997</v>
      </c>
      <c r="I199" s="3">
        <v>840</v>
      </c>
      <c r="J199" s="3">
        <v>114</v>
      </c>
      <c r="K199" s="11">
        <v>516420</v>
      </c>
      <c r="L199" s="5">
        <f>IFERROR((Tabla1[[#This Row],[revenue]]-Tabla1[[#This Row],[mark_spent]])/Tabla1[[#This Row],[mark_spent]],0)</f>
        <v>0.52006711113073423</v>
      </c>
      <c r="M199" s="11">
        <f>IFERROR(Tabla1[[#This Row],[mark_spent]]/Tabla1[[#This Row],[impressions]],0)</f>
        <v>8.0895063933138082E-4</v>
      </c>
      <c r="N199" s="11">
        <f>IFERROR(Tabla1[[#This Row],[mark_spent]]/Tabla1[[#This Row],[clicks]],0)</f>
        <v>8.0895063933138083</v>
      </c>
      <c r="O199" s="11">
        <f>IFERROR(Tabla1[[#This Row],[mark_spent]]/Tabla1[[#This Row],[leads]],0)</f>
        <v>404.44642857142856</v>
      </c>
      <c r="P199" s="11">
        <f>IFERROR(Tabla1[[#This Row],[mark_spent]]/Tabla1[[#This Row],[orders]],0)</f>
        <v>2980.1315789473683</v>
      </c>
      <c r="Q199" s="4">
        <f>IFERROR(Tabla1[[#This Row],[impressions]]/Tabla1[[#This Row],[clicks]],0)</f>
        <v>10000</v>
      </c>
      <c r="R199" s="4">
        <f>IFERROR(Tabla1[[#This Row],[clicks]]/Tabla1[[#This Row],[leads]],0)</f>
        <v>49.996428571428574</v>
      </c>
      <c r="S199" s="4">
        <f>IFERROR(Tabla1[[#This Row],[leads]]/Tabla1[[#This Row],[orders]],0)</f>
        <v>7.3684210526315788</v>
      </c>
    </row>
    <row r="200" spans="1:19" x14ac:dyDescent="0.25">
      <c r="A200">
        <v>199</v>
      </c>
      <c r="B200" s="1">
        <v>44246</v>
      </c>
      <c r="C200" t="s">
        <v>21</v>
      </c>
      <c r="D200" t="s">
        <v>13</v>
      </c>
      <c r="E200" t="s">
        <v>9</v>
      </c>
      <c r="F200" s="3">
        <v>15345139</v>
      </c>
      <c r="G200" s="11">
        <v>53253.9</v>
      </c>
      <c r="H200" s="3">
        <v>26407</v>
      </c>
      <c r="I200" s="3">
        <v>71</v>
      </c>
      <c r="J200" s="3">
        <v>10</v>
      </c>
      <c r="K200" s="11">
        <v>44550</v>
      </c>
      <c r="L200" s="5">
        <f>IFERROR((Tabla1[[#This Row],[revenue]]-Tabla1[[#This Row],[mark_spent]])/Tabla1[[#This Row],[mark_spent]],0)</f>
        <v>-0.16344155075966268</v>
      </c>
      <c r="M200" s="11">
        <f>IFERROR(Tabla1[[#This Row],[mark_spent]]/Tabla1[[#This Row],[impressions]],0)</f>
        <v>3.4704084466097049E-3</v>
      </c>
      <c r="N200" s="11">
        <f>IFERROR(Tabla1[[#This Row],[mark_spent]]/Tabla1[[#This Row],[clicks]],0)</f>
        <v>2.0166584617715002</v>
      </c>
      <c r="O200" s="11">
        <f>IFERROR(Tabla1[[#This Row],[mark_spent]]/Tabla1[[#This Row],[leads]],0)</f>
        <v>750.0549295774648</v>
      </c>
      <c r="P200" s="11">
        <f>IFERROR(Tabla1[[#This Row],[mark_spent]]/Tabla1[[#This Row],[orders]],0)</f>
        <v>5325.39</v>
      </c>
      <c r="Q200" s="4">
        <f>IFERROR(Tabla1[[#This Row],[impressions]]/Tabla1[[#This Row],[clicks]],0)</f>
        <v>581.10118529177873</v>
      </c>
      <c r="R200" s="4">
        <f>IFERROR(Tabla1[[#This Row],[clicks]]/Tabla1[[#This Row],[leads]],0)</f>
        <v>371.92957746478874</v>
      </c>
      <c r="S200" s="4">
        <f>IFERROR(Tabla1[[#This Row],[leads]]/Tabla1[[#This Row],[orders]],0)</f>
        <v>7.1</v>
      </c>
    </row>
    <row r="201" spans="1:19" x14ac:dyDescent="0.25">
      <c r="A201">
        <v>200</v>
      </c>
      <c r="B201" s="1">
        <v>44246</v>
      </c>
      <c r="C201" t="s">
        <v>21</v>
      </c>
      <c r="D201" t="s">
        <v>14</v>
      </c>
      <c r="E201" t="s">
        <v>9</v>
      </c>
      <c r="F201" s="3">
        <v>7260800</v>
      </c>
      <c r="G201" s="11">
        <v>415376</v>
      </c>
      <c r="H201" s="3">
        <v>36304</v>
      </c>
      <c r="I201" s="3">
        <v>726</v>
      </c>
      <c r="J201" s="3">
        <v>58</v>
      </c>
      <c r="K201" s="11">
        <v>288898</v>
      </c>
      <c r="L201" s="5">
        <f>IFERROR((Tabla1[[#This Row],[revenue]]-Tabla1[[#This Row],[mark_spent]])/Tabla1[[#This Row],[mark_spent]],0)</f>
        <v>-0.30449038943029927</v>
      </c>
      <c r="M201" s="11">
        <f>IFERROR(Tabla1[[#This Row],[mark_spent]]/Tabla1[[#This Row],[impressions]],0)</f>
        <v>5.72080211546937E-2</v>
      </c>
      <c r="N201" s="11">
        <f>IFERROR(Tabla1[[#This Row],[mark_spent]]/Tabla1[[#This Row],[clicks]],0)</f>
        <v>11.44160423093874</v>
      </c>
      <c r="O201" s="11">
        <f>IFERROR(Tabla1[[#This Row],[mark_spent]]/Tabla1[[#This Row],[leads]],0)</f>
        <v>572.14325068870528</v>
      </c>
      <c r="P201" s="11">
        <f>IFERROR(Tabla1[[#This Row],[mark_spent]]/Tabla1[[#This Row],[orders]],0)</f>
        <v>7161.6551724137935</v>
      </c>
      <c r="Q201" s="4">
        <f>IFERROR(Tabla1[[#This Row],[impressions]]/Tabla1[[#This Row],[clicks]],0)</f>
        <v>200</v>
      </c>
      <c r="R201" s="4">
        <f>IFERROR(Tabla1[[#This Row],[clicks]]/Tabla1[[#This Row],[leads]],0)</f>
        <v>50.005509641873282</v>
      </c>
      <c r="S201" s="4">
        <f>IFERROR(Tabla1[[#This Row],[leads]]/Tabla1[[#This Row],[orders]],0)</f>
        <v>12.517241379310345</v>
      </c>
    </row>
    <row r="202" spans="1:19" x14ac:dyDescent="0.25">
      <c r="A202">
        <v>201</v>
      </c>
      <c r="B202" s="1">
        <v>44246</v>
      </c>
      <c r="C202" t="s">
        <v>22</v>
      </c>
      <c r="D202" t="s">
        <v>15</v>
      </c>
      <c r="E202" t="s">
        <v>10</v>
      </c>
      <c r="F202" s="3">
        <v>413291</v>
      </c>
      <c r="G202" s="11">
        <v>9777.5499999999993</v>
      </c>
      <c r="H202" s="3">
        <v>9904</v>
      </c>
      <c r="I202" s="3">
        <v>14</v>
      </c>
      <c r="J202" s="3">
        <v>2</v>
      </c>
      <c r="K202" s="11">
        <v>15962</v>
      </c>
      <c r="L202" s="5">
        <f>IFERROR((Tabla1[[#This Row],[revenue]]-Tabla1[[#This Row],[mark_spent]])/Tabla1[[#This Row],[mark_spent]],0)</f>
        <v>0.6325153029133066</v>
      </c>
      <c r="M202" s="11">
        <f>IFERROR(Tabla1[[#This Row],[mark_spent]]/Tabla1[[#This Row],[impressions]],0)</f>
        <v>2.3657785918396478E-2</v>
      </c>
      <c r="N202" s="11">
        <f>IFERROR(Tabla1[[#This Row],[mark_spent]]/Tabla1[[#This Row],[clicks]],0)</f>
        <v>0.98723243134087235</v>
      </c>
      <c r="O202" s="11">
        <f>IFERROR(Tabla1[[#This Row],[mark_spent]]/Tabla1[[#This Row],[leads]],0)</f>
        <v>698.39642857142849</v>
      </c>
      <c r="P202" s="11">
        <f>IFERROR(Tabla1[[#This Row],[mark_spent]]/Tabla1[[#This Row],[orders]],0)</f>
        <v>4888.7749999999996</v>
      </c>
      <c r="Q202" s="4">
        <f>IFERROR(Tabla1[[#This Row],[impressions]]/Tabla1[[#This Row],[clicks]],0)</f>
        <v>41.729705169628431</v>
      </c>
      <c r="R202" s="4">
        <f>IFERROR(Tabla1[[#This Row],[clicks]]/Tabla1[[#This Row],[leads]],0)</f>
        <v>707.42857142857144</v>
      </c>
      <c r="S202" s="4">
        <f>IFERROR(Tabla1[[#This Row],[leads]]/Tabla1[[#This Row],[orders]],0)</f>
        <v>7</v>
      </c>
    </row>
    <row r="203" spans="1:19" x14ac:dyDescent="0.25">
      <c r="A203">
        <v>202</v>
      </c>
      <c r="B203" s="1">
        <v>44246</v>
      </c>
      <c r="C203" t="s">
        <v>22</v>
      </c>
      <c r="D203" t="s">
        <v>16</v>
      </c>
      <c r="E203" t="s">
        <v>10</v>
      </c>
      <c r="F203" s="3">
        <v>8455475</v>
      </c>
      <c r="G203" s="11">
        <v>81623.5</v>
      </c>
      <c r="H203" s="3">
        <v>26406</v>
      </c>
      <c r="I203" s="3">
        <v>281</v>
      </c>
      <c r="J203" s="3">
        <v>20</v>
      </c>
      <c r="K203" s="11">
        <v>72300</v>
      </c>
      <c r="L203" s="5">
        <f>IFERROR((Tabla1[[#This Row],[revenue]]-Tabla1[[#This Row],[mark_spent]])/Tabla1[[#This Row],[mark_spent]],0)</f>
        <v>-0.11422568255465644</v>
      </c>
      <c r="M203" s="11">
        <f>IFERROR(Tabla1[[#This Row],[mark_spent]]/Tabla1[[#This Row],[impressions]],0)</f>
        <v>9.6533311256907506E-3</v>
      </c>
      <c r="N203" s="11">
        <f>IFERROR(Tabla1[[#This Row],[mark_spent]]/Tabla1[[#This Row],[clicks]],0)</f>
        <v>3.0910967204423239</v>
      </c>
      <c r="O203" s="11">
        <f>IFERROR(Tabla1[[#This Row],[mark_spent]]/Tabla1[[#This Row],[leads]],0)</f>
        <v>290.47508896797154</v>
      </c>
      <c r="P203" s="11">
        <f>IFERROR(Tabla1[[#This Row],[mark_spent]]/Tabla1[[#This Row],[orders]],0)</f>
        <v>4081.1750000000002</v>
      </c>
      <c r="Q203" s="4">
        <f>IFERROR(Tabla1[[#This Row],[impressions]]/Tabla1[[#This Row],[clicks]],0)</f>
        <v>320.2103688555631</v>
      </c>
      <c r="R203" s="4">
        <f>IFERROR(Tabla1[[#This Row],[clicks]]/Tabla1[[#This Row],[leads]],0)</f>
        <v>93.971530249110316</v>
      </c>
      <c r="S203" s="4">
        <f>IFERROR(Tabla1[[#This Row],[leads]]/Tabla1[[#This Row],[orders]],0)</f>
        <v>14.05</v>
      </c>
    </row>
    <row r="204" spans="1:19" x14ac:dyDescent="0.25">
      <c r="A204">
        <v>203</v>
      </c>
      <c r="B204" s="1">
        <v>44246</v>
      </c>
      <c r="C204" t="s">
        <v>23</v>
      </c>
      <c r="D204" t="s">
        <v>17</v>
      </c>
      <c r="E204" t="s">
        <v>11</v>
      </c>
      <c r="F204" s="3">
        <v>3801165</v>
      </c>
      <c r="G204" s="11">
        <v>880357</v>
      </c>
      <c r="H204" s="3">
        <v>49510</v>
      </c>
      <c r="I204" s="3">
        <v>1666</v>
      </c>
      <c r="J204" s="3">
        <v>369</v>
      </c>
      <c r="K204" s="11">
        <v>2812520</v>
      </c>
      <c r="L204" s="5">
        <f>IFERROR((Tabla1[[#This Row],[revenue]]-Tabla1[[#This Row],[mark_spent]])/Tabla1[[#This Row],[mark_spent]],0)</f>
        <v>2.1947494027990917</v>
      </c>
      <c r="M204" s="11">
        <f>IFERROR(Tabla1[[#This Row],[mark_spent]]/Tabla1[[#This Row],[impressions]],0)</f>
        <v>0.23160189047305235</v>
      </c>
      <c r="N204" s="11">
        <f>IFERROR(Tabla1[[#This Row],[mark_spent]]/Tabla1[[#This Row],[clicks]],0)</f>
        <v>17.781397697434862</v>
      </c>
      <c r="O204" s="11">
        <f>IFERROR(Tabla1[[#This Row],[mark_spent]]/Tabla1[[#This Row],[leads]],0)</f>
        <v>528.42557022809126</v>
      </c>
      <c r="P204" s="11">
        <f>IFERROR(Tabla1[[#This Row],[mark_spent]]/Tabla1[[#This Row],[orders]],0)</f>
        <v>2385.791327913279</v>
      </c>
      <c r="Q204" s="4">
        <f>IFERROR(Tabla1[[#This Row],[impressions]]/Tabla1[[#This Row],[clicks]],0)</f>
        <v>76.775701878408398</v>
      </c>
      <c r="R204" s="4">
        <f>IFERROR(Tabla1[[#This Row],[clicks]]/Tabla1[[#This Row],[leads]],0)</f>
        <v>29.717887154861945</v>
      </c>
      <c r="S204" s="4">
        <f>IFERROR(Tabla1[[#This Row],[leads]]/Tabla1[[#This Row],[orders]],0)</f>
        <v>4.5149051490514909</v>
      </c>
    </row>
    <row r="205" spans="1:19" x14ac:dyDescent="0.25">
      <c r="A205">
        <v>204</v>
      </c>
      <c r="B205" s="1">
        <v>44246</v>
      </c>
      <c r="C205" t="s">
        <v>24</v>
      </c>
      <c r="D205" t="s">
        <v>13</v>
      </c>
      <c r="E205" t="s">
        <v>9</v>
      </c>
      <c r="F205" s="3">
        <v>6168252</v>
      </c>
      <c r="G205" s="11">
        <v>300775</v>
      </c>
      <c r="H205" s="3">
        <v>29699</v>
      </c>
      <c r="I205" s="3">
        <v>1082</v>
      </c>
      <c r="J205" s="3">
        <v>96</v>
      </c>
      <c r="K205" s="11">
        <v>574176</v>
      </c>
      <c r="L205" s="5">
        <f>IFERROR((Tabla1[[#This Row],[revenue]]-Tabla1[[#This Row],[mark_spent]])/Tabla1[[#This Row],[mark_spent]],0)</f>
        <v>0.90898844651317434</v>
      </c>
      <c r="M205" s="11">
        <f>IFERROR(Tabla1[[#This Row],[mark_spent]]/Tabla1[[#This Row],[impressions]],0)</f>
        <v>4.8761788590997904E-2</v>
      </c>
      <c r="N205" s="11">
        <f>IFERROR(Tabla1[[#This Row],[mark_spent]]/Tabla1[[#This Row],[clicks]],0)</f>
        <v>10.127445368530926</v>
      </c>
      <c r="O205" s="11">
        <f>IFERROR(Tabla1[[#This Row],[mark_spent]]/Tabla1[[#This Row],[leads]],0)</f>
        <v>277.98059149722735</v>
      </c>
      <c r="P205" s="11">
        <f>IFERROR(Tabla1[[#This Row],[mark_spent]]/Tabla1[[#This Row],[orders]],0)</f>
        <v>3133.0729166666665</v>
      </c>
      <c r="Q205" s="4">
        <f>IFERROR(Tabla1[[#This Row],[impressions]]/Tabla1[[#This Row],[clicks]],0)</f>
        <v>207.69224553015252</v>
      </c>
      <c r="R205" s="4">
        <f>IFERROR(Tabla1[[#This Row],[clicks]]/Tabla1[[#This Row],[leads]],0)</f>
        <v>27.448243992606283</v>
      </c>
      <c r="S205" s="4">
        <f>IFERROR(Tabla1[[#This Row],[leads]]/Tabla1[[#This Row],[orders]],0)</f>
        <v>11.270833333333334</v>
      </c>
    </row>
    <row r="206" spans="1:19" x14ac:dyDescent="0.25">
      <c r="A206">
        <v>205</v>
      </c>
      <c r="B206" s="1">
        <v>44246</v>
      </c>
      <c r="C206" t="s">
        <v>24</v>
      </c>
      <c r="D206" t="s">
        <v>14</v>
      </c>
      <c r="E206" t="s">
        <v>9</v>
      </c>
      <c r="F206" s="3">
        <v>11222000</v>
      </c>
      <c r="G206" s="11">
        <v>9908.98</v>
      </c>
      <c r="H206" s="3">
        <v>56110</v>
      </c>
      <c r="I206" s="3">
        <v>185</v>
      </c>
      <c r="J206" s="3">
        <v>3</v>
      </c>
      <c r="K206" s="11">
        <v>3621</v>
      </c>
      <c r="L206" s="5">
        <f>IFERROR((Tabla1[[#This Row],[revenue]]-Tabla1[[#This Row],[mark_spent]])/Tabla1[[#This Row],[mark_spent]],0)</f>
        <v>-0.63457389156098809</v>
      </c>
      <c r="M206" s="11">
        <f>IFERROR(Tabla1[[#This Row],[mark_spent]]/Tabla1[[#This Row],[impressions]],0)</f>
        <v>8.8299590090892886E-4</v>
      </c>
      <c r="N206" s="11">
        <f>IFERROR(Tabla1[[#This Row],[mark_spent]]/Tabla1[[#This Row],[clicks]],0)</f>
        <v>0.17659918018178578</v>
      </c>
      <c r="O206" s="11">
        <f>IFERROR(Tabla1[[#This Row],[mark_spent]]/Tabla1[[#This Row],[leads]],0)</f>
        <v>53.562054054054052</v>
      </c>
      <c r="P206" s="11">
        <f>IFERROR(Tabla1[[#This Row],[mark_spent]]/Tabla1[[#This Row],[orders]],0)</f>
        <v>3302.9933333333333</v>
      </c>
      <c r="Q206" s="4">
        <f>IFERROR(Tabla1[[#This Row],[impressions]]/Tabla1[[#This Row],[clicks]],0)</f>
        <v>200</v>
      </c>
      <c r="R206" s="4">
        <f>IFERROR(Tabla1[[#This Row],[clicks]]/Tabla1[[#This Row],[leads]],0)</f>
        <v>303.29729729729729</v>
      </c>
      <c r="S206" s="4">
        <f>IFERROR(Tabla1[[#This Row],[leads]]/Tabla1[[#This Row],[orders]],0)</f>
        <v>61.666666666666664</v>
      </c>
    </row>
    <row r="207" spans="1:19" x14ac:dyDescent="0.25">
      <c r="A207">
        <v>206</v>
      </c>
      <c r="B207" s="1">
        <v>44246</v>
      </c>
      <c r="C207" t="s">
        <v>21</v>
      </c>
      <c r="D207" t="s">
        <v>18</v>
      </c>
      <c r="E207" t="s">
        <v>9</v>
      </c>
      <c r="F207" s="3">
        <v>115166</v>
      </c>
      <c r="G207" s="11">
        <v>3173.41</v>
      </c>
      <c r="H207" s="3">
        <v>3297</v>
      </c>
      <c r="I207" s="3">
        <v>7</v>
      </c>
      <c r="J207" s="3">
        <v>1</v>
      </c>
      <c r="K207" s="11">
        <v>5199</v>
      </c>
      <c r="L207" s="5">
        <f>IFERROR((Tabla1[[#This Row],[revenue]]-Tabla1[[#This Row],[mark_spent]])/Tabla1[[#This Row],[mark_spent]],0)</f>
        <v>0.63830075533889419</v>
      </c>
      <c r="M207" s="11">
        <f>IFERROR(Tabla1[[#This Row],[mark_spent]]/Tabla1[[#This Row],[impressions]],0)</f>
        <v>2.7555094385495717E-2</v>
      </c>
      <c r="N207" s="11">
        <f>IFERROR(Tabla1[[#This Row],[mark_spent]]/Tabla1[[#This Row],[clicks]],0)</f>
        <v>0.96251440703669999</v>
      </c>
      <c r="O207" s="11">
        <f>IFERROR(Tabla1[[#This Row],[mark_spent]]/Tabla1[[#This Row],[leads]],0)</f>
        <v>453.34428571428572</v>
      </c>
      <c r="P207" s="11">
        <f>IFERROR(Tabla1[[#This Row],[mark_spent]]/Tabla1[[#This Row],[orders]],0)</f>
        <v>3173.41</v>
      </c>
      <c r="Q207" s="4">
        <f>IFERROR(Tabla1[[#This Row],[impressions]]/Tabla1[[#This Row],[clicks]],0)</f>
        <v>34.930542917804061</v>
      </c>
      <c r="R207" s="4">
        <f>IFERROR(Tabla1[[#This Row],[clicks]]/Tabla1[[#This Row],[leads]],0)</f>
        <v>471</v>
      </c>
      <c r="S207" s="4">
        <f>IFERROR(Tabla1[[#This Row],[leads]]/Tabla1[[#This Row],[orders]],0)</f>
        <v>7</v>
      </c>
    </row>
    <row r="208" spans="1:19" x14ac:dyDescent="0.25">
      <c r="A208">
        <v>207</v>
      </c>
      <c r="B208" s="1">
        <v>44246</v>
      </c>
      <c r="C208" t="s">
        <v>21</v>
      </c>
      <c r="D208" t="s">
        <v>19</v>
      </c>
      <c r="E208" t="s">
        <v>9</v>
      </c>
      <c r="F208" s="3">
        <v>1320200</v>
      </c>
      <c r="G208" s="11">
        <v>440355</v>
      </c>
      <c r="H208" s="3">
        <v>13202</v>
      </c>
      <c r="I208" s="3">
        <v>264</v>
      </c>
      <c r="J208" s="3">
        <v>45</v>
      </c>
      <c r="K208" s="11">
        <v>80325</v>
      </c>
      <c r="L208" s="5">
        <f>IFERROR((Tabla1[[#This Row],[revenue]]-Tabla1[[#This Row],[mark_spent]])/Tabla1[[#This Row],[mark_spent]],0)</f>
        <v>-0.81759035323772866</v>
      </c>
      <c r="M208" s="11">
        <f>IFERROR(Tabla1[[#This Row],[mark_spent]]/Tabla1[[#This Row],[impressions]],0)</f>
        <v>0.33355173458566884</v>
      </c>
      <c r="N208" s="11">
        <f>IFERROR(Tabla1[[#This Row],[mark_spent]]/Tabla1[[#This Row],[clicks]],0)</f>
        <v>33.355173458566881</v>
      </c>
      <c r="O208" s="11">
        <f>IFERROR(Tabla1[[#This Row],[mark_spent]]/Tabla1[[#This Row],[leads]],0)</f>
        <v>1668.0113636363637</v>
      </c>
      <c r="P208" s="11">
        <f>IFERROR(Tabla1[[#This Row],[mark_spent]]/Tabla1[[#This Row],[orders]],0)</f>
        <v>9785.6666666666661</v>
      </c>
      <c r="Q208" s="4">
        <f>IFERROR(Tabla1[[#This Row],[impressions]]/Tabla1[[#This Row],[clicks]],0)</f>
        <v>100</v>
      </c>
      <c r="R208" s="4">
        <f>IFERROR(Tabla1[[#This Row],[clicks]]/Tabla1[[#This Row],[leads]],0)</f>
        <v>50.007575757575758</v>
      </c>
      <c r="S208" s="4">
        <f>IFERROR(Tabla1[[#This Row],[leads]]/Tabla1[[#This Row],[orders]],0)</f>
        <v>5.8666666666666663</v>
      </c>
    </row>
    <row r="209" spans="1:19" x14ac:dyDescent="0.25">
      <c r="A209">
        <v>208</v>
      </c>
      <c r="B209" s="1">
        <v>44246</v>
      </c>
      <c r="C209" t="s">
        <v>24</v>
      </c>
      <c r="D209" t="s">
        <v>17</v>
      </c>
      <c r="E209" t="s">
        <v>11</v>
      </c>
      <c r="F209" s="3">
        <v>3299900</v>
      </c>
      <c r="G209" s="11">
        <v>404285</v>
      </c>
      <c r="H209" s="3">
        <v>32999</v>
      </c>
      <c r="I209" s="3">
        <v>694</v>
      </c>
      <c r="J209" s="3">
        <v>104</v>
      </c>
      <c r="K209" s="11">
        <v>519272</v>
      </c>
      <c r="L209" s="5">
        <f>IFERROR((Tabla1[[#This Row],[revenue]]-Tabla1[[#This Row],[mark_spent]])/Tabla1[[#This Row],[mark_spent]],0)</f>
        <v>0.28442064385272764</v>
      </c>
      <c r="M209" s="11">
        <f>IFERROR(Tabla1[[#This Row],[mark_spent]]/Tabla1[[#This Row],[impressions]],0)</f>
        <v>0.12251431861571563</v>
      </c>
      <c r="N209" s="11">
        <f>IFERROR(Tabla1[[#This Row],[mark_spent]]/Tabla1[[#This Row],[clicks]],0)</f>
        <v>12.251431861571563</v>
      </c>
      <c r="O209" s="11">
        <f>IFERROR(Tabla1[[#This Row],[mark_spent]]/Tabla1[[#This Row],[leads]],0)</f>
        <v>582.54322766570601</v>
      </c>
      <c r="P209" s="11">
        <f>IFERROR(Tabla1[[#This Row],[mark_spent]]/Tabla1[[#This Row],[orders]],0)</f>
        <v>3887.3557692307691</v>
      </c>
      <c r="Q209" s="4">
        <f>IFERROR(Tabla1[[#This Row],[impressions]]/Tabla1[[#This Row],[clicks]],0)</f>
        <v>100</v>
      </c>
      <c r="R209" s="4">
        <f>IFERROR(Tabla1[[#This Row],[clicks]]/Tabla1[[#This Row],[leads]],0)</f>
        <v>47.548991354466857</v>
      </c>
      <c r="S209" s="4">
        <f>IFERROR(Tabla1[[#This Row],[leads]]/Tabla1[[#This Row],[orders]],0)</f>
        <v>6.6730769230769234</v>
      </c>
    </row>
    <row r="210" spans="1:19" x14ac:dyDescent="0.25">
      <c r="A210">
        <v>209</v>
      </c>
      <c r="B210" s="1">
        <v>44246</v>
      </c>
      <c r="C210" t="s">
        <v>25</v>
      </c>
      <c r="D210" t="s">
        <v>20</v>
      </c>
      <c r="E210" t="s">
        <v>12</v>
      </c>
      <c r="F210" s="3">
        <v>19065489</v>
      </c>
      <c r="G210" s="11">
        <v>492126</v>
      </c>
      <c r="H210" s="3">
        <v>46209</v>
      </c>
      <c r="I210" s="3">
        <v>924</v>
      </c>
      <c r="J210" s="3">
        <v>139</v>
      </c>
      <c r="K210" s="11">
        <v>556417</v>
      </c>
      <c r="L210" s="5">
        <f>IFERROR((Tabla1[[#This Row],[revenue]]-Tabla1[[#This Row],[mark_spent]])/Tabla1[[#This Row],[mark_spent]],0)</f>
        <v>0.13063930781954214</v>
      </c>
      <c r="M210" s="11">
        <f>IFERROR(Tabla1[[#This Row],[mark_spent]]/Tabla1[[#This Row],[impressions]],0)</f>
        <v>2.5812398517551793E-2</v>
      </c>
      <c r="N210" s="11">
        <f>IFERROR(Tabla1[[#This Row],[mark_spent]]/Tabla1[[#This Row],[clicks]],0)</f>
        <v>10.650003246120885</v>
      </c>
      <c r="O210" s="11">
        <f>IFERROR(Tabla1[[#This Row],[mark_spent]]/Tabla1[[#This Row],[leads]],0)</f>
        <v>532.60389610389609</v>
      </c>
      <c r="P210" s="11">
        <f>IFERROR(Tabla1[[#This Row],[mark_spent]]/Tabla1[[#This Row],[orders]],0)</f>
        <v>3540.4748201438847</v>
      </c>
      <c r="Q210" s="4">
        <f>IFERROR(Tabla1[[#This Row],[impressions]]/Tabla1[[#This Row],[clicks]],0)</f>
        <v>412.59254690644678</v>
      </c>
      <c r="R210" s="4">
        <f>IFERROR(Tabla1[[#This Row],[clicks]]/Tabla1[[#This Row],[leads]],0)</f>
        <v>50.009740259740262</v>
      </c>
      <c r="S210" s="4">
        <f>IFERROR(Tabla1[[#This Row],[leads]]/Tabla1[[#This Row],[orders]],0)</f>
        <v>6.6474820143884896</v>
      </c>
    </row>
    <row r="211" spans="1:19" x14ac:dyDescent="0.25">
      <c r="A211">
        <v>210</v>
      </c>
      <c r="B211" s="1">
        <v>44247</v>
      </c>
      <c r="C211" t="s">
        <v>21</v>
      </c>
      <c r="D211" t="s">
        <v>13</v>
      </c>
      <c r="E211" t="s">
        <v>9</v>
      </c>
      <c r="F211" s="3">
        <v>9916906</v>
      </c>
      <c r="G211" s="11">
        <v>56874.2</v>
      </c>
      <c r="H211" s="3">
        <v>28796</v>
      </c>
      <c r="I211" s="3">
        <v>88</v>
      </c>
      <c r="J211" s="3">
        <v>12</v>
      </c>
      <c r="K211" s="11">
        <v>59772</v>
      </c>
      <c r="L211" s="5">
        <f>IFERROR((Tabla1[[#This Row],[revenue]]-Tabla1[[#This Row],[mark_spent]])/Tabla1[[#This Row],[mark_spent]],0)</f>
        <v>5.0951046344388191E-2</v>
      </c>
      <c r="M211" s="11">
        <f>IFERROR(Tabla1[[#This Row],[mark_spent]]/Tabla1[[#This Row],[impressions]],0)</f>
        <v>5.7350750324748458E-3</v>
      </c>
      <c r="N211" s="11">
        <f>IFERROR(Tabla1[[#This Row],[mark_spent]]/Tabla1[[#This Row],[clicks]],0)</f>
        <v>1.9750729267953882</v>
      </c>
      <c r="O211" s="11">
        <f>IFERROR(Tabla1[[#This Row],[mark_spent]]/Tabla1[[#This Row],[leads]],0)</f>
        <v>646.29772727272723</v>
      </c>
      <c r="P211" s="11">
        <f>IFERROR(Tabla1[[#This Row],[mark_spent]]/Tabla1[[#This Row],[orders]],0)</f>
        <v>4739.5166666666664</v>
      </c>
      <c r="Q211" s="4">
        <f>IFERROR(Tabla1[[#This Row],[impressions]]/Tabla1[[#This Row],[clicks]],0)</f>
        <v>344.38484511737744</v>
      </c>
      <c r="R211" s="4">
        <f>IFERROR(Tabla1[[#This Row],[clicks]]/Tabla1[[#This Row],[leads]],0)</f>
        <v>327.22727272727275</v>
      </c>
      <c r="S211" s="4">
        <f>IFERROR(Tabla1[[#This Row],[leads]]/Tabla1[[#This Row],[orders]],0)</f>
        <v>7.333333333333333</v>
      </c>
    </row>
    <row r="212" spans="1:19" x14ac:dyDescent="0.25">
      <c r="A212">
        <v>211</v>
      </c>
      <c r="B212" s="1">
        <v>44247</v>
      </c>
      <c r="C212" t="s">
        <v>21</v>
      </c>
      <c r="D212" t="s">
        <v>14</v>
      </c>
      <c r="E212" t="s">
        <v>9</v>
      </c>
      <c r="F212" s="3">
        <v>7918600</v>
      </c>
      <c r="G212" s="11">
        <v>455831</v>
      </c>
      <c r="H212" s="3">
        <v>39593</v>
      </c>
      <c r="I212" s="3">
        <v>853</v>
      </c>
      <c r="J212" s="3">
        <v>68</v>
      </c>
      <c r="K212" s="11">
        <v>387124</v>
      </c>
      <c r="L212" s="5">
        <f>IFERROR((Tabla1[[#This Row],[revenue]]-Tabla1[[#This Row],[mark_spent]])/Tabla1[[#This Row],[mark_spent]],0)</f>
        <v>-0.15072910793693275</v>
      </c>
      <c r="M212" s="11">
        <f>IFERROR(Tabla1[[#This Row],[mark_spent]]/Tabla1[[#This Row],[impressions]],0)</f>
        <v>5.7564594751597503E-2</v>
      </c>
      <c r="N212" s="11">
        <f>IFERROR(Tabla1[[#This Row],[mark_spent]]/Tabla1[[#This Row],[clicks]],0)</f>
        <v>11.5129189503195</v>
      </c>
      <c r="O212" s="11">
        <f>IFERROR(Tabla1[[#This Row],[mark_spent]]/Tabla1[[#This Row],[leads]],0)</f>
        <v>534.38569753810077</v>
      </c>
      <c r="P212" s="11">
        <f>IFERROR(Tabla1[[#This Row],[mark_spent]]/Tabla1[[#This Row],[orders]],0)</f>
        <v>6703.3970588235297</v>
      </c>
      <c r="Q212" s="4">
        <f>IFERROR(Tabla1[[#This Row],[impressions]]/Tabla1[[#This Row],[clicks]],0)</f>
        <v>200</v>
      </c>
      <c r="R212" s="4">
        <f>IFERROR(Tabla1[[#This Row],[clicks]]/Tabla1[[#This Row],[leads]],0)</f>
        <v>46.416178194607269</v>
      </c>
      <c r="S212" s="4">
        <f>IFERROR(Tabla1[[#This Row],[leads]]/Tabla1[[#This Row],[orders]],0)</f>
        <v>12.544117647058824</v>
      </c>
    </row>
    <row r="213" spans="1:19" x14ac:dyDescent="0.25">
      <c r="A213">
        <v>212</v>
      </c>
      <c r="B213" s="1">
        <v>44247</v>
      </c>
      <c r="C213" t="s">
        <v>22</v>
      </c>
      <c r="D213" t="s">
        <v>15</v>
      </c>
      <c r="E213" t="s">
        <v>10</v>
      </c>
      <c r="F213" s="3">
        <v>540450</v>
      </c>
      <c r="G213" s="11">
        <v>190469</v>
      </c>
      <c r="H213" s="3">
        <v>10809</v>
      </c>
      <c r="I213" s="3">
        <v>359</v>
      </c>
      <c r="J213" s="3">
        <v>47</v>
      </c>
      <c r="K213" s="11">
        <v>365378</v>
      </c>
      <c r="L213" s="5">
        <f>IFERROR((Tabla1[[#This Row],[revenue]]-Tabla1[[#This Row],[mark_spent]])/Tabla1[[#This Row],[mark_spent]],0)</f>
        <v>0.91830691608608228</v>
      </c>
      <c r="M213" s="11">
        <f>IFERROR(Tabla1[[#This Row],[mark_spent]]/Tabla1[[#This Row],[impressions]],0)</f>
        <v>0.35242668146914607</v>
      </c>
      <c r="N213" s="11">
        <f>IFERROR(Tabla1[[#This Row],[mark_spent]]/Tabla1[[#This Row],[clicks]],0)</f>
        <v>17.621334073457305</v>
      </c>
      <c r="O213" s="11">
        <f>IFERROR(Tabla1[[#This Row],[mark_spent]]/Tabla1[[#This Row],[leads]],0)</f>
        <v>530.55431754874655</v>
      </c>
      <c r="P213" s="11">
        <f>IFERROR(Tabla1[[#This Row],[mark_spent]]/Tabla1[[#This Row],[orders]],0)</f>
        <v>4052.5319148936169</v>
      </c>
      <c r="Q213" s="4">
        <f>IFERROR(Tabla1[[#This Row],[impressions]]/Tabla1[[#This Row],[clicks]],0)</f>
        <v>50</v>
      </c>
      <c r="R213" s="4">
        <f>IFERROR(Tabla1[[#This Row],[clicks]]/Tabla1[[#This Row],[leads]],0)</f>
        <v>30.108635097493035</v>
      </c>
      <c r="S213" s="4">
        <f>IFERROR(Tabla1[[#This Row],[leads]]/Tabla1[[#This Row],[orders]],0)</f>
        <v>7.6382978723404253</v>
      </c>
    </row>
    <row r="214" spans="1:19" x14ac:dyDescent="0.25">
      <c r="A214">
        <v>213</v>
      </c>
      <c r="B214" s="1">
        <v>44247</v>
      </c>
      <c r="C214" t="s">
        <v>22</v>
      </c>
      <c r="D214" t="s">
        <v>16</v>
      </c>
      <c r="E214" t="s">
        <v>10</v>
      </c>
      <c r="F214" s="3">
        <v>5762000</v>
      </c>
      <c r="G214" s="11">
        <v>435770</v>
      </c>
      <c r="H214" s="3">
        <v>28810</v>
      </c>
      <c r="I214" s="3">
        <v>732</v>
      </c>
      <c r="J214" s="3">
        <v>96</v>
      </c>
      <c r="K214" s="11">
        <v>253440</v>
      </c>
      <c r="L214" s="5">
        <f>IFERROR((Tabla1[[#This Row],[revenue]]-Tabla1[[#This Row],[mark_spent]])/Tabla1[[#This Row],[mark_spent]],0)</f>
        <v>-0.41840879362966704</v>
      </c>
      <c r="M214" s="11">
        <f>IFERROR(Tabla1[[#This Row],[mark_spent]]/Tabla1[[#This Row],[impressions]],0)</f>
        <v>7.5628254078444979E-2</v>
      </c>
      <c r="N214" s="11">
        <f>IFERROR(Tabla1[[#This Row],[mark_spent]]/Tabla1[[#This Row],[clicks]],0)</f>
        <v>15.125650815688997</v>
      </c>
      <c r="O214" s="11">
        <f>IFERROR(Tabla1[[#This Row],[mark_spent]]/Tabla1[[#This Row],[leads]],0)</f>
        <v>595.31420765027326</v>
      </c>
      <c r="P214" s="11">
        <f>IFERROR(Tabla1[[#This Row],[mark_spent]]/Tabla1[[#This Row],[orders]],0)</f>
        <v>4539.270833333333</v>
      </c>
      <c r="Q214" s="4">
        <f>IFERROR(Tabla1[[#This Row],[impressions]]/Tabla1[[#This Row],[clicks]],0)</f>
        <v>200</v>
      </c>
      <c r="R214" s="4">
        <f>IFERROR(Tabla1[[#This Row],[clicks]]/Tabla1[[#This Row],[leads]],0)</f>
        <v>39.357923497267763</v>
      </c>
      <c r="S214" s="4">
        <f>IFERROR(Tabla1[[#This Row],[leads]]/Tabla1[[#This Row],[orders]],0)</f>
        <v>7.625</v>
      </c>
    </row>
    <row r="215" spans="1:19" x14ac:dyDescent="0.25">
      <c r="A215">
        <v>214</v>
      </c>
      <c r="B215" s="1">
        <v>44247</v>
      </c>
      <c r="C215" t="s">
        <v>23</v>
      </c>
      <c r="D215" t="s">
        <v>17</v>
      </c>
      <c r="E215" t="s">
        <v>11</v>
      </c>
      <c r="F215" s="3">
        <v>5399300</v>
      </c>
      <c r="G215" s="11">
        <v>303860</v>
      </c>
      <c r="H215" s="3">
        <v>53993</v>
      </c>
      <c r="I215" s="3">
        <v>1094</v>
      </c>
      <c r="J215" s="3">
        <v>182</v>
      </c>
      <c r="K215" s="11">
        <v>1452540</v>
      </c>
      <c r="L215" s="5">
        <f>IFERROR((Tabla1[[#This Row],[revenue]]-Tabla1[[#This Row],[mark_spent]])/Tabla1[[#This Row],[mark_spent]],0)</f>
        <v>3.7802935562430067</v>
      </c>
      <c r="M215" s="11">
        <f>IFERROR(Tabla1[[#This Row],[mark_spent]]/Tabla1[[#This Row],[impressions]],0)</f>
        <v>5.6277665623321545E-2</v>
      </c>
      <c r="N215" s="11">
        <f>IFERROR(Tabla1[[#This Row],[mark_spent]]/Tabla1[[#This Row],[clicks]],0)</f>
        <v>5.6277665623321544</v>
      </c>
      <c r="O215" s="11">
        <f>IFERROR(Tabla1[[#This Row],[mark_spent]]/Tabla1[[#This Row],[leads]],0)</f>
        <v>277.7513711151737</v>
      </c>
      <c r="P215" s="11">
        <f>IFERROR(Tabla1[[#This Row],[mark_spent]]/Tabla1[[#This Row],[orders]],0)</f>
        <v>1669.5604395604396</v>
      </c>
      <c r="Q215" s="4">
        <f>IFERROR(Tabla1[[#This Row],[impressions]]/Tabla1[[#This Row],[clicks]],0)</f>
        <v>100</v>
      </c>
      <c r="R215" s="4">
        <f>IFERROR(Tabla1[[#This Row],[clicks]]/Tabla1[[#This Row],[leads]],0)</f>
        <v>49.353747714808044</v>
      </c>
      <c r="S215" s="4">
        <f>IFERROR(Tabla1[[#This Row],[leads]]/Tabla1[[#This Row],[orders]],0)</f>
        <v>6.0109890109890109</v>
      </c>
    </row>
    <row r="216" spans="1:19" x14ac:dyDescent="0.25">
      <c r="A216">
        <v>215</v>
      </c>
      <c r="B216" s="1">
        <v>44247</v>
      </c>
      <c r="C216" t="s">
        <v>24</v>
      </c>
      <c r="D216" t="s">
        <v>13</v>
      </c>
      <c r="E216" t="s">
        <v>9</v>
      </c>
      <c r="F216" s="3">
        <v>7669421</v>
      </c>
      <c r="G216" s="11">
        <v>404737</v>
      </c>
      <c r="H216" s="3">
        <v>32395</v>
      </c>
      <c r="I216" s="3">
        <v>1003</v>
      </c>
      <c r="J216" s="3">
        <v>139</v>
      </c>
      <c r="K216" s="11">
        <v>847066</v>
      </c>
      <c r="L216" s="5">
        <f>IFERROR((Tabla1[[#This Row],[revenue]]-Tabla1[[#This Row],[mark_spent]])/Tabla1[[#This Row],[mark_spent]],0)</f>
        <v>1.0928800677971127</v>
      </c>
      <c r="M216" s="11">
        <f>IFERROR(Tabla1[[#This Row],[mark_spent]]/Tabla1[[#This Row],[impressions]],0)</f>
        <v>5.2772823398272176E-2</v>
      </c>
      <c r="N216" s="11">
        <f>IFERROR(Tabla1[[#This Row],[mark_spent]]/Tabla1[[#This Row],[clicks]],0)</f>
        <v>12.49381077326748</v>
      </c>
      <c r="O216" s="11">
        <f>IFERROR(Tabla1[[#This Row],[mark_spent]]/Tabla1[[#This Row],[leads]],0)</f>
        <v>403.52642073778662</v>
      </c>
      <c r="P216" s="11">
        <f>IFERROR(Tabla1[[#This Row],[mark_spent]]/Tabla1[[#This Row],[orders]],0)</f>
        <v>2911.776978417266</v>
      </c>
      <c r="Q216" s="4">
        <f>IFERROR(Tabla1[[#This Row],[impressions]]/Tabla1[[#This Row],[clicks]],0)</f>
        <v>236.74705973144003</v>
      </c>
      <c r="R216" s="4">
        <f>IFERROR(Tabla1[[#This Row],[clicks]]/Tabla1[[#This Row],[leads]],0)</f>
        <v>32.298105682951146</v>
      </c>
      <c r="S216" s="4">
        <f>IFERROR(Tabla1[[#This Row],[leads]]/Tabla1[[#This Row],[orders]],0)</f>
        <v>7.2158273381294968</v>
      </c>
    </row>
    <row r="217" spans="1:19" x14ac:dyDescent="0.25">
      <c r="A217">
        <v>216</v>
      </c>
      <c r="B217" s="1">
        <v>44247</v>
      </c>
      <c r="C217" t="s">
        <v>24</v>
      </c>
      <c r="D217" t="s">
        <v>14</v>
      </c>
      <c r="E217" t="s">
        <v>9</v>
      </c>
      <c r="F217" s="3">
        <v>12239000</v>
      </c>
      <c r="G217" s="11">
        <v>150065</v>
      </c>
      <c r="H217" s="3">
        <v>61195</v>
      </c>
      <c r="I217" s="3">
        <v>1224</v>
      </c>
      <c r="J217" s="3">
        <v>48</v>
      </c>
      <c r="K217" s="11">
        <v>73392</v>
      </c>
      <c r="L217" s="5">
        <f>IFERROR((Tabla1[[#This Row],[revenue]]-Tabla1[[#This Row],[mark_spent]])/Tabla1[[#This Row],[mark_spent]],0)</f>
        <v>-0.51093192949721788</v>
      </c>
      <c r="M217" s="11">
        <f>IFERROR(Tabla1[[#This Row],[mark_spent]]/Tabla1[[#This Row],[impressions]],0)</f>
        <v>1.2261214151482965E-2</v>
      </c>
      <c r="N217" s="11">
        <f>IFERROR(Tabla1[[#This Row],[mark_spent]]/Tabla1[[#This Row],[clicks]],0)</f>
        <v>2.4522428302965928</v>
      </c>
      <c r="O217" s="11">
        <f>IFERROR(Tabla1[[#This Row],[mark_spent]]/Tabla1[[#This Row],[leads]],0)</f>
        <v>122.60212418300654</v>
      </c>
      <c r="P217" s="11">
        <f>IFERROR(Tabla1[[#This Row],[mark_spent]]/Tabla1[[#This Row],[orders]],0)</f>
        <v>3126.3541666666665</v>
      </c>
      <c r="Q217" s="4">
        <f>IFERROR(Tabla1[[#This Row],[impressions]]/Tabla1[[#This Row],[clicks]],0)</f>
        <v>200</v>
      </c>
      <c r="R217" s="4">
        <f>IFERROR(Tabla1[[#This Row],[clicks]]/Tabla1[[#This Row],[leads]],0)</f>
        <v>49.99591503267974</v>
      </c>
      <c r="S217" s="4">
        <f>IFERROR(Tabla1[[#This Row],[leads]]/Tabla1[[#This Row],[orders]],0)</f>
        <v>25.5</v>
      </c>
    </row>
    <row r="218" spans="1:19" x14ac:dyDescent="0.25">
      <c r="A218">
        <v>217</v>
      </c>
      <c r="B218" s="1">
        <v>44247</v>
      </c>
      <c r="C218" t="s">
        <v>21</v>
      </c>
      <c r="D218" t="s">
        <v>18</v>
      </c>
      <c r="E218" t="s">
        <v>9</v>
      </c>
      <c r="F218" s="3">
        <v>111784</v>
      </c>
      <c r="G218" s="11">
        <v>73587.5</v>
      </c>
      <c r="H218" s="3">
        <v>3594</v>
      </c>
      <c r="I218" s="3">
        <v>116</v>
      </c>
      <c r="J218" s="3">
        <v>24</v>
      </c>
      <c r="K218" s="11">
        <v>119544</v>
      </c>
      <c r="L218" s="5">
        <f>IFERROR((Tabla1[[#This Row],[revenue]]-Tabla1[[#This Row],[mark_spent]])/Tabla1[[#This Row],[mark_spent]],0)</f>
        <v>0.62451503312383216</v>
      </c>
      <c r="M218" s="11">
        <f>IFERROR(Tabla1[[#This Row],[mark_spent]]/Tabla1[[#This Row],[impressions]],0)</f>
        <v>0.65830083017247554</v>
      </c>
      <c r="N218" s="11">
        <f>IFERROR(Tabla1[[#This Row],[mark_spent]]/Tabla1[[#This Row],[clicks]],0)</f>
        <v>20.475097384529771</v>
      </c>
      <c r="O218" s="11">
        <f>IFERROR(Tabla1[[#This Row],[mark_spent]]/Tabla1[[#This Row],[leads]],0)</f>
        <v>634.375</v>
      </c>
      <c r="P218" s="11">
        <f>IFERROR(Tabla1[[#This Row],[mark_spent]]/Tabla1[[#This Row],[orders]],0)</f>
        <v>3066.1458333333335</v>
      </c>
      <c r="Q218" s="4">
        <f>IFERROR(Tabla1[[#This Row],[impressions]]/Tabla1[[#This Row],[clicks]],0)</f>
        <v>31.102949360044519</v>
      </c>
      <c r="R218" s="4">
        <f>IFERROR(Tabla1[[#This Row],[clicks]]/Tabla1[[#This Row],[leads]],0)</f>
        <v>30.982758620689655</v>
      </c>
      <c r="S218" s="4">
        <f>IFERROR(Tabla1[[#This Row],[leads]]/Tabla1[[#This Row],[orders]],0)</f>
        <v>4.833333333333333</v>
      </c>
    </row>
    <row r="219" spans="1:19" x14ac:dyDescent="0.25">
      <c r="A219">
        <v>218</v>
      </c>
      <c r="B219" s="1">
        <v>44247</v>
      </c>
      <c r="C219" t="s">
        <v>21</v>
      </c>
      <c r="D219" t="s">
        <v>19</v>
      </c>
      <c r="E219" t="s">
        <v>9</v>
      </c>
      <c r="F219" s="3">
        <v>1118531</v>
      </c>
      <c r="G219" s="11">
        <v>173041</v>
      </c>
      <c r="H219" s="3">
        <v>14399</v>
      </c>
      <c r="I219" s="3">
        <v>113</v>
      </c>
      <c r="J219" s="3">
        <v>18</v>
      </c>
      <c r="K219" s="11">
        <v>17658</v>
      </c>
      <c r="L219" s="5">
        <f>IFERROR((Tabla1[[#This Row],[revenue]]-Tabla1[[#This Row],[mark_spent]])/Tabla1[[#This Row],[mark_spent]],0)</f>
        <v>-0.89795481995596416</v>
      </c>
      <c r="M219" s="11">
        <f>IFERROR(Tabla1[[#This Row],[mark_spent]]/Tabla1[[#This Row],[impressions]],0)</f>
        <v>0.15470380347080234</v>
      </c>
      <c r="N219" s="11">
        <f>IFERROR(Tabla1[[#This Row],[mark_spent]]/Tabla1[[#This Row],[clicks]],0)</f>
        <v>12.017570664629488</v>
      </c>
      <c r="O219" s="11">
        <f>IFERROR(Tabla1[[#This Row],[mark_spent]]/Tabla1[[#This Row],[leads]],0)</f>
        <v>1531.3362831858408</v>
      </c>
      <c r="P219" s="11">
        <f>IFERROR(Tabla1[[#This Row],[mark_spent]]/Tabla1[[#This Row],[orders]],0)</f>
        <v>9613.3888888888887</v>
      </c>
      <c r="Q219" s="4">
        <f>IFERROR(Tabla1[[#This Row],[impressions]]/Tabla1[[#This Row],[clicks]],0)</f>
        <v>77.681158413778732</v>
      </c>
      <c r="R219" s="4">
        <f>IFERROR(Tabla1[[#This Row],[clicks]]/Tabla1[[#This Row],[leads]],0)</f>
        <v>127.42477876106194</v>
      </c>
      <c r="S219" s="4">
        <f>IFERROR(Tabla1[[#This Row],[leads]]/Tabla1[[#This Row],[orders]],0)</f>
        <v>6.2777777777777777</v>
      </c>
    </row>
    <row r="220" spans="1:19" x14ac:dyDescent="0.25">
      <c r="A220">
        <v>219</v>
      </c>
      <c r="B220" s="1">
        <v>44247</v>
      </c>
      <c r="C220" t="s">
        <v>24</v>
      </c>
      <c r="D220" t="s">
        <v>17</v>
      </c>
      <c r="E220" t="s">
        <v>11</v>
      </c>
      <c r="F220" s="3">
        <v>5497354</v>
      </c>
      <c r="G220" s="11">
        <v>504576</v>
      </c>
      <c r="H220" s="3">
        <v>35994</v>
      </c>
      <c r="I220" s="3">
        <v>822</v>
      </c>
      <c r="J220" s="3">
        <v>137</v>
      </c>
      <c r="K220" s="11">
        <v>682397</v>
      </c>
      <c r="L220" s="5">
        <f>IFERROR((Tabla1[[#This Row],[revenue]]-Tabla1[[#This Row],[mark_spent]])/Tabla1[[#This Row],[mark_spent]],0)</f>
        <v>0.35241668252156266</v>
      </c>
      <c r="M220" s="11">
        <f>IFERROR(Tabla1[[#This Row],[mark_spent]]/Tabla1[[#This Row],[impressions]],0)</f>
        <v>9.1785247957471908E-2</v>
      </c>
      <c r="N220" s="11">
        <f>IFERROR(Tabla1[[#This Row],[mark_spent]]/Tabla1[[#This Row],[clicks]],0)</f>
        <v>14.018336389398232</v>
      </c>
      <c r="O220" s="11">
        <f>IFERROR(Tabla1[[#This Row],[mark_spent]]/Tabla1[[#This Row],[leads]],0)</f>
        <v>613.83941605839414</v>
      </c>
      <c r="P220" s="11">
        <f>IFERROR(Tabla1[[#This Row],[mark_spent]]/Tabla1[[#This Row],[orders]],0)</f>
        <v>3683.0364963503648</v>
      </c>
      <c r="Q220" s="4">
        <f>IFERROR(Tabla1[[#This Row],[impressions]]/Tabla1[[#This Row],[clicks]],0)</f>
        <v>152.72973273323331</v>
      </c>
      <c r="R220" s="4">
        <f>IFERROR(Tabla1[[#This Row],[clicks]]/Tabla1[[#This Row],[leads]],0)</f>
        <v>43.788321167883211</v>
      </c>
      <c r="S220" s="4">
        <f>IFERROR(Tabla1[[#This Row],[leads]]/Tabla1[[#This Row],[orders]],0)</f>
        <v>6</v>
      </c>
    </row>
    <row r="221" spans="1:19" x14ac:dyDescent="0.25">
      <c r="A221">
        <v>220</v>
      </c>
      <c r="B221" s="1">
        <v>44247</v>
      </c>
      <c r="C221" t="s">
        <v>25</v>
      </c>
      <c r="D221" t="s">
        <v>20</v>
      </c>
      <c r="E221" t="s">
        <v>12</v>
      </c>
      <c r="F221" s="3">
        <v>26012342</v>
      </c>
      <c r="G221" s="11">
        <v>750361</v>
      </c>
      <c r="H221" s="3">
        <v>50408</v>
      </c>
      <c r="I221" s="3">
        <v>1678</v>
      </c>
      <c r="J221" s="3">
        <v>252</v>
      </c>
      <c r="K221" s="11">
        <v>1003210</v>
      </c>
      <c r="L221" s="5">
        <f>IFERROR((Tabla1[[#This Row],[revenue]]-Tabla1[[#This Row],[mark_spent]])/Tabla1[[#This Row],[mark_spent]],0)</f>
        <v>0.33696980520043018</v>
      </c>
      <c r="M221" s="11">
        <f>IFERROR(Tabla1[[#This Row],[mark_spent]]/Tabla1[[#This Row],[impressions]],0)</f>
        <v>2.8846345323308452E-2</v>
      </c>
      <c r="N221" s="11">
        <f>IFERROR(Tabla1[[#This Row],[mark_spent]]/Tabla1[[#This Row],[clicks]],0)</f>
        <v>14.885752261545786</v>
      </c>
      <c r="O221" s="11">
        <f>IFERROR(Tabla1[[#This Row],[mark_spent]]/Tabla1[[#This Row],[leads]],0)</f>
        <v>447.17580452920146</v>
      </c>
      <c r="P221" s="11">
        <f>IFERROR(Tabla1[[#This Row],[mark_spent]]/Tabla1[[#This Row],[orders]],0)</f>
        <v>2977.6230158730159</v>
      </c>
      <c r="Q221" s="4">
        <f>IFERROR(Tabla1[[#This Row],[impressions]]/Tabla1[[#This Row],[clicks]],0)</f>
        <v>516.0359863513728</v>
      </c>
      <c r="R221" s="4">
        <f>IFERROR(Tabla1[[#This Row],[clicks]]/Tabla1[[#This Row],[leads]],0)</f>
        <v>30.040524433849821</v>
      </c>
      <c r="S221" s="4">
        <f>IFERROR(Tabla1[[#This Row],[leads]]/Tabla1[[#This Row],[orders]],0)</f>
        <v>6.6587301587301591</v>
      </c>
    </row>
    <row r="222" spans="1:19" x14ac:dyDescent="0.25">
      <c r="A222">
        <v>221</v>
      </c>
      <c r="B222" s="1">
        <v>44248</v>
      </c>
      <c r="C222" t="s">
        <v>21</v>
      </c>
      <c r="D222" t="s">
        <v>13</v>
      </c>
      <c r="E222" t="s">
        <v>9</v>
      </c>
      <c r="F222" s="3">
        <v>478600</v>
      </c>
      <c r="G222" s="11">
        <v>38596.699999999997</v>
      </c>
      <c r="H222" s="3">
        <v>2393</v>
      </c>
      <c r="I222" s="3">
        <v>66</v>
      </c>
      <c r="J222" s="3">
        <v>7</v>
      </c>
      <c r="K222" s="11">
        <v>31094</v>
      </c>
      <c r="L222" s="5">
        <f>IFERROR((Tabla1[[#This Row],[revenue]]-Tabla1[[#This Row],[mark_spent]])/Tabla1[[#This Row],[mark_spent]],0)</f>
        <v>-0.1943870849062225</v>
      </c>
      <c r="M222" s="11">
        <f>IFERROR(Tabla1[[#This Row],[mark_spent]]/Tabla1[[#This Row],[impressions]],0)</f>
        <v>8.0645006268282485E-2</v>
      </c>
      <c r="N222" s="11">
        <f>IFERROR(Tabla1[[#This Row],[mark_spent]]/Tabla1[[#This Row],[clicks]],0)</f>
        <v>16.129001253656497</v>
      </c>
      <c r="O222" s="11">
        <f>IFERROR(Tabla1[[#This Row],[mark_spent]]/Tabla1[[#This Row],[leads]],0)</f>
        <v>584.7984848484848</v>
      </c>
      <c r="P222" s="11">
        <f>IFERROR(Tabla1[[#This Row],[mark_spent]]/Tabla1[[#This Row],[orders]],0)</f>
        <v>5513.8142857142857</v>
      </c>
      <c r="Q222" s="4">
        <f>IFERROR(Tabla1[[#This Row],[impressions]]/Tabla1[[#This Row],[clicks]],0)</f>
        <v>200</v>
      </c>
      <c r="R222" s="4">
        <f>IFERROR(Tabla1[[#This Row],[clicks]]/Tabla1[[#This Row],[leads]],0)</f>
        <v>36.257575757575758</v>
      </c>
      <c r="S222" s="4">
        <f>IFERROR(Tabla1[[#This Row],[leads]]/Tabla1[[#This Row],[orders]],0)</f>
        <v>9.4285714285714288</v>
      </c>
    </row>
    <row r="223" spans="1:19" x14ac:dyDescent="0.25">
      <c r="A223">
        <v>222</v>
      </c>
      <c r="B223" s="1">
        <v>44248</v>
      </c>
      <c r="C223" t="s">
        <v>21</v>
      </c>
      <c r="D223" t="s">
        <v>14</v>
      </c>
      <c r="E223" t="s">
        <v>9</v>
      </c>
      <c r="F223" s="3">
        <v>543787</v>
      </c>
      <c r="G223" s="11">
        <v>39481</v>
      </c>
      <c r="H223" s="3">
        <v>3299</v>
      </c>
      <c r="I223" s="3">
        <v>113</v>
      </c>
      <c r="J223" s="3">
        <v>6</v>
      </c>
      <c r="K223" s="11">
        <v>29538</v>
      </c>
      <c r="L223" s="5">
        <f>IFERROR((Tabla1[[#This Row],[revenue]]-Tabla1[[#This Row],[mark_spent]])/Tabla1[[#This Row],[mark_spent]],0)</f>
        <v>-0.25184265849395909</v>
      </c>
      <c r="M223" s="11">
        <f>IFERROR(Tabla1[[#This Row],[mark_spent]]/Tabla1[[#This Row],[impressions]],0)</f>
        <v>7.2603795236002328E-2</v>
      </c>
      <c r="N223" s="11">
        <f>IFERROR(Tabla1[[#This Row],[mark_spent]]/Tabla1[[#This Row],[clicks]],0)</f>
        <v>11.967565929069416</v>
      </c>
      <c r="O223" s="11">
        <f>IFERROR(Tabla1[[#This Row],[mark_spent]]/Tabla1[[#This Row],[leads]],0)</f>
        <v>349.38938053097343</v>
      </c>
      <c r="P223" s="11">
        <f>IFERROR(Tabla1[[#This Row],[mark_spent]]/Tabla1[[#This Row],[orders]],0)</f>
        <v>6580.166666666667</v>
      </c>
      <c r="Q223" s="4">
        <f>IFERROR(Tabla1[[#This Row],[impressions]]/Tabla1[[#This Row],[clicks]],0)</f>
        <v>164.83388905729009</v>
      </c>
      <c r="R223" s="4">
        <f>IFERROR(Tabla1[[#This Row],[clicks]]/Tabla1[[#This Row],[leads]],0)</f>
        <v>29.194690265486727</v>
      </c>
      <c r="S223" s="4">
        <f>IFERROR(Tabla1[[#This Row],[leads]]/Tabla1[[#This Row],[orders]],0)</f>
        <v>18.833333333333332</v>
      </c>
    </row>
    <row r="224" spans="1:19" x14ac:dyDescent="0.25">
      <c r="A224">
        <v>223</v>
      </c>
      <c r="B224" s="1">
        <v>44248</v>
      </c>
      <c r="C224" t="s">
        <v>22</v>
      </c>
      <c r="D224" t="s">
        <v>15</v>
      </c>
      <c r="E224" t="s">
        <v>10</v>
      </c>
      <c r="F224" s="3">
        <v>49655</v>
      </c>
      <c r="G224" s="11">
        <v>9444.1200000000008</v>
      </c>
      <c r="H224" s="3">
        <v>907</v>
      </c>
      <c r="I224" s="3">
        <v>18</v>
      </c>
      <c r="J224" s="3">
        <v>2</v>
      </c>
      <c r="K224" s="11">
        <v>15962</v>
      </c>
      <c r="L224" s="5">
        <f>IFERROR((Tabla1[[#This Row],[revenue]]-Tabla1[[#This Row],[mark_spent]])/Tabla1[[#This Row],[mark_spent]],0)</f>
        <v>0.69015217934545503</v>
      </c>
      <c r="M224" s="11">
        <f>IFERROR(Tabla1[[#This Row],[mark_spent]]/Tabla1[[#This Row],[impressions]],0)</f>
        <v>0.19019474373174908</v>
      </c>
      <c r="N224" s="11">
        <f>IFERROR(Tabla1[[#This Row],[mark_spent]]/Tabla1[[#This Row],[clicks]],0)</f>
        <v>10.412480705622933</v>
      </c>
      <c r="O224" s="11">
        <f>IFERROR(Tabla1[[#This Row],[mark_spent]]/Tabla1[[#This Row],[leads]],0)</f>
        <v>524.6733333333334</v>
      </c>
      <c r="P224" s="11">
        <f>IFERROR(Tabla1[[#This Row],[mark_spent]]/Tabla1[[#This Row],[orders]],0)</f>
        <v>4722.0600000000004</v>
      </c>
      <c r="Q224" s="4">
        <f>IFERROR(Tabla1[[#This Row],[impressions]]/Tabla1[[#This Row],[clicks]],0)</f>
        <v>54.746416758544655</v>
      </c>
      <c r="R224" s="4">
        <f>IFERROR(Tabla1[[#This Row],[clicks]]/Tabla1[[#This Row],[leads]],0)</f>
        <v>50.388888888888886</v>
      </c>
      <c r="S224" s="4">
        <f>IFERROR(Tabla1[[#This Row],[leads]]/Tabla1[[#This Row],[orders]],0)</f>
        <v>9</v>
      </c>
    </row>
    <row r="225" spans="1:19" x14ac:dyDescent="0.25">
      <c r="A225">
        <v>224</v>
      </c>
      <c r="B225" s="1">
        <v>44248</v>
      </c>
      <c r="C225" t="s">
        <v>22</v>
      </c>
      <c r="D225" t="s">
        <v>16</v>
      </c>
      <c r="E225" t="s">
        <v>10</v>
      </c>
      <c r="F225" s="3">
        <v>478400</v>
      </c>
      <c r="G225" s="11">
        <v>17476.2</v>
      </c>
      <c r="H225" s="3">
        <v>2392</v>
      </c>
      <c r="I225" s="3">
        <v>48</v>
      </c>
      <c r="J225" s="3">
        <v>5</v>
      </c>
      <c r="K225" s="11">
        <v>12910</v>
      </c>
      <c r="L225" s="5">
        <f>IFERROR((Tabla1[[#This Row],[revenue]]-Tabla1[[#This Row],[mark_spent]])/Tabla1[[#This Row],[mark_spent]],0)</f>
        <v>-0.26128105652258504</v>
      </c>
      <c r="M225" s="11">
        <f>IFERROR(Tabla1[[#This Row],[mark_spent]]/Tabla1[[#This Row],[impressions]],0)</f>
        <v>3.6530518394648832E-2</v>
      </c>
      <c r="N225" s="11">
        <f>IFERROR(Tabla1[[#This Row],[mark_spent]]/Tabla1[[#This Row],[clicks]],0)</f>
        <v>7.306103678929766</v>
      </c>
      <c r="O225" s="11">
        <f>IFERROR(Tabla1[[#This Row],[mark_spent]]/Tabla1[[#This Row],[leads]],0)</f>
        <v>364.08750000000003</v>
      </c>
      <c r="P225" s="11">
        <f>IFERROR(Tabla1[[#This Row],[mark_spent]]/Tabla1[[#This Row],[orders]],0)</f>
        <v>3495.2400000000002</v>
      </c>
      <c r="Q225" s="4">
        <f>IFERROR(Tabla1[[#This Row],[impressions]]/Tabla1[[#This Row],[clicks]],0)</f>
        <v>200</v>
      </c>
      <c r="R225" s="4">
        <f>IFERROR(Tabla1[[#This Row],[clicks]]/Tabla1[[#This Row],[leads]],0)</f>
        <v>49.833333333333336</v>
      </c>
      <c r="S225" s="4">
        <f>IFERROR(Tabla1[[#This Row],[leads]]/Tabla1[[#This Row],[orders]],0)</f>
        <v>9.6</v>
      </c>
    </row>
    <row r="226" spans="1:19" x14ac:dyDescent="0.25">
      <c r="A226">
        <v>225</v>
      </c>
      <c r="B226" s="1">
        <v>44248</v>
      </c>
      <c r="C226" t="s">
        <v>23</v>
      </c>
      <c r="D226" t="s">
        <v>17</v>
      </c>
      <c r="E226" t="s">
        <v>11</v>
      </c>
      <c r="F226" s="3">
        <v>713896</v>
      </c>
      <c r="G226" s="11">
        <v>30801</v>
      </c>
      <c r="H226" s="3">
        <v>4507</v>
      </c>
      <c r="I226" s="3">
        <v>90</v>
      </c>
      <c r="J226" s="3">
        <v>20</v>
      </c>
      <c r="K226" s="11">
        <v>159620</v>
      </c>
      <c r="L226" s="5">
        <f>IFERROR((Tabla1[[#This Row],[revenue]]-Tabla1[[#This Row],[mark_spent]])/Tabla1[[#This Row],[mark_spent]],0)</f>
        <v>4.1822992759975328</v>
      </c>
      <c r="M226" s="11">
        <f>IFERROR(Tabla1[[#This Row],[mark_spent]]/Tabla1[[#This Row],[impressions]],0)</f>
        <v>4.314493987919809E-2</v>
      </c>
      <c r="N226" s="11">
        <f>IFERROR(Tabla1[[#This Row],[mark_spent]]/Tabla1[[#This Row],[clicks]],0)</f>
        <v>6.8340359440869758</v>
      </c>
      <c r="O226" s="11">
        <f>IFERROR(Tabla1[[#This Row],[mark_spent]]/Tabla1[[#This Row],[leads]],0)</f>
        <v>342.23333333333335</v>
      </c>
      <c r="P226" s="11">
        <f>IFERROR(Tabla1[[#This Row],[mark_spent]]/Tabla1[[#This Row],[orders]],0)</f>
        <v>1540.05</v>
      </c>
      <c r="Q226" s="4">
        <f>IFERROR(Tabla1[[#This Row],[impressions]]/Tabla1[[#This Row],[clicks]],0)</f>
        <v>158.39715997337476</v>
      </c>
      <c r="R226" s="4">
        <f>IFERROR(Tabla1[[#This Row],[clicks]]/Tabla1[[#This Row],[leads]],0)</f>
        <v>50.077777777777776</v>
      </c>
      <c r="S226" s="4">
        <f>IFERROR(Tabla1[[#This Row],[leads]]/Tabla1[[#This Row],[orders]],0)</f>
        <v>4.5</v>
      </c>
    </row>
    <row r="227" spans="1:19" x14ac:dyDescent="0.25">
      <c r="A227">
        <v>226</v>
      </c>
      <c r="B227" s="1">
        <v>44248</v>
      </c>
      <c r="C227" t="s">
        <v>24</v>
      </c>
      <c r="D227" t="s">
        <v>13</v>
      </c>
      <c r="E227" t="s">
        <v>9</v>
      </c>
      <c r="F227" s="3">
        <v>555915</v>
      </c>
      <c r="G227" s="11">
        <v>29457.5</v>
      </c>
      <c r="H227" s="3">
        <v>2709</v>
      </c>
      <c r="I227" s="3">
        <v>60</v>
      </c>
      <c r="J227" s="3">
        <v>10</v>
      </c>
      <c r="K227" s="11">
        <v>55540</v>
      </c>
      <c r="L227" s="5">
        <f>IFERROR((Tabla1[[#This Row],[revenue]]-Tabla1[[#This Row],[mark_spent]])/Tabla1[[#This Row],[mark_spent]],0)</f>
        <v>0.88542815921242468</v>
      </c>
      <c r="M227" s="11">
        <f>IFERROR(Tabla1[[#This Row],[mark_spent]]/Tabla1[[#This Row],[impressions]],0)</f>
        <v>5.2989215977262714E-2</v>
      </c>
      <c r="N227" s="11">
        <f>IFERROR(Tabla1[[#This Row],[mark_spent]]/Tabla1[[#This Row],[clicks]],0)</f>
        <v>10.873938722775932</v>
      </c>
      <c r="O227" s="11">
        <f>IFERROR(Tabla1[[#This Row],[mark_spent]]/Tabla1[[#This Row],[leads]],0)</f>
        <v>490.95833333333331</v>
      </c>
      <c r="P227" s="11">
        <f>IFERROR(Tabla1[[#This Row],[mark_spent]]/Tabla1[[#This Row],[orders]],0)</f>
        <v>2945.75</v>
      </c>
      <c r="Q227" s="4">
        <f>IFERROR(Tabla1[[#This Row],[impressions]]/Tabla1[[#This Row],[clicks]],0)</f>
        <v>205.21040974529348</v>
      </c>
      <c r="R227" s="4">
        <f>IFERROR(Tabla1[[#This Row],[clicks]]/Tabla1[[#This Row],[leads]],0)</f>
        <v>45.15</v>
      </c>
      <c r="S227" s="4">
        <f>IFERROR(Tabla1[[#This Row],[leads]]/Tabla1[[#This Row],[orders]],0)</f>
        <v>6</v>
      </c>
    </row>
    <row r="228" spans="1:19" x14ac:dyDescent="0.25">
      <c r="A228">
        <v>227</v>
      </c>
      <c r="B228" s="1">
        <v>44248</v>
      </c>
      <c r="C228" t="s">
        <v>24</v>
      </c>
      <c r="D228" t="s">
        <v>14</v>
      </c>
      <c r="E228" t="s">
        <v>9</v>
      </c>
      <c r="F228" s="3">
        <v>781353</v>
      </c>
      <c r="G228" s="11">
        <v>12503.5</v>
      </c>
      <c r="H228" s="3">
        <v>5104</v>
      </c>
      <c r="I228" s="3">
        <v>102</v>
      </c>
      <c r="J228" s="3">
        <v>4</v>
      </c>
      <c r="K228" s="11">
        <v>7924</v>
      </c>
      <c r="L228" s="5">
        <f>IFERROR((Tabla1[[#This Row],[revenue]]-Tabla1[[#This Row],[mark_spent]])/Tabla1[[#This Row],[mark_spent]],0)</f>
        <v>-0.36625744791458392</v>
      </c>
      <c r="M228" s="11">
        <f>IFERROR(Tabla1[[#This Row],[mark_spent]]/Tabla1[[#This Row],[impressions]],0)</f>
        <v>1.6002370247506569E-2</v>
      </c>
      <c r="N228" s="11">
        <f>IFERROR(Tabla1[[#This Row],[mark_spent]]/Tabla1[[#This Row],[clicks]],0)</f>
        <v>2.4497452978056424</v>
      </c>
      <c r="O228" s="11">
        <f>IFERROR(Tabla1[[#This Row],[mark_spent]]/Tabla1[[#This Row],[leads]],0)</f>
        <v>122.58333333333333</v>
      </c>
      <c r="P228" s="11">
        <f>IFERROR(Tabla1[[#This Row],[mark_spent]]/Tabla1[[#This Row],[orders]],0)</f>
        <v>3125.875</v>
      </c>
      <c r="Q228" s="4">
        <f>IFERROR(Tabla1[[#This Row],[impressions]]/Tabla1[[#This Row],[clicks]],0)</f>
        <v>153.08640282131663</v>
      </c>
      <c r="R228" s="4">
        <f>IFERROR(Tabla1[[#This Row],[clicks]]/Tabla1[[#This Row],[leads]],0)</f>
        <v>50.03921568627451</v>
      </c>
      <c r="S228" s="4">
        <f>IFERROR(Tabla1[[#This Row],[leads]]/Tabla1[[#This Row],[orders]],0)</f>
        <v>25.5</v>
      </c>
    </row>
    <row r="229" spans="1:19" x14ac:dyDescent="0.25">
      <c r="A229">
        <v>228</v>
      </c>
      <c r="B229" s="1">
        <v>44248</v>
      </c>
      <c r="C229" t="s">
        <v>21</v>
      </c>
      <c r="D229" t="s">
        <v>18</v>
      </c>
      <c r="E229" t="s">
        <v>9</v>
      </c>
      <c r="F229" s="3">
        <v>10812</v>
      </c>
      <c r="G229" s="11">
        <v>1555.96</v>
      </c>
      <c r="H229" s="3">
        <v>296</v>
      </c>
      <c r="I229" s="3">
        <v>3</v>
      </c>
      <c r="J229" s="3">
        <v>1</v>
      </c>
      <c r="K229" s="11">
        <v>3993</v>
      </c>
      <c r="L229" s="5">
        <f>IFERROR((Tabla1[[#This Row],[revenue]]-Tabla1[[#This Row],[mark_spent]])/Tabla1[[#This Row],[mark_spent]],0)</f>
        <v>1.5662613434792667</v>
      </c>
      <c r="M229" s="11">
        <f>IFERROR(Tabla1[[#This Row],[mark_spent]]/Tabla1[[#This Row],[impressions]],0)</f>
        <v>0.14391046984831668</v>
      </c>
      <c r="N229" s="11">
        <f>IFERROR(Tabla1[[#This Row],[mark_spent]]/Tabla1[[#This Row],[clicks]],0)</f>
        <v>5.2566216216216217</v>
      </c>
      <c r="O229" s="11">
        <f>IFERROR(Tabla1[[#This Row],[mark_spent]]/Tabla1[[#This Row],[leads]],0)</f>
        <v>518.65333333333331</v>
      </c>
      <c r="P229" s="11">
        <f>IFERROR(Tabla1[[#This Row],[mark_spent]]/Tabla1[[#This Row],[orders]],0)</f>
        <v>1555.96</v>
      </c>
      <c r="Q229" s="4">
        <f>IFERROR(Tabla1[[#This Row],[impressions]]/Tabla1[[#This Row],[clicks]],0)</f>
        <v>36.527027027027025</v>
      </c>
      <c r="R229" s="4">
        <f>IFERROR(Tabla1[[#This Row],[clicks]]/Tabla1[[#This Row],[leads]],0)</f>
        <v>98.666666666666671</v>
      </c>
      <c r="S229" s="4">
        <f>IFERROR(Tabla1[[#This Row],[leads]]/Tabla1[[#This Row],[orders]],0)</f>
        <v>3</v>
      </c>
    </row>
    <row r="230" spans="1:19" x14ac:dyDescent="0.25">
      <c r="A230">
        <v>229</v>
      </c>
      <c r="B230" s="1">
        <v>44248</v>
      </c>
      <c r="C230" t="s">
        <v>21</v>
      </c>
      <c r="D230" t="s">
        <v>19</v>
      </c>
      <c r="E230" t="s">
        <v>9</v>
      </c>
      <c r="F230" s="3">
        <v>119400</v>
      </c>
      <c r="G230" s="11">
        <v>32169.9</v>
      </c>
      <c r="H230" s="3">
        <v>1194</v>
      </c>
      <c r="I230" s="3">
        <v>24</v>
      </c>
      <c r="J230" s="3">
        <v>4</v>
      </c>
      <c r="K230" s="11">
        <v>3924</v>
      </c>
      <c r="L230" s="5">
        <f>IFERROR((Tabla1[[#This Row],[revenue]]-Tabla1[[#This Row],[mark_spent]])/Tabla1[[#This Row],[mark_spent]],0)</f>
        <v>-0.87802262363265038</v>
      </c>
      <c r="M230" s="11">
        <f>IFERROR(Tabla1[[#This Row],[mark_spent]]/Tabla1[[#This Row],[impressions]],0)</f>
        <v>0.26942964824120602</v>
      </c>
      <c r="N230" s="11">
        <f>IFERROR(Tabla1[[#This Row],[mark_spent]]/Tabla1[[#This Row],[clicks]],0)</f>
        <v>26.942964824120605</v>
      </c>
      <c r="O230" s="11">
        <f>IFERROR(Tabla1[[#This Row],[mark_spent]]/Tabla1[[#This Row],[leads]],0)</f>
        <v>1340.4125000000001</v>
      </c>
      <c r="P230" s="11">
        <f>IFERROR(Tabla1[[#This Row],[mark_spent]]/Tabla1[[#This Row],[orders]],0)</f>
        <v>8042.4750000000004</v>
      </c>
      <c r="Q230" s="4">
        <f>IFERROR(Tabla1[[#This Row],[impressions]]/Tabla1[[#This Row],[clicks]],0)</f>
        <v>100</v>
      </c>
      <c r="R230" s="4">
        <f>IFERROR(Tabla1[[#This Row],[clicks]]/Tabla1[[#This Row],[leads]],0)</f>
        <v>49.75</v>
      </c>
      <c r="S230" s="4">
        <f>IFERROR(Tabla1[[#This Row],[leads]]/Tabla1[[#This Row],[orders]],0)</f>
        <v>6</v>
      </c>
    </row>
    <row r="231" spans="1:19" x14ac:dyDescent="0.25">
      <c r="A231">
        <v>230</v>
      </c>
      <c r="B231" s="1">
        <v>44248</v>
      </c>
      <c r="C231" t="s">
        <v>24</v>
      </c>
      <c r="D231" t="s">
        <v>17</v>
      </c>
      <c r="E231" t="s">
        <v>11</v>
      </c>
      <c r="F231" s="3">
        <v>300900</v>
      </c>
      <c r="G231" s="11">
        <v>65006.3</v>
      </c>
      <c r="H231" s="3">
        <v>3009</v>
      </c>
      <c r="I231" s="3">
        <v>89</v>
      </c>
      <c r="J231" s="3">
        <v>17</v>
      </c>
      <c r="K231" s="11">
        <v>84677</v>
      </c>
      <c r="L231" s="5">
        <f>IFERROR((Tabla1[[#This Row],[revenue]]-Tabla1[[#This Row],[mark_spent]])/Tabla1[[#This Row],[mark_spent]],0)</f>
        <v>0.30259682523078524</v>
      </c>
      <c r="M231" s="11">
        <f>IFERROR(Tabla1[[#This Row],[mark_spent]]/Tabla1[[#This Row],[impressions]],0)</f>
        <v>0.21603954802259889</v>
      </c>
      <c r="N231" s="11">
        <f>IFERROR(Tabla1[[#This Row],[mark_spent]]/Tabla1[[#This Row],[clicks]],0)</f>
        <v>21.603954802259889</v>
      </c>
      <c r="O231" s="11">
        <f>IFERROR(Tabla1[[#This Row],[mark_spent]]/Tabla1[[#This Row],[leads]],0)</f>
        <v>730.40786516853939</v>
      </c>
      <c r="P231" s="11">
        <f>IFERROR(Tabla1[[#This Row],[mark_spent]]/Tabla1[[#This Row],[orders]],0)</f>
        <v>3823.9</v>
      </c>
      <c r="Q231" s="4">
        <f>IFERROR(Tabla1[[#This Row],[impressions]]/Tabla1[[#This Row],[clicks]],0)</f>
        <v>100</v>
      </c>
      <c r="R231" s="4">
        <f>IFERROR(Tabla1[[#This Row],[clicks]]/Tabla1[[#This Row],[leads]],0)</f>
        <v>33.80898876404494</v>
      </c>
      <c r="S231" s="4">
        <f>IFERROR(Tabla1[[#This Row],[leads]]/Tabla1[[#This Row],[orders]],0)</f>
        <v>5.2352941176470589</v>
      </c>
    </row>
    <row r="232" spans="1:19" x14ac:dyDescent="0.25">
      <c r="A232">
        <v>231</v>
      </c>
      <c r="B232" s="1">
        <v>44248</v>
      </c>
      <c r="C232" t="s">
        <v>25</v>
      </c>
      <c r="D232" t="s">
        <v>20</v>
      </c>
      <c r="E232" t="s">
        <v>12</v>
      </c>
      <c r="F232" s="3">
        <v>42080000</v>
      </c>
      <c r="G232" s="11">
        <v>25023.200000000001</v>
      </c>
      <c r="H232" s="3">
        <v>4208</v>
      </c>
      <c r="I232" s="3">
        <v>67</v>
      </c>
      <c r="J232" s="3">
        <v>10</v>
      </c>
      <c r="K232" s="11">
        <v>31710</v>
      </c>
      <c r="L232" s="5">
        <f>IFERROR((Tabla1[[#This Row],[revenue]]-Tabla1[[#This Row],[mark_spent]])/Tabla1[[#This Row],[mark_spent]],0)</f>
        <v>0.26722401611304708</v>
      </c>
      <c r="M232" s="11">
        <f>IFERROR(Tabla1[[#This Row],[mark_spent]]/Tabla1[[#This Row],[impressions]],0)</f>
        <v>5.9465779467680609E-4</v>
      </c>
      <c r="N232" s="11">
        <f>IFERROR(Tabla1[[#This Row],[mark_spent]]/Tabla1[[#This Row],[clicks]],0)</f>
        <v>5.9465779467680608</v>
      </c>
      <c r="O232" s="11">
        <f>IFERROR(Tabla1[[#This Row],[mark_spent]]/Tabla1[[#This Row],[leads]],0)</f>
        <v>373.48059701492537</v>
      </c>
      <c r="P232" s="11">
        <f>IFERROR(Tabla1[[#This Row],[mark_spent]]/Tabla1[[#This Row],[orders]],0)</f>
        <v>2502.3200000000002</v>
      </c>
      <c r="Q232" s="4">
        <f>IFERROR(Tabla1[[#This Row],[impressions]]/Tabla1[[#This Row],[clicks]],0)</f>
        <v>10000</v>
      </c>
      <c r="R232" s="4">
        <f>IFERROR(Tabla1[[#This Row],[clicks]]/Tabla1[[#This Row],[leads]],0)</f>
        <v>62.805970149253731</v>
      </c>
      <c r="S232" s="4">
        <f>IFERROR(Tabla1[[#This Row],[leads]]/Tabla1[[#This Row],[orders]],0)</f>
        <v>6.7</v>
      </c>
    </row>
    <row r="233" spans="1:19" x14ac:dyDescent="0.25">
      <c r="A233">
        <v>232</v>
      </c>
      <c r="B233" s="1">
        <v>44249</v>
      </c>
      <c r="C233" t="s">
        <v>21</v>
      </c>
      <c r="D233" t="s">
        <v>13</v>
      </c>
      <c r="E233" t="s">
        <v>9</v>
      </c>
      <c r="F233" s="3">
        <v>605386</v>
      </c>
      <c r="G233" s="11">
        <v>59710</v>
      </c>
      <c r="H233" s="3">
        <v>4802</v>
      </c>
      <c r="I233" s="3">
        <v>96</v>
      </c>
      <c r="J233" s="3">
        <v>12</v>
      </c>
      <c r="K233" s="11">
        <v>67632</v>
      </c>
      <c r="L233" s="5">
        <f>IFERROR((Tabla1[[#This Row],[revenue]]-Tabla1[[#This Row],[mark_spent]])/Tabla1[[#This Row],[mark_spent]],0)</f>
        <v>0.13267459387037348</v>
      </c>
      <c r="M233" s="11">
        <f>IFERROR(Tabla1[[#This Row],[mark_spent]]/Tabla1[[#This Row],[impressions]],0)</f>
        <v>9.8631286484986438E-2</v>
      </c>
      <c r="N233" s="11">
        <f>IFERROR(Tabla1[[#This Row],[mark_spent]]/Tabla1[[#This Row],[clicks]],0)</f>
        <v>12.434402332361516</v>
      </c>
      <c r="O233" s="11">
        <f>IFERROR(Tabla1[[#This Row],[mark_spent]]/Tabla1[[#This Row],[leads]],0)</f>
        <v>621.97916666666663</v>
      </c>
      <c r="P233" s="11">
        <f>IFERROR(Tabla1[[#This Row],[mark_spent]]/Tabla1[[#This Row],[orders]],0)</f>
        <v>4975.833333333333</v>
      </c>
      <c r="Q233" s="4">
        <f>IFERROR(Tabla1[[#This Row],[impressions]]/Tabla1[[#This Row],[clicks]],0)</f>
        <v>126.06955435235318</v>
      </c>
      <c r="R233" s="4">
        <f>IFERROR(Tabla1[[#This Row],[clicks]]/Tabla1[[#This Row],[leads]],0)</f>
        <v>50.020833333333336</v>
      </c>
      <c r="S233" s="4">
        <f>IFERROR(Tabla1[[#This Row],[leads]]/Tabla1[[#This Row],[orders]],0)</f>
        <v>8</v>
      </c>
    </row>
    <row r="234" spans="1:19" x14ac:dyDescent="0.25">
      <c r="A234">
        <v>233</v>
      </c>
      <c r="B234" s="1">
        <v>44249</v>
      </c>
      <c r="C234" t="s">
        <v>21</v>
      </c>
      <c r="D234" t="s">
        <v>14</v>
      </c>
      <c r="E234" t="s">
        <v>9</v>
      </c>
      <c r="F234" s="3">
        <v>2090371</v>
      </c>
      <c r="G234" s="11">
        <v>95536.2</v>
      </c>
      <c r="H234" s="3">
        <v>6606</v>
      </c>
      <c r="I234" s="3">
        <v>132</v>
      </c>
      <c r="J234" s="3">
        <v>14</v>
      </c>
      <c r="K234" s="11">
        <v>69734</v>
      </c>
      <c r="L234" s="5">
        <f>IFERROR((Tabla1[[#This Row],[revenue]]-Tabla1[[#This Row],[mark_spent]])/Tabla1[[#This Row],[mark_spent]],0)</f>
        <v>-0.27007772969827143</v>
      </c>
      <c r="M234" s="11">
        <f>IFERROR(Tabla1[[#This Row],[mark_spent]]/Tabla1[[#This Row],[impressions]],0)</f>
        <v>4.5702987651474306E-2</v>
      </c>
      <c r="N234" s="11">
        <f>IFERROR(Tabla1[[#This Row],[mark_spent]]/Tabla1[[#This Row],[clicks]],0)</f>
        <v>14.462034514078111</v>
      </c>
      <c r="O234" s="11">
        <f>IFERROR(Tabla1[[#This Row],[mark_spent]]/Tabla1[[#This Row],[leads]],0)</f>
        <v>723.7590909090909</v>
      </c>
      <c r="P234" s="11">
        <f>IFERROR(Tabla1[[#This Row],[mark_spent]]/Tabla1[[#This Row],[orders]],0)</f>
        <v>6824.0142857142855</v>
      </c>
      <c r="Q234" s="4">
        <f>IFERROR(Tabla1[[#This Row],[impressions]]/Tabla1[[#This Row],[clicks]],0)</f>
        <v>316.43521041477447</v>
      </c>
      <c r="R234" s="4">
        <f>IFERROR(Tabla1[[#This Row],[clicks]]/Tabla1[[#This Row],[leads]],0)</f>
        <v>50.045454545454547</v>
      </c>
      <c r="S234" s="4">
        <f>IFERROR(Tabla1[[#This Row],[leads]]/Tabla1[[#This Row],[orders]],0)</f>
        <v>9.4285714285714288</v>
      </c>
    </row>
    <row r="235" spans="1:19" x14ac:dyDescent="0.25">
      <c r="A235">
        <v>234</v>
      </c>
      <c r="B235" s="1">
        <v>44249</v>
      </c>
      <c r="C235" t="s">
        <v>22</v>
      </c>
      <c r="D235" t="s">
        <v>15</v>
      </c>
      <c r="E235" t="s">
        <v>10</v>
      </c>
      <c r="F235" s="3">
        <v>90500</v>
      </c>
      <c r="G235" s="11">
        <v>30645.4</v>
      </c>
      <c r="H235" s="3">
        <v>1810</v>
      </c>
      <c r="I235" s="3">
        <v>65</v>
      </c>
      <c r="J235" s="3">
        <v>7</v>
      </c>
      <c r="K235" s="11">
        <v>59045</v>
      </c>
      <c r="L235" s="5">
        <f>IFERROR((Tabla1[[#This Row],[revenue]]-Tabla1[[#This Row],[mark_spent]])/Tabla1[[#This Row],[mark_spent]],0)</f>
        <v>0.92671657083934289</v>
      </c>
      <c r="M235" s="11">
        <f>IFERROR(Tabla1[[#This Row],[mark_spent]]/Tabla1[[#This Row],[impressions]],0)</f>
        <v>0.33862320441988952</v>
      </c>
      <c r="N235" s="11">
        <f>IFERROR(Tabla1[[#This Row],[mark_spent]]/Tabla1[[#This Row],[clicks]],0)</f>
        <v>16.931160220994474</v>
      </c>
      <c r="O235" s="11">
        <f>IFERROR(Tabla1[[#This Row],[mark_spent]]/Tabla1[[#This Row],[leads]],0)</f>
        <v>471.46769230769235</v>
      </c>
      <c r="P235" s="11">
        <f>IFERROR(Tabla1[[#This Row],[mark_spent]]/Tabla1[[#This Row],[orders]],0)</f>
        <v>4377.9142857142861</v>
      </c>
      <c r="Q235" s="4">
        <f>IFERROR(Tabla1[[#This Row],[impressions]]/Tabla1[[#This Row],[clicks]],0)</f>
        <v>50</v>
      </c>
      <c r="R235" s="4">
        <f>IFERROR(Tabla1[[#This Row],[clicks]]/Tabla1[[#This Row],[leads]],0)</f>
        <v>27.846153846153847</v>
      </c>
      <c r="S235" s="4">
        <f>IFERROR(Tabla1[[#This Row],[leads]]/Tabla1[[#This Row],[orders]],0)</f>
        <v>9.2857142857142865</v>
      </c>
    </row>
    <row r="236" spans="1:19" x14ac:dyDescent="0.25">
      <c r="A236">
        <v>235</v>
      </c>
      <c r="B236" s="1">
        <v>44249</v>
      </c>
      <c r="C236" t="s">
        <v>22</v>
      </c>
      <c r="D236" t="s">
        <v>16</v>
      </c>
      <c r="E236" t="s">
        <v>10</v>
      </c>
      <c r="F236" s="3">
        <v>959600</v>
      </c>
      <c r="G236" s="11">
        <v>12348.3</v>
      </c>
      <c r="H236" s="3">
        <v>4798</v>
      </c>
      <c r="I236" s="3">
        <v>39</v>
      </c>
      <c r="J236" s="3">
        <v>4</v>
      </c>
      <c r="K236" s="11">
        <v>11924</v>
      </c>
      <c r="L236" s="5">
        <f>IFERROR((Tabla1[[#This Row],[revenue]]-Tabla1[[#This Row],[mark_spent]])/Tabla1[[#This Row],[mark_spent]],0)</f>
        <v>-3.4361005158604768E-2</v>
      </c>
      <c r="M236" s="11">
        <f>IFERROR(Tabla1[[#This Row],[mark_spent]]/Tabla1[[#This Row],[impressions]],0)</f>
        <v>1.286817423926636E-2</v>
      </c>
      <c r="N236" s="11">
        <f>IFERROR(Tabla1[[#This Row],[mark_spent]]/Tabla1[[#This Row],[clicks]],0)</f>
        <v>2.5736348478532722</v>
      </c>
      <c r="O236" s="11">
        <f>IFERROR(Tabla1[[#This Row],[mark_spent]]/Tabla1[[#This Row],[leads]],0)</f>
        <v>316.62307692307689</v>
      </c>
      <c r="P236" s="11">
        <f>IFERROR(Tabla1[[#This Row],[mark_spent]]/Tabla1[[#This Row],[orders]],0)</f>
        <v>3087.0749999999998</v>
      </c>
      <c r="Q236" s="4">
        <f>IFERROR(Tabla1[[#This Row],[impressions]]/Tabla1[[#This Row],[clicks]],0)</f>
        <v>200</v>
      </c>
      <c r="R236" s="4">
        <f>IFERROR(Tabla1[[#This Row],[clicks]]/Tabla1[[#This Row],[leads]],0)</f>
        <v>123.02564102564102</v>
      </c>
      <c r="S236" s="4">
        <f>IFERROR(Tabla1[[#This Row],[leads]]/Tabla1[[#This Row],[orders]],0)</f>
        <v>9.75</v>
      </c>
    </row>
    <row r="237" spans="1:19" x14ac:dyDescent="0.25">
      <c r="A237">
        <v>236</v>
      </c>
      <c r="B237" s="1">
        <v>44249</v>
      </c>
      <c r="C237" t="s">
        <v>23</v>
      </c>
      <c r="D237" t="s">
        <v>17</v>
      </c>
      <c r="E237" t="s">
        <v>11</v>
      </c>
      <c r="F237" s="3">
        <v>757387</v>
      </c>
      <c r="G237" s="11">
        <v>77803.8</v>
      </c>
      <c r="H237" s="3">
        <v>8997</v>
      </c>
      <c r="I237" s="3">
        <v>180</v>
      </c>
      <c r="J237" s="3">
        <v>42</v>
      </c>
      <c r="K237" s="11">
        <v>359394</v>
      </c>
      <c r="L237" s="5">
        <f>IFERROR((Tabla1[[#This Row],[revenue]]-Tabla1[[#This Row],[mark_spent]])/Tabla1[[#This Row],[mark_spent]],0)</f>
        <v>3.6192345361023497</v>
      </c>
      <c r="M237" s="11">
        <f>IFERROR(Tabla1[[#This Row],[mark_spent]]/Tabla1[[#This Row],[impressions]],0)</f>
        <v>0.10272661136248708</v>
      </c>
      <c r="N237" s="11">
        <f>IFERROR(Tabla1[[#This Row],[mark_spent]]/Tabla1[[#This Row],[clicks]],0)</f>
        <v>8.6477492497499178</v>
      </c>
      <c r="O237" s="11">
        <f>IFERROR(Tabla1[[#This Row],[mark_spent]]/Tabla1[[#This Row],[leads]],0)</f>
        <v>432.24333333333334</v>
      </c>
      <c r="P237" s="11">
        <f>IFERROR(Tabla1[[#This Row],[mark_spent]]/Tabla1[[#This Row],[orders]],0)</f>
        <v>1852.4714285714285</v>
      </c>
      <c r="Q237" s="4">
        <f>IFERROR(Tabla1[[#This Row],[impressions]]/Tabla1[[#This Row],[clicks]],0)</f>
        <v>84.182171835056124</v>
      </c>
      <c r="R237" s="4">
        <f>IFERROR(Tabla1[[#This Row],[clicks]]/Tabla1[[#This Row],[leads]],0)</f>
        <v>49.983333333333334</v>
      </c>
      <c r="S237" s="4">
        <f>IFERROR(Tabla1[[#This Row],[leads]]/Tabla1[[#This Row],[orders]],0)</f>
        <v>4.2857142857142856</v>
      </c>
    </row>
    <row r="238" spans="1:19" x14ac:dyDescent="0.25">
      <c r="A238">
        <v>237</v>
      </c>
      <c r="B238" s="1">
        <v>44249</v>
      </c>
      <c r="C238" t="s">
        <v>24</v>
      </c>
      <c r="D238" t="s">
        <v>13</v>
      </c>
      <c r="E238" t="s">
        <v>9</v>
      </c>
      <c r="F238" s="3">
        <v>4565811</v>
      </c>
      <c r="G238" s="11">
        <v>33474.699999999997</v>
      </c>
      <c r="H238" s="3">
        <v>5397</v>
      </c>
      <c r="I238" s="3">
        <v>108</v>
      </c>
      <c r="J238" s="3">
        <v>9</v>
      </c>
      <c r="K238" s="11">
        <v>53829</v>
      </c>
      <c r="L238" s="5">
        <f>IFERROR((Tabla1[[#This Row],[revenue]]-Tabla1[[#This Row],[mark_spent]])/Tabla1[[#This Row],[mark_spent]],0)</f>
        <v>0.60805025885220798</v>
      </c>
      <c r="M238" s="11">
        <f>IFERROR(Tabla1[[#This Row],[mark_spent]]/Tabla1[[#This Row],[impressions]],0)</f>
        <v>7.3316000158569847E-3</v>
      </c>
      <c r="N238" s="11">
        <f>IFERROR(Tabla1[[#This Row],[mark_spent]]/Tabla1[[#This Row],[clicks]],0)</f>
        <v>6.2024643320363158</v>
      </c>
      <c r="O238" s="11">
        <f>IFERROR(Tabla1[[#This Row],[mark_spent]]/Tabla1[[#This Row],[leads]],0)</f>
        <v>309.9509259259259</v>
      </c>
      <c r="P238" s="11">
        <f>IFERROR(Tabla1[[#This Row],[mark_spent]]/Tabla1[[#This Row],[orders]],0)</f>
        <v>3719.4111111111106</v>
      </c>
      <c r="Q238" s="4">
        <f>IFERROR(Tabla1[[#This Row],[impressions]]/Tabla1[[#This Row],[clicks]],0)</f>
        <v>845.99055030572538</v>
      </c>
      <c r="R238" s="4">
        <f>IFERROR(Tabla1[[#This Row],[clicks]]/Tabla1[[#This Row],[leads]],0)</f>
        <v>49.972222222222221</v>
      </c>
      <c r="S238" s="4">
        <f>IFERROR(Tabla1[[#This Row],[leads]]/Tabla1[[#This Row],[orders]],0)</f>
        <v>12</v>
      </c>
    </row>
    <row r="239" spans="1:19" x14ac:dyDescent="0.25">
      <c r="A239">
        <v>238</v>
      </c>
      <c r="B239" s="1">
        <v>44249</v>
      </c>
      <c r="C239" t="s">
        <v>24</v>
      </c>
      <c r="D239" t="s">
        <v>14</v>
      </c>
      <c r="E239" t="s">
        <v>9</v>
      </c>
      <c r="F239" s="3">
        <v>2190892</v>
      </c>
      <c r="G239" s="11">
        <v>19196.599999999999</v>
      </c>
      <c r="H239" s="3">
        <v>10202</v>
      </c>
      <c r="I239" s="3">
        <v>124</v>
      </c>
      <c r="J239" s="3">
        <v>7</v>
      </c>
      <c r="K239" s="11">
        <v>14602</v>
      </c>
      <c r="L239" s="5">
        <f>IFERROR((Tabla1[[#This Row],[revenue]]-Tabla1[[#This Row],[mark_spent]])/Tabla1[[#This Row],[mark_spent]],0)</f>
        <v>-0.23934446724940869</v>
      </c>
      <c r="M239" s="11">
        <f>IFERROR(Tabla1[[#This Row],[mark_spent]]/Tabla1[[#This Row],[impressions]],0)</f>
        <v>8.762001960845171E-3</v>
      </c>
      <c r="N239" s="11">
        <f>IFERROR(Tabla1[[#This Row],[mark_spent]]/Tabla1[[#This Row],[clicks]],0)</f>
        <v>1.8816506567339737</v>
      </c>
      <c r="O239" s="11">
        <f>IFERROR(Tabla1[[#This Row],[mark_spent]]/Tabla1[[#This Row],[leads]],0)</f>
        <v>154.81129032258065</v>
      </c>
      <c r="P239" s="11">
        <f>IFERROR(Tabla1[[#This Row],[mark_spent]]/Tabla1[[#This Row],[orders]],0)</f>
        <v>2742.3714285714282</v>
      </c>
      <c r="Q239" s="4">
        <f>IFERROR(Tabla1[[#This Row],[impressions]]/Tabla1[[#This Row],[clicks]],0)</f>
        <v>214.75122524995098</v>
      </c>
      <c r="R239" s="4">
        <f>IFERROR(Tabla1[[#This Row],[clicks]]/Tabla1[[#This Row],[leads]],0)</f>
        <v>82.274193548387103</v>
      </c>
      <c r="S239" s="4">
        <f>IFERROR(Tabla1[[#This Row],[leads]]/Tabla1[[#This Row],[orders]],0)</f>
        <v>17.714285714285715</v>
      </c>
    </row>
    <row r="240" spans="1:19" x14ac:dyDescent="0.25">
      <c r="A240">
        <v>239</v>
      </c>
      <c r="B240" s="1">
        <v>44249</v>
      </c>
      <c r="C240" t="s">
        <v>21</v>
      </c>
      <c r="D240" t="s">
        <v>18</v>
      </c>
      <c r="E240" t="s">
        <v>9</v>
      </c>
      <c r="F240" s="3">
        <v>17821</v>
      </c>
      <c r="G240" s="11">
        <v>5792.48</v>
      </c>
      <c r="H240" s="3">
        <v>598</v>
      </c>
      <c r="I240" s="3">
        <v>12</v>
      </c>
      <c r="J240" s="3">
        <v>3</v>
      </c>
      <c r="K240" s="11">
        <v>12168</v>
      </c>
      <c r="L240" s="5">
        <f>IFERROR((Tabla1[[#This Row],[revenue]]-Tabla1[[#This Row],[mark_spent]])/Tabla1[[#This Row],[mark_spent]],0)</f>
        <v>1.1006546418805072</v>
      </c>
      <c r="M240" s="11">
        <f>IFERROR(Tabla1[[#This Row],[mark_spent]]/Tabla1[[#This Row],[impressions]],0)</f>
        <v>0.32503675439088714</v>
      </c>
      <c r="N240" s="11">
        <f>IFERROR(Tabla1[[#This Row],[mark_spent]]/Tabla1[[#This Row],[clicks]],0)</f>
        <v>9.6864214046822728</v>
      </c>
      <c r="O240" s="11">
        <f>IFERROR(Tabla1[[#This Row],[mark_spent]]/Tabla1[[#This Row],[leads]],0)</f>
        <v>482.70666666666665</v>
      </c>
      <c r="P240" s="11">
        <f>IFERROR(Tabla1[[#This Row],[mark_spent]]/Tabla1[[#This Row],[orders]],0)</f>
        <v>1930.8266666666666</v>
      </c>
      <c r="Q240" s="4">
        <f>IFERROR(Tabla1[[#This Row],[impressions]]/Tabla1[[#This Row],[clicks]],0)</f>
        <v>29.801003344481604</v>
      </c>
      <c r="R240" s="4">
        <f>IFERROR(Tabla1[[#This Row],[clicks]]/Tabla1[[#This Row],[leads]],0)</f>
        <v>49.833333333333336</v>
      </c>
      <c r="S240" s="4">
        <f>IFERROR(Tabla1[[#This Row],[leads]]/Tabla1[[#This Row],[orders]],0)</f>
        <v>4</v>
      </c>
    </row>
    <row r="241" spans="1:19" x14ac:dyDescent="0.25">
      <c r="A241">
        <v>240</v>
      </c>
      <c r="B241" s="1">
        <v>44249</v>
      </c>
      <c r="C241" t="s">
        <v>21</v>
      </c>
      <c r="D241" t="s">
        <v>19</v>
      </c>
      <c r="E241" t="s">
        <v>9</v>
      </c>
      <c r="F241" s="3">
        <v>239600</v>
      </c>
      <c r="G241" s="11">
        <v>51783.3</v>
      </c>
      <c r="H241" s="3">
        <v>2396</v>
      </c>
      <c r="I241" s="3">
        <v>48</v>
      </c>
      <c r="J241" s="3">
        <v>6</v>
      </c>
      <c r="K241" s="11">
        <v>5886</v>
      </c>
      <c r="L241" s="5">
        <f>IFERROR((Tabla1[[#This Row],[revenue]]-Tabla1[[#This Row],[mark_spent]])/Tabla1[[#This Row],[mark_spent]],0)</f>
        <v>-0.88633401115803745</v>
      </c>
      <c r="M241" s="11">
        <f>IFERROR(Tabla1[[#This Row],[mark_spent]]/Tabla1[[#This Row],[impressions]],0)</f>
        <v>0.21612395659432387</v>
      </c>
      <c r="N241" s="11">
        <f>IFERROR(Tabla1[[#This Row],[mark_spent]]/Tabla1[[#This Row],[clicks]],0)</f>
        <v>21.612395659432387</v>
      </c>
      <c r="O241" s="11">
        <f>IFERROR(Tabla1[[#This Row],[mark_spent]]/Tabla1[[#This Row],[leads]],0)</f>
        <v>1078.8187500000001</v>
      </c>
      <c r="P241" s="11">
        <f>IFERROR(Tabla1[[#This Row],[mark_spent]]/Tabla1[[#This Row],[orders]],0)</f>
        <v>8630.5500000000011</v>
      </c>
      <c r="Q241" s="4">
        <f>IFERROR(Tabla1[[#This Row],[impressions]]/Tabla1[[#This Row],[clicks]],0)</f>
        <v>100</v>
      </c>
      <c r="R241" s="4">
        <f>IFERROR(Tabla1[[#This Row],[clicks]]/Tabla1[[#This Row],[leads]],0)</f>
        <v>49.916666666666664</v>
      </c>
      <c r="S241" s="4">
        <f>IFERROR(Tabla1[[#This Row],[leads]]/Tabla1[[#This Row],[orders]],0)</f>
        <v>8</v>
      </c>
    </row>
    <row r="242" spans="1:19" x14ac:dyDescent="0.25">
      <c r="A242">
        <v>241</v>
      </c>
      <c r="B242" s="1">
        <v>44249</v>
      </c>
      <c r="C242" t="s">
        <v>24</v>
      </c>
      <c r="D242" t="s">
        <v>17</v>
      </c>
      <c r="E242" t="s">
        <v>11</v>
      </c>
      <c r="F242" s="3">
        <v>599700</v>
      </c>
      <c r="G242" s="11">
        <v>137382</v>
      </c>
      <c r="H242" s="3">
        <v>5997</v>
      </c>
      <c r="I242" s="3">
        <v>236</v>
      </c>
      <c r="J242" s="3">
        <v>35</v>
      </c>
      <c r="K242" s="11">
        <v>158340</v>
      </c>
      <c r="L242" s="5">
        <f>IFERROR((Tabla1[[#This Row],[revenue]]-Tabla1[[#This Row],[mark_spent]])/Tabla1[[#This Row],[mark_spent]],0)</f>
        <v>0.15255273616630999</v>
      </c>
      <c r="M242" s="11">
        <f>IFERROR(Tabla1[[#This Row],[mark_spent]]/Tabla1[[#This Row],[impressions]],0)</f>
        <v>0.22908454227113556</v>
      </c>
      <c r="N242" s="11">
        <f>IFERROR(Tabla1[[#This Row],[mark_spent]]/Tabla1[[#This Row],[clicks]],0)</f>
        <v>22.908454227113555</v>
      </c>
      <c r="O242" s="11">
        <f>IFERROR(Tabla1[[#This Row],[mark_spent]]/Tabla1[[#This Row],[leads]],0)</f>
        <v>582.12711864406776</v>
      </c>
      <c r="P242" s="11">
        <f>IFERROR(Tabla1[[#This Row],[mark_spent]]/Tabla1[[#This Row],[orders]],0)</f>
        <v>3925.2</v>
      </c>
      <c r="Q242" s="4">
        <f>IFERROR(Tabla1[[#This Row],[impressions]]/Tabla1[[#This Row],[clicks]],0)</f>
        <v>100</v>
      </c>
      <c r="R242" s="4">
        <f>IFERROR(Tabla1[[#This Row],[clicks]]/Tabla1[[#This Row],[leads]],0)</f>
        <v>25.411016949152543</v>
      </c>
      <c r="S242" s="4">
        <f>IFERROR(Tabla1[[#This Row],[leads]]/Tabla1[[#This Row],[orders]],0)</f>
        <v>6.7428571428571429</v>
      </c>
    </row>
    <row r="243" spans="1:19" x14ac:dyDescent="0.25">
      <c r="A243">
        <v>242</v>
      </c>
      <c r="B243" s="1">
        <v>44249</v>
      </c>
      <c r="C243" t="s">
        <v>25</v>
      </c>
      <c r="D243" t="s">
        <v>20</v>
      </c>
      <c r="E243" t="s">
        <v>12</v>
      </c>
      <c r="F243" s="3">
        <v>105873774</v>
      </c>
      <c r="G243" s="11">
        <v>60021.599999999999</v>
      </c>
      <c r="H243" s="3">
        <v>8409</v>
      </c>
      <c r="I243" s="3">
        <v>168</v>
      </c>
      <c r="J243" s="3">
        <v>20</v>
      </c>
      <c r="K243" s="11">
        <v>80600</v>
      </c>
      <c r="L243" s="5">
        <f>IFERROR((Tabla1[[#This Row],[revenue]]-Tabla1[[#This Row],[mark_spent]])/Tabla1[[#This Row],[mark_spent]],0)</f>
        <v>0.34284990736668136</v>
      </c>
      <c r="M243" s="11">
        <f>IFERROR(Tabla1[[#This Row],[mark_spent]]/Tabla1[[#This Row],[impressions]],0)</f>
        <v>5.6691660013933199E-4</v>
      </c>
      <c r="N243" s="11">
        <f>IFERROR(Tabla1[[#This Row],[mark_spent]]/Tabla1[[#This Row],[clicks]],0)</f>
        <v>7.1377809489832318</v>
      </c>
      <c r="O243" s="11">
        <f>IFERROR(Tabla1[[#This Row],[mark_spent]]/Tabla1[[#This Row],[leads]],0)</f>
        <v>357.27142857142854</v>
      </c>
      <c r="P243" s="11">
        <f>IFERROR(Tabla1[[#This Row],[mark_spent]]/Tabla1[[#This Row],[orders]],0)</f>
        <v>3001.08</v>
      </c>
      <c r="Q243" s="4">
        <f>IFERROR(Tabla1[[#This Row],[impressions]]/Tabla1[[#This Row],[clicks]],0)</f>
        <v>12590.530859793078</v>
      </c>
      <c r="R243" s="4">
        <f>IFERROR(Tabla1[[#This Row],[clicks]]/Tabla1[[#This Row],[leads]],0)</f>
        <v>50.053571428571431</v>
      </c>
      <c r="S243" s="4">
        <f>IFERROR(Tabla1[[#This Row],[leads]]/Tabla1[[#This Row],[orders]],0)</f>
        <v>8.4</v>
      </c>
    </row>
    <row r="244" spans="1:19" x14ac:dyDescent="0.25">
      <c r="A244">
        <v>243</v>
      </c>
      <c r="B244" s="1">
        <v>44250</v>
      </c>
      <c r="C244" t="s">
        <v>21</v>
      </c>
      <c r="D244" t="s">
        <v>13</v>
      </c>
      <c r="E244" t="s">
        <v>9</v>
      </c>
      <c r="F244" s="3">
        <v>924525</v>
      </c>
      <c r="G244" s="11">
        <v>9858.2800000000007</v>
      </c>
      <c r="H244" s="3">
        <v>1203</v>
      </c>
      <c r="I244" s="3">
        <v>28</v>
      </c>
      <c r="J244" s="3">
        <v>2</v>
      </c>
      <c r="K244" s="11">
        <v>9962</v>
      </c>
      <c r="L244" s="5">
        <f>IFERROR((Tabla1[[#This Row],[revenue]]-Tabla1[[#This Row],[mark_spent]])/Tabla1[[#This Row],[mark_spent]],0)</f>
        <v>1.0521105101498368E-2</v>
      </c>
      <c r="M244" s="11">
        <f>IFERROR(Tabla1[[#This Row],[mark_spent]]/Tabla1[[#This Row],[impressions]],0)</f>
        <v>1.0663075633433385E-2</v>
      </c>
      <c r="N244" s="11">
        <f>IFERROR(Tabla1[[#This Row],[mark_spent]]/Tabla1[[#This Row],[clicks]],0)</f>
        <v>8.1947464671654195</v>
      </c>
      <c r="O244" s="11">
        <f>IFERROR(Tabla1[[#This Row],[mark_spent]]/Tabla1[[#This Row],[leads]],0)</f>
        <v>352.0814285714286</v>
      </c>
      <c r="P244" s="11">
        <f>IFERROR(Tabla1[[#This Row],[mark_spent]]/Tabla1[[#This Row],[orders]],0)</f>
        <v>4929.1400000000003</v>
      </c>
      <c r="Q244" s="4">
        <f>IFERROR(Tabla1[[#This Row],[impressions]]/Tabla1[[#This Row],[clicks]],0)</f>
        <v>768.5162094763092</v>
      </c>
      <c r="R244" s="4">
        <f>IFERROR(Tabla1[[#This Row],[clicks]]/Tabla1[[#This Row],[leads]],0)</f>
        <v>42.964285714285715</v>
      </c>
      <c r="S244" s="4">
        <f>IFERROR(Tabla1[[#This Row],[leads]]/Tabla1[[#This Row],[orders]],0)</f>
        <v>14</v>
      </c>
    </row>
    <row r="245" spans="1:19" x14ac:dyDescent="0.25">
      <c r="A245">
        <v>244</v>
      </c>
      <c r="B245" s="1">
        <v>44250</v>
      </c>
      <c r="C245" t="s">
        <v>21</v>
      </c>
      <c r="D245" t="s">
        <v>14</v>
      </c>
      <c r="E245" t="s">
        <v>9</v>
      </c>
      <c r="F245" s="3">
        <v>475992</v>
      </c>
      <c r="G245" s="11">
        <v>19350</v>
      </c>
      <c r="H245" s="3">
        <v>1641</v>
      </c>
      <c r="I245" s="3">
        <v>37</v>
      </c>
      <c r="J245" s="3">
        <v>3</v>
      </c>
      <c r="K245" s="11">
        <v>12225</v>
      </c>
      <c r="L245" s="5">
        <f>IFERROR((Tabla1[[#This Row],[revenue]]-Tabla1[[#This Row],[mark_spent]])/Tabla1[[#This Row],[mark_spent]],0)</f>
        <v>-0.36821705426356588</v>
      </c>
      <c r="M245" s="11">
        <f>IFERROR(Tabla1[[#This Row],[mark_spent]]/Tabla1[[#This Row],[impressions]],0)</f>
        <v>4.0651943730146724E-2</v>
      </c>
      <c r="N245" s="11">
        <f>IFERROR(Tabla1[[#This Row],[mark_spent]]/Tabla1[[#This Row],[clicks]],0)</f>
        <v>11.791590493601463</v>
      </c>
      <c r="O245" s="11">
        <f>IFERROR(Tabla1[[#This Row],[mark_spent]]/Tabla1[[#This Row],[leads]],0)</f>
        <v>522.97297297297303</v>
      </c>
      <c r="P245" s="11">
        <f>IFERROR(Tabla1[[#This Row],[mark_spent]]/Tabla1[[#This Row],[orders]],0)</f>
        <v>6450</v>
      </c>
      <c r="Q245" s="4">
        <f>IFERROR(Tabla1[[#This Row],[impressions]]/Tabla1[[#This Row],[clicks]],0)</f>
        <v>290.06215722120658</v>
      </c>
      <c r="R245" s="4">
        <f>IFERROR(Tabla1[[#This Row],[clicks]]/Tabla1[[#This Row],[leads]],0)</f>
        <v>44.351351351351354</v>
      </c>
      <c r="S245" s="4">
        <f>IFERROR(Tabla1[[#This Row],[leads]]/Tabla1[[#This Row],[orders]],0)</f>
        <v>12.333333333333334</v>
      </c>
    </row>
    <row r="246" spans="1:19" x14ac:dyDescent="0.25">
      <c r="A246">
        <v>245</v>
      </c>
      <c r="B246" s="1">
        <v>44250</v>
      </c>
      <c r="C246" t="s">
        <v>22</v>
      </c>
      <c r="D246" t="s">
        <v>15</v>
      </c>
      <c r="E246" t="s">
        <v>10</v>
      </c>
      <c r="F246" s="3">
        <v>22175</v>
      </c>
      <c r="G246" s="11">
        <v>5409.21</v>
      </c>
      <c r="H246" s="3">
        <v>442</v>
      </c>
      <c r="I246" s="3">
        <v>9</v>
      </c>
      <c r="J246" s="3">
        <v>2</v>
      </c>
      <c r="K246" s="11">
        <v>15050</v>
      </c>
      <c r="L246" s="5">
        <f>IFERROR((Tabla1[[#This Row],[revenue]]-Tabla1[[#This Row],[mark_spent]])/Tabla1[[#This Row],[mark_spent]],0)</f>
        <v>1.7822916839982179</v>
      </c>
      <c r="M246" s="11">
        <f>IFERROR(Tabla1[[#This Row],[mark_spent]]/Tabla1[[#This Row],[impressions]],0)</f>
        <v>0.24393280721533259</v>
      </c>
      <c r="N246" s="11">
        <f>IFERROR(Tabla1[[#This Row],[mark_spent]]/Tabla1[[#This Row],[clicks]],0)</f>
        <v>12.238031674208145</v>
      </c>
      <c r="O246" s="11">
        <f>IFERROR(Tabla1[[#This Row],[mark_spent]]/Tabla1[[#This Row],[leads]],0)</f>
        <v>601.02333333333331</v>
      </c>
      <c r="P246" s="11">
        <f>IFERROR(Tabla1[[#This Row],[mark_spent]]/Tabla1[[#This Row],[orders]],0)</f>
        <v>2704.605</v>
      </c>
      <c r="Q246" s="4">
        <f>IFERROR(Tabla1[[#This Row],[impressions]]/Tabla1[[#This Row],[clicks]],0)</f>
        <v>50.16968325791855</v>
      </c>
      <c r="R246" s="4">
        <f>IFERROR(Tabla1[[#This Row],[clicks]]/Tabla1[[#This Row],[leads]],0)</f>
        <v>49.111111111111114</v>
      </c>
      <c r="S246" s="4">
        <f>IFERROR(Tabla1[[#This Row],[leads]]/Tabla1[[#This Row],[orders]],0)</f>
        <v>4.5</v>
      </c>
    </row>
    <row r="247" spans="1:19" x14ac:dyDescent="0.25">
      <c r="A247">
        <v>246</v>
      </c>
      <c r="B247" s="1">
        <v>44250</v>
      </c>
      <c r="C247" t="s">
        <v>22</v>
      </c>
      <c r="D247" t="s">
        <v>16</v>
      </c>
      <c r="E247" t="s">
        <v>10</v>
      </c>
      <c r="F247" s="3">
        <v>241000</v>
      </c>
      <c r="G247" s="11">
        <v>12581.6</v>
      </c>
      <c r="H247" s="3">
        <v>1205</v>
      </c>
      <c r="I247" s="3">
        <v>24</v>
      </c>
      <c r="J247" s="3">
        <v>3</v>
      </c>
      <c r="K247" s="11">
        <v>8943</v>
      </c>
      <c r="L247" s="5">
        <f>IFERROR((Tabla1[[#This Row],[revenue]]-Tabla1[[#This Row],[mark_spent]])/Tabla1[[#This Row],[mark_spent]],0)</f>
        <v>-0.2892001017358683</v>
      </c>
      <c r="M247" s="11">
        <f>IFERROR(Tabla1[[#This Row],[mark_spent]]/Tabla1[[#This Row],[impressions]],0)</f>
        <v>5.2205809128630709E-2</v>
      </c>
      <c r="N247" s="11">
        <f>IFERROR(Tabla1[[#This Row],[mark_spent]]/Tabla1[[#This Row],[clicks]],0)</f>
        <v>10.441161825726141</v>
      </c>
      <c r="O247" s="11">
        <f>IFERROR(Tabla1[[#This Row],[mark_spent]]/Tabla1[[#This Row],[leads]],0)</f>
        <v>524.23333333333335</v>
      </c>
      <c r="P247" s="11">
        <f>IFERROR(Tabla1[[#This Row],[mark_spent]]/Tabla1[[#This Row],[orders]],0)</f>
        <v>4193.8666666666668</v>
      </c>
      <c r="Q247" s="4">
        <f>IFERROR(Tabla1[[#This Row],[impressions]]/Tabla1[[#This Row],[clicks]],0)</f>
        <v>200</v>
      </c>
      <c r="R247" s="4">
        <f>IFERROR(Tabla1[[#This Row],[clicks]]/Tabla1[[#This Row],[leads]],0)</f>
        <v>50.208333333333336</v>
      </c>
      <c r="S247" s="4">
        <f>IFERROR(Tabla1[[#This Row],[leads]]/Tabla1[[#This Row],[orders]],0)</f>
        <v>8</v>
      </c>
    </row>
    <row r="248" spans="1:19" x14ac:dyDescent="0.25">
      <c r="A248">
        <v>247</v>
      </c>
      <c r="B248" s="1">
        <v>44250</v>
      </c>
      <c r="C248" t="s">
        <v>23</v>
      </c>
      <c r="D248" t="s">
        <v>17</v>
      </c>
      <c r="E248" t="s">
        <v>11</v>
      </c>
      <c r="F248" s="3">
        <v>297609</v>
      </c>
      <c r="G248" s="11">
        <v>16343</v>
      </c>
      <c r="H248" s="3">
        <v>2246</v>
      </c>
      <c r="I248" s="3">
        <v>45</v>
      </c>
      <c r="J248" s="3">
        <v>8</v>
      </c>
      <c r="K248" s="11">
        <v>63848</v>
      </c>
      <c r="L248" s="5">
        <f>IFERROR((Tabla1[[#This Row],[revenue]]-Tabla1[[#This Row],[mark_spent]])/Tabla1[[#This Row],[mark_spent]],0)</f>
        <v>2.9067490668787861</v>
      </c>
      <c r="M248" s="11">
        <f>IFERROR(Tabla1[[#This Row],[mark_spent]]/Tabla1[[#This Row],[impressions]],0)</f>
        <v>5.4914333907912734E-2</v>
      </c>
      <c r="N248" s="11">
        <f>IFERROR(Tabla1[[#This Row],[mark_spent]]/Tabla1[[#This Row],[clicks]],0)</f>
        <v>7.2764915405164734</v>
      </c>
      <c r="O248" s="11">
        <f>IFERROR(Tabla1[[#This Row],[mark_spent]]/Tabla1[[#This Row],[leads]],0)</f>
        <v>363.17777777777781</v>
      </c>
      <c r="P248" s="11">
        <f>IFERROR(Tabla1[[#This Row],[mark_spent]]/Tabla1[[#This Row],[orders]],0)</f>
        <v>2042.875</v>
      </c>
      <c r="Q248" s="4">
        <f>IFERROR(Tabla1[[#This Row],[impressions]]/Tabla1[[#This Row],[clicks]],0)</f>
        <v>132.50623330365093</v>
      </c>
      <c r="R248" s="4">
        <f>IFERROR(Tabla1[[#This Row],[clicks]]/Tabla1[[#This Row],[leads]],0)</f>
        <v>49.911111111111111</v>
      </c>
      <c r="S248" s="4">
        <f>IFERROR(Tabla1[[#This Row],[leads]]/Tabla1[[#This Row],[orders]],0)</f>
        <v>5.625</v>
      </c>
    </row>
    <row r="249" spans="1:19" x14ac:dyDescent="0.25">
      <c r="A249">
        <v>248</v>
      </c>
      <c r="B249" s="1">
        <v>44250</v>
      </c>
      <c r="C249" t="s">
        <v>24</v>
      </c>
      <c r="D249" t="s">
        <v>13</v>
      </c>
      <c r="E249" t="s">
        <v>9</v>
      </c>
      <c r="F249" s="3">
        <v>536236</v>
      </c>
      <c r="G249" s="11">
        <v>557.25</v>
      </c>
      <c r="H249" s="3">
        <v>1349</v>
      </c>
      <c r="I249" s="3">
        <v>1</v>
      </c>
      <c r="J249" s="3">
        <v>0</v>
      </c>
      <c r="K249" s="11">
        <v>0</v>
      </c>
      <c r="L249" s="5">
        <f>IFERROR((Tabla1[[#This Row],[revenue]]-Tabla1[[#This Row],[mark_spent]])/Tabla1[[#This Row],[mark_spent]],0)</f>
        <v>-1</v>
      </c>
      <c r="M249" s="11">
        <f>IFERROR(Tabla1[[#This Row],[mark_spent]]/Tabla1[[#This Row],[impressions]],0)</f>
        <v>1.0391879694761261E-3</v>
      </c>
      <c r="N249" s="11">
        <f>IFERROR(Tabla1[[#This Row],[mark_spent]]/Tabla1[[#This Row],[clicks]],0)</f>
        <v>0.41308376575240918</v>
      </c>
      <c r="O249" s="11">
        <f>IFERROR(Tabla1[[#This Row],[mark_spent]]/Tabla1[[#This Row],[leads]],0)</f>
        <v>557.25</v>
      </c>
      <c r="P249" s="11">
        <f>IFERROR(Tabla1[[#This Row],[mark_spent]]/Tabla1[[#This Row],[orders]],0)</f>
        <v>0</v>
      </c>
      <c r="Q249" s="4">
        <f>IFERROR(Tabla1[[#This Row],[impressions]]/Tabla1[[#This Row],[clicks]],0)</f>
        <v>397.50630096367678</v>
      </c>
      <c r="R249" s="4">
        <f>IFERROR(Tabla1[[#This Row],[clicks]]/Tabla1[[#This Row],[leads]],0)</f>
        <v>1349</v>
      </c>
      <c r="S249" s="4">
        <f>IFERROR(Tabla1[[#This Row],[leads]]/Tabla1[[#This Row],[orders]],0)</f>
        <v>0</v>
      </c>
    </row>
    <row r="250" spans="1:19" x14ac:dyDescent="0.25">
      <c r="A250">
        <v>249</v>
      </c>
      <c r="B250" s="1">
        <v>44250</v>
      </c>
      <c r="C250" t="s">
        <v>24</v>
      </c>
      <c r="D250" t="s">
        <v>14</v>
      </c>
      <c r="E250" t="s">
        <v>9</v>
      </c>
      <c r="F250" s="3">
        <v>512000</v>
      </c>
      <c r="G250" s="11">
        <v>4285.4399999999996</v>
      </c>
      <c r="H250" s="3">
        <v>2560</v>
      </c>
      <c r="I250" s="3">
        <v>51</v>
      </c>
      <c r="J250" s="3">
        <v>2</v>
      </c>
      <c r="K250" s="11">
        <v>2934</v>
      </c>
      <c r="L250" s="5">
        <f>IFERROR((Tabla1[[#This Row],[revenue]]-Tabla1[[#This Row],[mark_spent]])/Tabla1[[#This Row],[mark_spent]],0)</f>
        <v>-0.31535618279569888</v>
      </c>
      <c r="M250" s="11">
        <f>IFERROR(Tabla1[[#This Row],[mark_spent]]/Tabla1[[#This Row],[impressions]],0)</f>
        <v>8.369999999999999E-3</v>
      </c>
      <c r="N250" s="11">
        <f>IFERROR(Tabla1[[#This Row],[mark_spent]]/Tabla1[[#This Row],[clicks]],0)</f>
        <v>1.6739999999999999</v>
      </c>
      <c r="O250" s="11">
        <f>IFERROR(Tabla1[[#This Row],[mark_spent]]/Tabla1[[#This Row],[leads]],0)</f>
        <v>84.028235294117636</v>
      </c>
      <c r="P250" s="11">
        <f>IFERROR(Tabla1[[#This Row],[mark_spent]]/Tabla1[[#This Row],[orders]],0)</f>
        <v>2142.7199999999998</v>
      </c>
      <c r="Q250" s="4">
        <f>IFERROR(Tabla1[[#This Row],[impressions]]/Tabla1[[#This Row],[clicks]],0)</f>
        <v>200</v>
      </c>
      <c r="R250" s="4">
        <f>IFERROR(Tabla1[[#This Row],[clicks]]/Tabla1[[#This Row],[leads]],0)</f>
        <v>50.196078431372548</v>
      </c>
      <c r="S250" s="4">
        <f>IFERROR(Tabla1[[#This Row],[leads]]/Tabla1[[#This Row],[orders]],0)</f>
        <v>25.5</v>
      </c>
    </row>
    <row r="251" spans="1:19" x14ac:dyDescent="0.25">
      <c r="A251">
        <v>250</v>
      </c>
      <c r="B251" s="1">
        <v>44250</v>
      </c>
      <c r="C251" t="s">
        <v>21</v>
      </c>
      <c r="D251" t="s">
        <v>18</v>
      </c>
      <c r="E251" t="s">
        <v>9</v>
      </c>
      <c r="F251" s="3">
        <v>4908</v>
      </c>
      <c r="G251" s="11">
        <v>1238.0899999999999</v>
      </c>
      <c r="H251" s="3">
        <v>155</v>
      </c>
      <c r="I251" s="3">
        <v>3</v>
      </c>
      <c r="J251" s="3">
        <v>1</v>
      </c>
      <c r="K251" s="11">
        <v>5265</v>
      </c>
      <c r="L251" s="5">
        <f>IFERROR((Tabla1[[#This Row],[revenue]]-Tabla1[[#This Row],[mark_spent]])/Tabla1[[#This Row],[mark_spent]],0)</f>
        <v>3.2525179914222715</v>
      </c>
      <c r="M251" s="11">
        <f>IFERROR(Tabla1[[#This Row],[mark_spent]]/Tabla1[[#This Row],[impressions]],0)</f>
        <v>0.25225957620211897</v>
      </c>
      <c r="N251" s="11">
        <f>IFERROR(Tabla1[[#This Row],[mark_spent]]/Tabla1[[#This Row],[clicks]],0)</f>
        <v>7.9876774193548385</v>
      </c>
      <c r="O251" s="11">
        <f>IFERROR(Tabla1[[#This Row],[mark_spent]]/Tabla1[[#This Row],[leads]],0)</f>
        <v>412.69666666666666</v>
      </c>
      <c r="P251" s="11">
        <f>IFERROR(Tabla1[[#This Row],[mark_spent]]/Tabla1[[#This Row],[orders]],0)</f>
        <v>1238.0899999999999</v>
      </c>
      <c r="Q251" s="4">
        <f>IFERROR(Tabla1[[#This Row],[impressions]]/Tabla1[[#This Row],[clicks]],0)</f>
        <v>31.664516129032258</v>
      </c>
      <c r="R251" s="4">
        <f>IFERROR(Tabla1[[#This Row],[clicks]]/Tabla1[[#This Row],[leads]],0)</f>
        <v>51.666666666666664</v>
      </c>
      <c r="S251" s="4">
        <f>IFERROR(Tabla1[[#This Row],[leads]]/Tabla1[[#This Row],[orders]],0)</f>
        <v>3</v>
      </c>
    </row>
    <row r="252" spans="1:19" x14ac:dyDescent="0.25">
      <c r="A252">
        <v>251</v>
      </c>
      <c r="B252" s="1">
        <v>44250</v>
      </c>
      <c r="C252" t="s">
        <v>21</v>
      </c>
      <c r="D252" t="s">
        <v>19</v>
      </c>
      <c r="E252" t="s">
        <v>9</v>
      </c>
      <c r="F252" s="3">
        <v>60800</v>
      </c>
      <c r="G252" s="11">
        <v>16078.6</v>
      </c>
      <c r="H252" s="3">
        <v>608</v>
      </c>
      <c r="I252" s="3">
        <v>12</v>
      </c>
      <c r="J252" s="3">
        <v>2</v>
      </c>
      <c r="K252" s="11">
        <v>2720</v>
      </c>
      <c r="L252" s="5">
        <f>IFERROR((Tabla1[[#This Row],[revenue]]-Tabla1[[#This Row],[mark_spent]])/Tabla1[[#This Row],[mark_spent]],0)</f>
        <v>-0.83083104250370055</v>
      </c>
      <c r="M252" s="11">
        <f>IFERROR(Tabla1[[#This Row],[mark_spent]]/Tabla1[[#This Row],[impressions]],0)</f>
        <v>0.26445065789473687</v>
      </c>
      <c r="N252" s="11">
        <f>IFERROR(Tabla1[[#This Row],[mark_spent]]/Tabla1[[#This Row],[clicks]],0)</f>
        <v>26.445065789473684</v>
      </c>
      <c r="O252" s="11">
        <f>IFERROR(Tabla1[[#This Row],[mark_spent]]/Tabla1[[#This Row],[leads]],0)</f>
        <v>1339.8833333333334</v>
      </c>
      <c r="P252" s="11">
        <f>IFERROR(Tabla1[[#This Row],[mark_spent]]/Tabla1[[#This Row],[orders]],0)</f>
        <v>8039.3</v>
      </c>
      <c r="Q252" s="4">
        <f>IFERROR(Tabla1[[#This Row],[impressions]]/Tabla1[[#This Row],[clicks]],0)</f>
        <v>100</v>
      </c>
      <c r="R252" s="4">
        <f>IFERROR(Tabla1[[#This Row],[clicks]]/Tabla1[[#This Row],[leads]],0)</f>
        <v>50.666666666666664</v>
      </c>
      <c r="S252" s="4">
        <f>IFERROR(Tabla1[[#This Row],[leads]]/Tabla1[[#This Row],[orders]],0)</f>
        <v>6</v>
      </c>
    </row>
    <row r="253" spans="1:19" x14ac:dyDescent="0.25">
      <c r="A253">
        <v>252</v>
      </c>
      <c r="B253" s="1">
        <v>44250</v>
      </c>
      <c r="C253" t="s">
        <v>24</v>
      </c>
      <c r="D253" t="s">
        <v>17</v>
      </c>
      <c r="E253" t="s">
        <v>11</v>
      </c>
      <c r="F253" s="3">
        <v>117218</v>
      </c>
      <c r="G253" s="11">
        <v>15435</v>
      </c>
      <c r="H253" s="3">
        <v>1500</v>
      </c>
      <c r="I253" s="3">
        <v>31</v>
      </c>
      <c r="J253" s="3">
        <v>4</v>
      </c>
      <c r="K253" s="11">
        <v>17816</v>
      </c>
      <c r="L253" s="5">
        <f>IFERROR((Tabla1[[#This Row],[revenue]]-Tabla1[[#This Row],[mark_spent]])/Tabla1[[#This Row],[mark_spent]],0)</f>
        <v>0.15425979915775834</v>
      </c>
      <c r="M253" s="11">
        <f>IFERROR(Tabla1[[#This Row],[mark_spent]]/Tabla1[[#This Row],[impressions]],0)</f>
        <v>0.13167772867648314</v>
      </c>
      <c r="N253" s="11">
        <f>IFERROR(Tabla1[[#This Row],[mark_spent]]/Tabla1[[#This Row],[clicks]],0)</f>
        <v>10.29</v>
      </c>
      <c r="O253" s="11">
        <f>IFERROR(Tabla1[[#This Row],[mark_spent]]/Tabla1[[#This Row],[leads]],0)</f>
        <v>497.90322580645159</v>
      </c>
      <c r="P253" s="11">
        <f>IFERROR(Tabla1[[#This Row],[mark_spent]]/Tabla1[[#This Row],[orders]],0)</f>
        <v>3858.75</v>
      </c>
      <c r="Q253" s="4">
        <f>IFERROR(Tabla1[[#This Row],[impressions]]/Tabla1[[#This Row],[clicks]],0)</f>
        <v>78.14533333333334</v>
      </c>
      <c r="R253" s="4">
        <f>IFERROR(Tabla1[[#This Row],[clicks]]/Tabla1[[#This Row],[leads]],0)</f>
        <v>48.387096774193552</v>
      </c>
      <c r="S253" s="4">
        <f>IFERROR(Tabla1[[#This Row],[leads]]/Tabla1[[#This Row],[orders]],0)</f>
        <v>7.75</v>
      </c>
    </row>
    <row r="254" spans="1:19" x14ac:dyDescent="0.25">
      <c r="A254">
        <v>253</v>
      </c>
      <c r="B254" s="1">
        <v>44250</v>
      </c>
      <c r="C254" t="s">
        <v>25</v>
      </c>
      <c r="D254" t="s">
        <v>20</v>
      </c>
      <c r="E254" t="s">
        <v>12</v>
      </c>
      <c r="F254" s="3">
        <v>654544</v>
      </c>
      <c r="G254" s="11">
        <v>16706.400000000001</v>
      </c>
      <c r="H254" s="3">
        <v>2099</v>
      </c>
      <c r="I254" s="3">
        <v>42</v>
      </c>
      <c r="J254" s="3">
        <v>6</v>
      </c>
      <c r="K254" s="11">
        <v>23886</v>
      </c>
      <c r="L254" s="5">
        <f>IFERROR((Tabla1[[#This Row],[revenue]]-Tabla1[[#This Row],[mark_spent]])/Tabla1[[#This Row],[mark_spent]],0)</f>
        <v>0.42975147248958473</v>
      </c>
      <c r="M254" s="11">
        <f>IFERROR(Tabla1[[#This Row],[mark_spent]]/Tabla1[[#This Row],[impressions]],0)</f>
        <v>2.552372338605197E-2</v>
      </c>
      <c r="N254" s="11">
        <f>IFERROR(Tabla1[[#This Row],[mark_spent]]/Tabla1[[#This Row],[clicks]],0)</f>
        <v>7.9592186755597911</v>
      </c>
      <c r="O254" s="11">
        <f>IFERROR(Tabla1[[#This Row],[mark_spent]]/Tabla1[[#This Row],[leads]],0)</f>
        <v>397.7714285714286</v>
      </c>
      <c r="P254" s="11">
        <f>IFERROR(Tabla1[[#This Row],[mark_spent]]/Tabla1[[#This Row],[orders]],0)</f>
        <v>2784.4</v>
      </c>
      <c r="Q254" s="4">
        <f>IFERROR(Tabla1[[#This Row],[impressions]]/Tabla1[[#This Row],[clicks]],0)</f>
        <v>311.83611243449263</v>
      </c>
      <c r="R254" s="4">
        <f>IFERROR(Tabla1[[#This Row],[clicks]]/Tabla1[[#This Row],[leads]],0)</f>
        <v>49.976190476190474</v>
      </c>
      <c r="S254" s="4">
        <f>IFERROR(Tabla1[[#This Row],[leads]]/Tabla1[[#This Row],[orders]],0)</f>
        <v>7</v>
      </c>
    </row>
    <row r="255" spans="1:19" x14ac:dyDescent="0.25">
      <c r="A255">
        <v>254</v>
      </c>
      <c r="B255" s="1">
        <v>44251</v>
      </c>
      <c r="C255" t="s">
        <v>21</v>
      </c>
      <c r="D255" t="s">
        <v>13</v>
      </c>
      <c r="E255" t="s">
        <v>9</v>
      </c>
      <c r="F255" s="3">
        <v>479596</v>
      </c>
      <c r="G255" s="11">
        <v>94564.2</v>
      </c>
      <c r="H255" s="3">
        <v>2408</v>
      </c>
      <c r="I255" s="3">
        <v>93</v>
      </c>
      <c r="J255" s="3">
        <v>15</v>
      </c>
      <c r="K255" s="11">
        <v>81825</v>
      </c>
      <c r="L255" s="5">
        <f>IFERROR((Tabla1[[#This Row],[revenue]]-Tabla1[[#This Row],[mark_spent]])/Tabla1[[#This Row],[mark_spent]],0)</f>
        <v>-0.13471482865608758</v>
      </c>
      <c r="M255" s="11">
        <f>IFERROR(Tabla1[[#This Row],[mark_spent]]/Tabla1[[#This Row],[impressions]],0)</f>
        <v>0.19717470537702567</v>
      </c>
      <c r="N255" s="11">
        <f>IFERROR(Tabla1[[#This Row],[mark_spent]]/Tabla1[[#This Row],[clicks]],0)</f>
        <v>39.270847176079734</v>
      </c>
      <c r="O255" s="11">
        <f>IFERROR(Tabla1[[#This Row],[mark_spent]]/Tabla1[[#This Row],[leads]],0)</f>
        <v>1016.8193548387096</v>
      </c>
      <c r="P255" s="11">
        <f>IFERROR(Tabla1[[#This Row],[mark_spent]]/Tabla1[[#This Row],[orders]],0)</f>
        <v>6304.28</v>
      </c>
      <c r="Q255" s="4">
        <f>IFERROR(Tabla1[[#This Row],[impressions]]/Tabla1[[#This Row],[clicks]],0)</f>
        <v>199.16777408637873</v>
      </c>
      <c r="R255" s="4">
        <f>IFERROR(Tabla1[[#This Row],[clicks]]/Tabla1[[#This Row],[leads]],0)</f>
        <v>25.892473118279568</v>
      </c>
      <c r="S255" s="4">
        <f>IFERROR(Tabla1[[#This Row],[leads]]/Tabla1[[#This Row],[orders]],0)</f>
        <v>6.2</v>
      </c>
    </row>
    <row r="256" spans="1:19" x14ac:dyDescent="0.25">
      <c r="A256">
        <v>255</v>
      </c>
      <c r="B256" s="1">
        <v>44251</v>
      </c>
      <c r="C256" t="s">
        <v>21</v>
      </c>
      <c r="D256" t="s">
        <v>14</v>
      </c>
      <c r="E256" t="s">
        <v>9</v>
      </c>
      <c r="F256" s="3">
        <v>395127</v>
      </c>
      <c r="G256" s="11">
        <v>44347.199999999997</v>
      </c>
      <c r="H256" s="3">
        <v>3297</v>
      </c>
      <c r="I256" s="3">
        <v>66</v>
      </c>
      <c r="J256" s="3">
        <v>7</v>
      </c>
      <c r="K256" s="11">
        <v>34867</v>
      </c>
      <c r="L256" s="5">
        <f>IFERROR((Tabla1[[#This Row],[revenue]]-Tabla1[[#This Row],[mark_spent]])/Tabla1[[#This Row],[mark_spent]],0)</f>
        <v>-0.21377223364722006</v>
      </c>
      <c r="M256" s="11">
        <f>IFERROR(Tabla1[[#This Row],[mark_spent]]/Tabla1[[#This Row],[impressions]],0)</f>
        <v>0.11223530662293388</v>
      </c>
      <c r="N256" s="11">
        <f>IFERROR(Tabla1[[#This Row],[mark_spent]]/Tabla1[[#This Row],[clicks]],0)</f>
        <v>13.450773430391264</v>
      </c>
      <c r="O256" s="11">
        <f>IFERROR(Tabla1[[#This Row],[mark_spent]]/Tabla1[[#This Row],[leads]],0)</f>
        <v>671.92727272727268</v>
      </c>
      <c r="P256" s="11">
        <f>IFERROR(Tabla1[[#This Row],[mark_spent]]/Tabla1[[#This Row],[orders]],0)</f>
        <v>6335.3142857142857</v>
      </c>
      <c r="Q256" s="4">
        <f>IFERROR(Tabla1[[#This Row],[impressions]]/Tabla1[[#This Row],[clicks]],0)</f>
        <v>119.84440400363967</v>
      </c>
      <c r="R256" s="4">
        <f>IFERROR(Tabla1[[#This Row],[clicks]]/Tabla1[[#This Row],[leads]],0)</f>
        <v>49.954545454545453</v>
      </c>
      <c r="S256" s="4">
        <f>IFERROR(Tabla1[[#This Row],[leads]]/Tabla1[[#This Row],[orders]],0)</f>
        <v>9.4285714285714288</v>
      </c>
    </row>
    <row r="257" spans="1:19" x14ac:dyDescent="0.25">
      <c r="A257">
        <v>256</v>
      </c>
      <c r="B257" s="1">
        <v>44251</v>
      </c>
      <c r="C257" t="s">
        <v>22</v>
      </c>
      <c r="D257" t="s">
        <v>15</v>
      </c>
      <c r="E257" t="s">
        <v>10</v>
      </c>
      <c r="F257" s="3">
        <v>45150</v>
      </c>
      <c r="G257" s="11">
        <v>14306.2</v>
      </c>
      <c r="H257" s="3">
        <v>903</v>
      </c>
      <c r="I257" s="3">
        <v>18</v>
      </c>
      <c r="J257" s="3">
        <v>3</v>
      </c>
      <c r="K257" s="11">
        <v>23943</v>
      </c>
      <c r="L257" s="5">
        <f>IFERROR((Tabla1[[#This Row],[revenue]]-Tabla1[[#This Row],[mark_spent]])/Tabla1[[#This Row],[mark_spent]],0)</f>
        <v>0.67361004319805395</v>
      </c>
      <c r="M257" s="11">
        <f>IFERROR(Tabla1[[#This Row],[mark_spent]]/Tabla1[[#This Row],[impressions]],0)</f>
        <v>0.31685935769656703</v>
      </c>
      <c r="N257" s="11">
        <f>IFERROR(Tabla1[[#This Row],[mark_spent]]/Tabla1[[#This Row],[clicks]],0)</f>
        <v>15.842967884828351</v>
      </c>
      <c r="O257" s="11">
        <f>IFERROR(Tabla1[[#This Row],[mark_spent]]/Tabla1[[#This Row],[leads]],0)</f>
        <v>794.78888888888889</v>
      </c>
      <c r="P257" s="11">
        <f>IFERROR(Tabla1[[#This Row],[mark_spent]]/Tabla1[[#This Row],[orders]],0)</f>
        <v>4768.7333333333336</v>
      </c>
      <c r="Q257" s="4">
        <f>IFERROR(Tabla1[[#This Row],[impressions]]/Tabla1[[#This Row],[clicks]],0)</f>
        <v>50</v>
      </c>
      <c r="R257" s="4">
        <f>IFERROR(Tabla1[[#This Row],[clicks]]/Tabla1[[#This Row],[leads]],0)</f>
        <v>50.166666666666664</v>
      </c>
      <c r="S257" s="4">
        <f>IFERROR(Tabla1[[#This Row],[leads]]/Tabla1[[#This Row],[orders]],0)</f>
        <v>6</v>
      </c>
    </row>
    <row r="258" spans="1:19" x14ac:dyDescent="0.25">
      <c r="A258">
        <v>257</v>
      </c>
      <c r="B258" s="1">
        <v>44251</v>
      </c>
      <c r="C258" t="s">
        <v>22</v>
      </c>
      <c r="D258" t="s">
        <v>16</v>
      </c>
      <c r="E258" t="s">
        <v>10</v>
      </c>
      <c r="F258" s="3">
        <v>291441</v>
      </c>
      <c r="G258" s="11">
        <v>22357.599999999999</v>
      </c>
      <c r="H258" s="3">
        <v>2408</v>
      </c>
      <c r="I258" s="3">
        <v>52</v>
      </c>
      <c r="J258" s="3">
        <v>5</v>
      </c>
      <c r="K258" s="11">
        <v>19060</v>
      </c>
      <c r="L258" s="5">
        <f>IFERROR((Tabla1[[#This Row],[revenue]]-Tabla1[[#This Row],[mark_spent]])/Tabla1[[#This Row],[mark_spent]],0)</f>
        <v>-0.14749346978208747</v>
      </c>
      <c r="M258" s="11">
        <f>IFERROR(Tabla1[[#This Row],[mark_spent]]/Tabla1[[#This Row],[impressions]],0)</f>
        <v>7.6713983276203407E-2</v>
      </c>
      <c r="N258" s="11">
        <f>IFERROR(Tabla1[[#This Row],[mark_spent]]/Tabla1[[#This Row],[clicks]],0)</f>
        <v>9.2847176079734215</v>
      </c>
      <c r="O258" s="11">
        <f>IFERROR(Tabla1[[#This Row],[mark_spent]]/Tabla1[[#This Row],[leads]],0)</f>
        <v>429.95384615384614</v>
      </c>
      <c r="P258" s="11">
        <f>IFERROR(Tabla1[[#This Row],[mark_spent]]/Tabla1[[#This Row],[orders]],0)</f>
        <v>4471.5199999999995</v>
      </c>
      <c r="Q258" s="4">
        <f>IFERROR(Tabla1[[#This Row],[impressions]]/Tabla1[[#This Row],[clicks]],0)</f>
        <v>121.03031561461793</v>
      </c>
      <c r="R258" s="4">
        <f>IFERROR(Tabla1[[#This Row],[clicks]]/Tabla1[[#This Row],[leads]],0)</f>
        <v>46.307692307692307</v>
      </c>
      <c r="S258" s="4">
        <f>IFERROR(Tabla1[[#This Row],[leads]]/Tabla1[[#This Row],[orders]],0)</f>
        <v>10.4</v>
      </c>
    </row>
    <row r="259" spans="1:19" x14ac:dyDescent="0.25">
      <c r="A259">
        <v>258</v>
      </c>
      <c r="B259" s="1">
        <v>44251</v>
      </c>
      <c r="C259" t="s">
        <v>23</v>
      </c>
      <c r="D259" t="s">
        <v>17</v>
      </c>
      <c r="E259" t="s">
        <v>11</v>
      </c>
      <c r="F259" s="3">
        <v>409320</v>
      </c>
      <c r="G259" s="11">
        <v>22944.3</v>
      </c>
      <c r="H259" s="3">
        <v>4508</v>
      </c>
      <c r="I259" s="3">
        <v>65</v>
      </c>
      <c r="J259" s="3">
        <v>14</v>
      </c>
      <c r="K259" s="11">
        <v>111734</v>
      </c>
      <c r="L259" s="5">
        <f>IFERROR((Tabla1[[#This Row],[revenue]]-Tabla1[[#This Row],[mark_spent]])/Tabla1[[#This Row],[mark_spent]],0)</f>
        <v>3.8697933691592246</v>
      </c>
      <c r="M259" s="11">
        <f>IFERROR(Tabla1[[#This Row],[mark_spent]]/Tabla1[[#This Row],[impressions]],0)</f>
        <v>5.6054676048079739E-2</v>
      </c>
      <c r="N259" s="11">
        <f>IFERROR(Tabla1[[#This Row],[mark_spent]]/Tabla1[[#This Row],[clicks]],0)</f>
        <v>5.0896850044365571</v>
      </c>
      <c r="O259" s="11">
        <f>IFERROR(Tabla1[[#This Row],[mark_spent]]/Tabla1[[#This Row],[leads]],0)</f>
        <v>352.98923076923074</v>
      </c>
      <c r="P259" s="11">
        <f>IFERROR(Tabla1[[#This Row],[mark_spent]]/Tabla1[[#This Row],[orders]],0)</f>
        <v>1638.8785714285714</v>
      </c>
      <c r="Q259" s="4">
        <f>IFERROR(Tabla1[[#This Row],[impressions]]/Tabla1[[#This Row],[clicks]],0)</f>
        <v>90.798580301685888</v>
      </c>
      <c r="R259" s="4">
        <f>IFERROR(Tabla1[[#This Row],[clicks]]/Tabla1[[#This Row],[leads]],0)</f>
        <v>69.353846153846149</v>
      </c>
      <c r="S259" s="4">
        <f>IFERROR(Tabla1[[#This Row],[leads]]/Tabla1[[#This Row],[orders]],0)</f>
        <v>4.6428571428571432</v>
      </c>
    </row>
    <row r="260" spans="1:19" x14ac:dyDescent="0.25">
      <c r="A260">
        <v>259</v>
      </c>
      <c r="B260" s="1">
        <v>44251</v>
      </c>
      <c r="C260" t="s">
        <v>24</v>
      </c>
      <c r="D260" t="s">
        <v>13</v>
      </c>
      <c r="E260" t="s">
        <v>9</v>
      </c>
      <c r="F260" s="3">
        <v>869482</v>
      </c>
      <c r="G260" s="11">
        <v>23908.400000000001</v>
      </c>
      <c r="H260" s="3">
        <v>2703</v>
      </c>
      <c r="I260" s="3">
        <v>42</v>
      </c>
      <c r="J260" s="3">
        <v>7</v>
      </c>
      <c r="K260" s="11">
        <v>36456</v>
      </c>
      <c r="L260" s="5">
        <f>IFERROR((Tabla1[[#This Row],[revenue]]-Tabla1[[#This Row],[mark_spent]])/Tabla1[[#This Row],[mark_spent]],0)</f>
        <v>0.52481972863094128</v>
      </c>
      <c r="M260" s="11">
        <f>IFERROR(Tabla1[[#This Row],[mark_spent]]/Tabla1[[#This Row],[impressions]],0)</f>
        <v>2.7497291490795672E-2</v>
      </c>
      <c r="N260" s="11">
        <f>IFERROR(Tabla1[[#This Row],[mark_spent]]/Tabla1[[#This Row],[clicks]],0)</f>
        <v>8.845135035146134</v>
      </c>
      <c r="O260" s="11">
        <f>IFERROR(Tabla1[[#This Row],[mark_spent]]/Tabla1[[#This Row],[leads]],0)</f>
        <v>569.24761904761908</v>
      </c>
      <c r="P260" s="11">
        <f>IFERROR(Tabla1[[#This Row],[mark_spent]]/Tabla1[[#This Row],[orders]],0)</f>
        <v>3415.4857142857145</v>
      </c>
      <c r="Q260" s="4">
        <f>IFERROR(Tabla1[[#This Row],[impressions]]/Tabla1[[#This Row],[clicks]],0)</f>
        <v>321.67295597484275</v>
      </c>
      <c r="R260" s="4">
        <f>IFERROR(Tabla1[[#This Row],[clicks]]/Tabla1[[#This Row],[leads]],0)</f>
        <v>64.357142857142861</v>
      </c>
      <c r="S260" s="4">
        <f>IFERROR(Tabla1[[#This Row],[leads]]/Tabla1[[#This Row],[orders]],0)</f>
        <v>6</v>
      </c>
    </row>
    <row r="261" spans="1:19" x14ac:dyDescent="0.25">
      <c r="A261">
        <v>260</v>
      </c>
      <c r="B261" s="1">
        <v>44251</v>
      </c>
      <c r="C261" t="s">
        <v>24</v>
      </c>
      <c r="D261" t="s">
        <v>14</v>
      </c>
      <c r="E261" t="s">
        <v>9</v>
      </c>
      <c r="F261" s="3">
        <v>624157</v>
      </c>
      <c r="G261" s="11">
        <v>18675</v>
      </c>
      <c r="H261" s="3">
        <v>5098</v>
      </c>
      <c r="I261" s="3">
        <v>122</v>
      </c>
      <c r="J261" s="3">
        <v>6</v>
      </c>
      <c r="K261" s="11">
        <v>10590</v>
      </c>
      <c r="L261" s="5">
        <f>IFERROR((Tabla1[[#This Row],[revenue]]-Tabla1[[#This Row],[mark_spent]])/Tabla1[[#This Row],[mark_spent]],0)</f>
        <v>-0.43293172690763054</v>
      </c>
      <c r="M261" s="11">
        <f>IFERROR(Tabla1[[#This Row],[mark_spent]]/Tabla1[[#This Row],[impressions]],0)</f>
        <v>2.9920356576950993E-2</v>
      </c>
      <c r="N261" s="11">
        <f>IFERROR(Tabla1[[#This Row],[mark_spent]]/Tabla1[[#This Row],[clicks]],0)</f>
        <v>3.6632012553942723</v>
      </c>
      <c r="O261" s="11">
        <f>IFERROR(Tabla1[[#This Row],[mark_spent]]/Tabla1[[#This Row],[leads]],0)</f>
        <v>153.07377049180329</v>
      </c>
      <c r="P261" s="11">
        <f>IFERROR(Tabla1[[#This Row],[mark_spent]]/Tabla1[[#This Row],[orders]],0)</f>
        <v>3112.5</v>
      </c>
      <c r="Q261" s="4">
        <f>IFERROR(Tabla1[[#This Row],[impressions]]/Tabla1[[#This Row],[clicks]],0)</f>
        <v>122.43173793644567</v>
      </c>
      <c r="R261" s="4">
        <f>IFERROR(Tabla1[[#This Row],[clicks]]/Tabla1[[#This Row],[leads]],0)</f>
        <v>41.786885245901637</v>
      </c>
      <c r="S261" s="4">
        <f>IFERROR(Tabla1[[#This Row],[leads]]/Tabla1[[#This Row],[orders]],0)</f>
        <v>20.333333333333332</v>
      </c>
    </row>
    <row r="262" spans="1:19" x14ac:dyDescent="0.25">
      <c r="A262">
        <v>261</v>
      </c>
      <c r="B262" s="1">
        <v>44251</v>
      </c>
      <c r="C262" t="s">
        <v>21</v>
      </c>
      <c r="D262" t="s">
        <v>18</v>
      </c>
      <c r="E262" t="s">
        <v>9</v>
      </c>
      <c r="F262" s="3">
        <v>8966</v>
      </c>
      <c r="G262" s="11">
        <v>2857.1</v>
      </c>
      <c r="H262" s="3">
        <v>297</v>
      </c>
      <c r="I262" s="3">
        <v>6</v>
      </c>
      <c r="J262" s="3">
        <v>1</v>
      </c>
      <c r="K262" s="11">
        <v>4981</v>
      </c>
      <c r="L262" s="5">
        <f>IFERROR((Tabla1[[#This Row],[revenue]]-Tabla1[[#This Row],[mark_spent]])/Tabla1[[#This Row],[mark_spent]],0)</f>
        <v>0.7433761506422597</v>
      </c>
      <c r="M262" s="11">
        <f>IFERROR(Tabla1[[#This Row],[mark_spent]]/Tabla1[[#This Row],[impressions]],0)</f>
        <v>0.31865937987954496</v>
      </c>
      <c r="N262" s="11">
        <f>IFERROR(Tabla1[[#This Row],[mark_spent]]/Tabla1[[#This Row],[clicks]],0)</f>
        <v>9.619865319865319</v>
      </c>
      <c r="O262" s="11">
        <f>IFERROR(Tabla1[[#This Row],[mark_spent]]/Tabla1[[#This Row],[leads]],0)</f>
        <v>476.18333333333334</v>
      </c>
      <c r="P262" s="11">
        <f>IFERROR(Tabla1[[#This Row],[mark_spent]]/Tabla1[[#This Row],[orders]],0)</f>
        <v>2857.1</v>
      </c>
      <c r="Q262" s="4">
        <f>IFERROR(Tabla1[[#This Row],[impressions]]/Tabla1[[#This Row],[clicks]],0)</f>
        <v>30.188552188552187</v>
      </c>
      <c r="R262" s="4">
        <f>IFERROR(Tabla1[[#This Row],[clicks]]/Tabla1[[#This Row],[leads]],0)</f>
        <v>49.5</v>
      </c>
      <c r="S262" s="4">
        <f>IFERROR(Tabla1[[#This Row],[leads]]/Tabla1[[#This Row],[orders]],0)</f>
        <v>6</v>
      </c>
    </row>
    <row r="263" spans="1:19" x14ac:dyDescent="0.25">
      <c r="A263">
        <v>262</v>
      </c>
      <c r="B263" s="1">
        <v>44251</v>
      </c>
      <c r="C263" t="s">
        <v>21</v>
      </c>
      <c r="D263" t="s">
        <v>19</v>
      </c>
      <c r="E263" t="s">
        <v>9</v>
      </c>
      <c r="F263" s="3">
        <v>148794</v>
      </c>
      <c r="G263" s="11">
        <v>48796.6</v>
      </c>
      <c r="H263" s="3">
        <v>1196</v>
      </c>
      <c r="I263" s="3">
        <v>38</v>
      </c>
      <c r="J263" s="3">
        <v>6</v>
      </c>
      <c r="K263" s="11">
        <v>8178</v>
      </c>
      <c r="L263" s="5">
        <f>IFERROR((Tabla1[[#This Row],[revenue]]-Tabla1[[#This Row],[mark_spent]])/Tabla1[[#This Row],[mark_spent]],0)</f>
        <v>-0.83240635618055359</v>
      </c>
      <c r="M263" s="11">
        <f>IFERROR(Tabla1[[#This Row],[mark_spent]]/Tabla1[[#This Row],[impressions]],0)</f>
        <v>0.32794736346895709</v>
      </c>
      <c r="N263" s="11">
        <f>IFERROR(Tabla1[[#This Row],[mark_spent]]/Tabla1[[#This Row],[clicks]],0)</f>
        <v>40.799832775919732</v>
      </c>
      <c r="O263" s="11">
        <f>IFERROR(Tabla1[[#This Row],[mark_spent]]/Tabla1[[#This Row],[leads]],0)</f>
        <v>1284.121052631579</v>
      </c>
      <c r="P263" s="11">
        <f>IFERROR(Tabla1[[#This Row],[mark_spent]]/Tabla1[[#This Row],[orders]],0)</f>
        <v>8132.7666666666664</v>
      </c>
      <c r="Q263" s="4">
        <f>IFERROR(Tabla1[[#This Row],[impressions]]/Tabla1[[#This Row],[clicks]],0)</f>
        <v>124.40969899665552</v>
      </c>
      <c r="R263" s="4">
        <f>IFERROR(Tabla1[[#This Row],[clicks]]/Tabla1[[#This Row],[leads]],0)</f>
        <v>31.473684210526315</v>
      </c>
      <c r="S263" s="4">
        <f>IFERROR(Tabla1[[#This Row],[leads]]/Tabla1[[#This Row],[orders]],0)</f>
        <v>6.333333333333333</v>
      </c>
    </row>
    <row r="264" spans="1:19" x14ac:dyDescent="0.25">
      <c r="A264">
        <v>263</v>
      </c>
      <c r="B264" s="1">
        <v>44251</v>
      </c>
      <c r="C264" t="s">
        <v>24</v>
      </c>
      <c r="D264" t="s">
        <v>17</v>
      </c>
      <c r="E264" t="s">
        <v>11</v>
      </c>
      <c r="F264" s="3">
        <v>355802</v>
      </c>
      <c r="G264" s="11">
        <v>42311.5</v>
      </c>
      <c r="H264" s="3">
        <v>2990</v>
      </c>
      <c r="I264" s="3">
        <v>60</v>
      </c>
      <c r="J264" s="3">
        <v>9</v>
      </c>
      <c r="K264" s="11">
        <v>44829</v>
      </c>
      <c r="L264" s="5">
        <f>IFERROR((Tabla1[[#This Row],[revenue]]-Tabla1[[#This Row],[mark_spent]])/Tabla1[[#This Row],[mark_spent]],0)</f>
        <v>5.9499190527397987E-2</v>
      </c>
      <c r="M264" s="11">
        <f>IFERROR(Tabla1[[#This Row],[mark_spent]]/Tabla1[[#This Row],[impressions]],0)</f>
        <v>0.11891866824807056</v>
      </c>
      <c r="N264" s="11">
        <f>IFERROR(Tabla1[[#This Row],[mark_spent]]/Tabla1[[#This Row],[clicks]],0)</f>
        <v>14.151003344481605</v>
      </c>
      <c r="O264" s="11">
        <f>IFERROR(Tabla1[[#This Row],[mark_spent]]/Tabla1[[#This Row],[leads]],0)</f>
        <v>705.19166666666672</v>
      </c>
      <c r="P264" s="11">
        <f>IFERROR(Tabla1[[#This Row],[mark_spent]]/Tabla1[[#This Row],[orders]],0)</f>
        <v>4701.2777777777774</v>
      </c>
      <c r="Q264" s="4">
        <f>IFERROR(Tabla1[[#This Row],[impressions]]/Tabla1[[#This Row],[clicks]],0)</f>
        <v>118.99732441471572</v>
      </c>
      <c r="R264" s="4">
        <f>IFERROR(Tabla1[[#This Row],[clicks]]/Tabla1[[#This Row],[leads]],0)</f>
        <v>49.833333333333336</v>
      </c>
      <c r="S264" s="4">
        <f>IFERROR(Tabla1[[#This Row],[leads]]/Tabla1[[#This Row],[orders]],0)</f>
        <v>6.666666666666667</v>
      </c>
    </row>
    <row r="265" spans="1:19" x14ac:dyDescent="0.25">
      <c r="A265">
        <v>264</v>
      </c>
      <c r="B265" s="1">
        <v>44251</v>
      </c>
      <c r="C265" t="s">
        <v>25</v>
      </c>
      <c r="D265" t="s">
        <v>20</v>
      </c>
      <c r="E265" t="s">
        <v>12</v>
      </c>
      <c r="F265" s="3">
        <v>2770687</v>
      </c>
      <c r="G265" s="11">
        <v>34169.9</v>
      </c>
      <c r="H265" s="3">
        <v>4205</v>
      </c>
      <c r="I265" s="3">
        <v>84</v>
      </c>
      <c r="J265" s="3">
        <v>16</v>
      </c>
      <c r="K265" s="11">
        <v>63696</v>
      </c>
      <c r="L265" s="5">
        <f>IFERROR((Tabla1[[#This Row],[revenue]]-Tabla1[[#This Row],[mark_spent]])/Tabla1[[#This Row],[mark_spent]],0)</f>
        <v>0.86409676352579312</v>
      </c>
      <c r="M265" s="11">
        <f>IFERROR(Tabla1[[#This Row],[mark_spent]]/Tabla1[[#This Row],[impressions]],0)</f>
        <v>1.2332645296996738E-2</v>
      </c>
      <c r="N265" s="11">
        <f>IFERROR(Tabla1[[#This Row],[mark_spent]]/Tabla1[[#This Row],[clicks]],0)</f>
        <v>8.1260166468489903</v>
      </c>
      <c r="O265" s="11">
        <f>IFERROR(Tabla1[[#This Row],[mark_spent]]/Tabla1[[#This Row],[leads]],0)</f>
        <v>406.78452380952382</v>
      </c>
      <c r="P265" s="11">
        <f>IFERROR(Tabla1[[#This Row],[mark_spent]]/Tabla1[[#This Row],[orders]],0)</f>
        <v>2135.6187500000001</v>
      </c>
      <c r="Q265" s="4">
        <f>IFERROR(Tabla1[[#This Row],[impressions]]/Tabla1[[#This Row],[clicks]],0)</f>
        <v>658.90297265160518</v>
      </c>
      <c r="R265" s="4">
        <f>IFERROR(Tabla1[[#This Row],[clicks]]/Tabla1[[#This Row],[leads]],0)</f>
        <v>50.05952380952381</v>
      </c>
      <c r="S265" s="4">
        <f>IFERROR(Tabla1[[#This Row],[leads]]/Tabla1[[#This Row],[orders]],0)</f>
        <v>5.25</v>
      </c>
    </row>
    <row r="266" spans="1:19" x14ac:dyDescent="0.25">
      <c r="A266">
        <v>265</v>
      </c>
      <c r="B266" s="1">
        <v>44252</v>
      </c>
      <c r="C266" t="s">
        <v>21</v>
      </c>
      <c r="D266" t="s">
        <v>13</v>
      </c>
      <c r="E266" t="s">
        <v>9</v>
      </c>
      <c r="F266" s="3">
        <v>94600</v>
      </c>
      <c r="G266" s="11">
        <v>11230.2</v>
      </c>
      <c r="H266" s="3">
        <v>473</v>
      </c>
      <c r="I266" s="3">
        <v>15</v>
      </c>
      <c r="J266" s="3">
        <v>2</v>
      </c>
      <c r="K266" s="11">
        <v>10104</v>
      </c>
      <c r="L266" s="5">
        <f>IFERROR((Tabla1[[#This Row],[revenue]]-Tabla1[[#This Row],[mark_spent]])/Tabla1[[#This Row],[mark_spent]],0)</f>
        <v>-0.10028316503713208</v>
      </c>
      <c r="M266" s="11">
        <f>IFERROR(Tabla1[[#This Row],[mark_spent]]/Tabla1[[#This Row],[impressions]],0)</f>
        <v>0.1187124735729387</v>
      </c>
      <c r="N266" s="11">
        <f>IFERROR(Tabla1[[#This Row],[mark_spent]]/Tabla1[[#This Row],[clicks]],0)</f>
        <v>23.742494714587739</v>
      </c>
      <c r="O266" s="11">
        <f>IFERROR(Tabla1[[#This Row],[mark_spent]]/Tabla1[[#This Row],[leads]],0)</f>
        <v>748.68000000000006</v>
      </c>
      <c r="P266" s="11">
        <f>IFERROR(Tabla1[[#This Row],[mark_spent]]/Tabla1[[#This Row],[orders]],0)</f>
        <v>5615.1</v>
      </c>
      <c r="Q266" s="4">
        <f>IFERROR(Tabla1[[#This Row],[impressions]]/Tabla1[[#This Row],[clicks]],0)</f>
        <v>200</v>
      </c>
      <c r="R266" s="4">
        <f>IFERROR(Tabla1[[#This Row],[clicks]]/Tabla1[[#This Row],[leads]],0)</f>
        <v>31.533333333333335</v>
      </c>
      <c r="S266" s="4">
        <f>IFERROR(Tabla1[[#This Row],[leads]]/Tabla1[[#This Row],[orders]],0)</f>
        <v>7.5</v>
      </c>
    </row>
    <row r="267" spans="1:19" x14ac:dyDescent="0.25">
      <c r="A267">
        <v>266</v>
      </c>
      <c r="B267" s="1">
        <v>44252</v>
      </c>
      <c r="C267" t="s">
        <v>21</v>
      </c>
      <c r="D267" t="s">
        <v>14</v>
      </c>
      <c r="E267" t="s">
        <v>9</v>
      </c>
      <c r="F267" s="3">
        <v>131400</v>
      </c>
      <c r="G267" s="11">
        <v>10357</v>
      </c>
      <c r="H267" s="3">
        <v>657</v>
      </c>
      <c r="I267" s="3">
        <v>13</v>
      </c>
      <c r="J267" s="3">
        <v>2</v>
      </c>
      <c r="K267" s="11">
        <v>9962</v>
      </c>
      <c r="L267" s="5">
        <f>IFERROR((Tabla1[[#This Row],[revenue]]-Tabla1[[#This Row],[mark_spent]])/Tabla1[[#This Row],[mark_spent]],0)</f>
        <v>-3.8138457082166649E-2</v>
      </c>
      <c r="M267" s="11">
        <f>IFERROR(Tabla1[[#This Row],[mark_spent]]/Tabla1[[#This Row],[impressions]],0)</f>
        <v>7.8820395738203958E-2</v>
      </c>
      <c r="N267" s="11">
        <f>IFERROR(Tabla1[[#This Row],[mark_spent]]/Tabla1[[#This Row],[clicks]],0)</f>
        <v>15.764079147640791</v>
      </c>
      <c r="O267" s="11">
        <f>IFERROR(Tabla1[[#This Row],[mark_spent]]/Tabla1[[#This Row],[leads]],0)</f>
        <v>796.69230769230774</v>
      </c>
      <c r="P267" s="11">
        <f>IFERROR(Tabla1[[#This Row],[mark_spent]]/Tabla1[[#This Row],[orders]],0)</f>
        <v>5178.5</v>
      </c>
      <c r="Q267" s="4">
        <f>IFERROR(Tabla1[[#This Row],[impressions]]/Tabla1[[#This Row],[clicks]],0)</f>
        <v>200</v>
      </c>
      <c r="R267" s="4">
        <f>IFERROR(Tabla1[[#This Row],[clicks]]/Tabla1[[#This Row],[leads]],0)</f>
        <v>50.53846153846154</v>
      </c>
      <c r="S267" s="4">
        <f>IFERROR(Tabla1[[#This Row],[leads]]/Tabla1[[#This Row],[orders]],0)</f>
        <v>6.5</v>
      </c>
    </row>
    <row r="268" spans="1:19" x14ac:dyDescent="0.25">
      <c r="A268">
        <v>267</v>
      </c>
      <c r="B268" s="1">
        <v>44252</v>
      </c>
      <c r="C268" t="s">
        <v>22</v>
      </c>
      <c r="D268" t="s">
        <v>15</v>
      </c>
      <c r="E268" t="s">
        <v>10</v>
      </c>
      <c r="F268" s="3">
        <v>8750</v>
      </c>
      <c r="G268" s="11">
        <v>1078.73</v>
      </c>
      <c r="H268" s="3">
        <v>175</v>
      </c>
      <c r="I268" s="3">
        <v>1</v>
      </c>
      <c r="J268" s="3">
        <v>0</v>
      </c>
      <c r="K268" s="11">
        <v>0</v>
      </c>
      <c r="L268" s="5">
        <f>IFERROR((Tabla1[[#This Row],[revenue]]-Tabla1[[#This Row],[mark_spent]])/Tabla1[[#This Row],[mark_spent]],0)</f>
        <v>-1</v>
      </c>
      <c r="M268" s="11">
        <f>IFERROR(Tabla1[[#This Row],[mark_spent]]/Tabla1[[#This Row],[impressions]],0)</f>
        <v>0.12328342857142857</v>
      </c>
      <c r="N268" s="11">
        <f>IFERROR(Tabla1[[#This Row],[mark_spent]]/Tabla1[[#This Row],[clicks]],0)</f>
        <v>6.1641714285714286</v>
      </c>
      <c r="O268" s="11">
        <f>IFERROR(Tabla1[[#This Row],[mark_spent]]/Tabla1[[#This Row],[leads]],0)</f>
        <v>1078.73</v>
      </c>
      <c r="P268" s="11">
        <f>IFERROR(Tabla1[[#This Row],[mark_spent]]/Tabla1[[#This Row],[orders]],0)</f>
        <v>0</v>
      </c>
      <c r="Q268" s="4">
        <f>IFERROR(Tabla1[[#This Row],[impressions]]/Tabla1[[#This Row],[clicks]],0)</f>
        <v>50</v>
      </c>
      <c r="R268" s="4">
        <f>IFERROR(Tabla1[[#This Row],[clicks]]/Tabla1[[#This Row],[leads]],0)</f>
        <v>175</v>
      </c>
      <c r="S268" s="4">
        <f>IFERROR(Tabla1[[#This Row],[leads]]/Tabla1[[#This Row],[orders]],0)</f>
        <v>0</v>
      </c>
    </row>
    <row r="269" spans="1:19" x14ac:dyDescent="0.25">
      <c r="A269">
        <v>268</v>
      </c>
      <c r="B269" s="1">
        <v>44252</v>
      </c>
      <c r="C269" t="s">
        <v>22</v>
      </c>
      <c r="D269" t="s">
        <v>16</v>
      </c>
      <c r="E269" t="s">
        <v>10</v>
      </c>
      <c r="F269" s="3">
        <v>61867</v>
      </c>
      <c r="G269" s="11">
        <v>9472.2199999999993</v>
      </c>
      <c r="H269" s="3">
        <v>487</v>
      </c>
      <c r="I269" s="3">
        <v>19</v>
      </c>
      <c r="J269" s="3">
        <v>2</v>
      </c>
      <c r="K269" s="11">
        <v>5730</v>
      </c>
      <c r="L269" s="5">
        <f>IFERROR((Tabla1[[#This Row],[revenue]]-Tabla1[[#This Row],[mark_spent]])/Tabla1[[#This Row],[mark_spent]],0)</f>
        <v>-0.39507317186467372</v>
      </c>
      <c r="M269" s="11">
        <f>IFERROR(Tabla1[[#This Row],[mark_spent]]/Tabla1[[#This Row],[impressions]],0)</f>
        <v>0.15310617938480933</v>
      </c>
      <c r="N269" s="11">
        <f>IFERROR(Tabla1[[#This Row],[mark_spent]]/Tabla1[[#This Row],[clicks]],0)</f>
        <v>19.450143737166322</v>
      </c>
      <c r="O269" s="11">
        <f>IFERROR(Tabla1[[#This Row],[mark_spent]]/Tabla1[[#This Row],[leads]],0)</f>
        <v>498.53789473684208</v>
      </c>
      <c r="P269" s="11">
        <f>IFERROR(Tabla1[[#This Row],[mark_spent]]/Tabla1[[#This Row],[orders]],0)</f>
        <v>4736.1099999999997</v>
      </c>
      <c r="Q269" s="4">
        <f>IFERROR(Tabla1[[#This Row],[impressions]]/Tabla1[[#This Row],[clicks]],0)</f>
        <v>127.03696098562628</v>
      </c>
      <c r="R269" s="4">
        <f>IFERROR(Tabla1[[#This Row],[clicks]]/Tabla1[[#This Row],[leads]],0)</f>
        <v>25.631578947368421</v>
      </c>
      <c r="S269" s="4">
        <f>IFERROR(Tabla1[[#This Row],[leads]]/Tabla1[[#This Row],[orders]],0)</f>
        <v>9.5</v>
      </c>
    </row>
    <row r="270" spans="1:19" x14ac:dyDescent="0.25">
      <c r="A270">
        <v>269</v>
      </c>
      <c r="B270" s="1">
        <v>44252</v>
      </c>
      <c r="C270" t="s">
        <v>23</v>
      </c>
      <c r="D270" t="s">
        <v>17</v>
      </c>
      <c r="E270" t="s">
        <v>11</v>
      </c>
      <c r="F270" s="3">
        <v>94976</v>
      </c>
      <c r="G270" s="11">
        <v>9034.91</v>
      </c>
      <c r="H270" s="3">
        <v>904</v>
      </c>
      <c r="I270" s="3">
        <v>22</v>
      </c>
      <c r="J270" s="3">
        <v>5</v>
      </c>
      <c r="K270" s="11">
        <v>38030</v>
      </c>
      <c r="L270" s="5">
        <f>IFERROR((Tabla1[[#This Row],[revenue]]-Tabla1[[#This Row],[mark_spent]])/Tabla1[[#This Row],[mark_spent]],0)</f>
        <v>3.2092284261824413</v>
      </c>
      <c r="M270" s="11">
        <f>IFERROR(Tabla1[[#This Row],[mark_spent]]/Tabla1[[#This Row],[impressions]],0)</f>
        <v>9.5128348214285716E-2</v>
      </c>
      <c r="N270" s="11">
        <f>IFERROR(Tabla1[[#This Row],[mark_spent]]/Tabla1[[#This Row],[clicks]],0)</f>
        <v>9.9943694690265481</v>
      </c>
      <c r="O270" s="11">
        <f>IFERROR(Tabla1[[#This Row],[mark_spent]]/Tabla1[[#This Row],[leads]],0)</f>
        <v>410.67772727272728</v>
      </c>
      <c r="P270" s="11">
        <f>IFERROR(Tabla1[[#This Row],[mark_spent]]/Tabla1[[#This Row],[orders]],0)</f>
        <v>1806.982</v>
      </c>
      <c r="Q270" s="4">
        <f>IFERROR(Tabla1[[#This Row],[impressions]]/Tabla1[[#This Row],[clicks]],0)</f>
        <v>105.06194690265487</v>
      </c>
      <c r="R270" s="4">
        <f>IFERROR(Tabla1[[#This Row],[clicks]]/Tabla1[[#This Row],[leads]],0)</f>
        <v>41.090909090909093</v>
      </c>
      <c r="S270" s="4">
        <f>IFERROR(Tabla1[[#This Row],[leads]]/Tabla1[[#This Row],[orders]],0)</f>
        <v>4.4000000000000004</v>
      </c>
    </row>
    <row r="271" spans="1:19" x14ac:dyDescent="0.25">
      <c r="A271">
        <v>270</v>
      </c>
      <c r="B271" s="1">
        <v>44252</v>
      </c>
      <c r="C271" t="s">
        <v>24</v>
      </c>
      <c r="D271" t="s">
        <v>13</v>
      </c>
      <c r="E271" t="s">
        <v>9</v>
      </c>
      <c r="F271" s="3">
        <v>106000</v>
      </c>
      <c r="G271" s="11">
        <v>2304.0100000000002</v>
      </c>
      <c r="H271" s="3">
        <v>530</v>
      </c>
      <c r="I271" s="3">
        <v>6</v>
      </c>
      <c r="J271" s="3">
        <v>1</v>
      </c>
      <c r="K271" s="11">
        <v>5981</v>
      </c>
      <c r="L271" s="5">
        <f>IFERROR((Tabla1[[#This Row],[revenue]]-Tabla1[[#This Row],[mark_spent]])/Tabla1[[#This Row],[mark_spent]],0)</f>
        <v>1.5959088719232988</v>
      </c>
      <c r="M271" s="11">
        <f>IFERROR(Tabla1[[#This Row],[mark_spent]]/Tabla1[[#This Row],[impressions]],0)</f>
        <v>2.1735943396226417E-2</v>
      </c>
      <c r="N271" s="11">
        <f>IFERROR(Tabla1[[#This Row],[mark_spent]]/Tabla1[[#This Row],[clicks]],0)</f>
        <v>4.3471886792452832</v>
      </c>
      <c r="O271" s="11">
        <f>IFERROR(Tabla1[[#This Row],[mark_spent]]/Tabla1[[#This Row],[leads]],0)</f>
        <v>384.00166666666672</v>
      </c>
      <c r="P271" s="11">
        <f>IFERROR(Tabla1[[#This Row],[mark_spent]]/Tabla1[[#This Row],[orders]],0)</f>
        <v>2304.0100000000002</v>
      </c>
      <c r="Q271" s="4">
        <f>IFERROR(Tabla1[[#This Row],[impressions]]/Tabla1[[#This Row],[clicks]],0)</f>
        <v>200</v>
      </c>
      <c r="R271" s="4">
        <f>IFERROR(Tabla1[[#This Row],[clicks]]/Tabla1[[#This Row],[leads]],0)</f>
        <v>88.333333333333329</v>
      </c>
      <c r="S271" s="4">
        <f>IFERROR(Tabla1[[#This Row],[leads]]/Tabla1[[#This Row],[orders]],0)</f>
        <v>6</v>
      </c>
    </row>
    <row r="272" spans="1:19" x14ac:dyDescent="0.25">
      <c r="A272">
        <v>271</v>
      </c>
      <c r="B272" s="1">
        <v>44252</v>
      </c>
      <c r="C272" t="s">
        <v>24</v>
      </c>
      <c r="D272" t="s">
        <v>14</v>
      </c>
      <c r="E272" t="s">
        <v>9</v>
      </c>
      <c r="F272" s="3">
        <v>115468</v>
      </c>
      <c r="G272" s="11">
        <v>2059.0300000000002</v>
      </c>
      <c r="H272" s="3">
        <v>1015</v>
      </c>
      <c r="I272" s="3">
        <v>20</v>
      </c>
      <c r="J272" s="3">
        <v>1</v>
      </c>
      <c r="K272" s="11">
        <v>1981</v>
      </c>
      <c r="L272" s="5">
        <f>IFERROR((Tabla1[[#This Row],[revenue]]-Tabla1[[#This Row],[mark_spent]])/Tabla1[[#This Row],[mark_spent]],0)</f>
        <v>-3.7896485238194777E-2</v>
      </c>
      <c r="M272" s="11">
        <f>IFERROR(Tabla1[[#This Row],[mark_spent]]/Tabla1[[#This Row],[impressions]],0)</f>
        <v>1.7832040045726957E-2</v>
      </c>
      <c r="N272" s="11">
        <f>IFERROR(Tabla1[[#This Row],[mark_spent]]/Tabla1[[#This Row],[clicks]],0)</f>
        <v>2.0286009852216749</v>
      </c>
      <c r="O272" s="11">
        <f>IFERROR(Tabla1[[#This Row],[mark_spent]]/Tabla1[[#This Row],[leads]],0)</f>
        <v>102.95150000000001</v>
      </c>
      <c r="P272" s="11">
        <f>IFERROR(Tabla1[[#This Row],[mark_spent]]/Tabla1[[#This Row],[orders]],0)</f>
        <v>2059.0300000000002</v>
      </c>
      <c r="Q272" s="4">
        <f>IFERROR(Tabla1[[#This Row],[impressions]]/Tabla1[[#This Row],[clicks]],0)</f>
        <v>113.7615763546798</v>
      </c>
      <c r="R272" s="4">
        <f>IFERROR(Tabla1[[#This Row],[clicks]]/Tabla1[[#This Row],[leads]],0)</f>
        <v>50.75</v>
      </c>
      <c r="S272" s="4">
        <f>IFERROR(Tabla1[[#This Row],[leads]]/Tabla1[[#This Row],[orders]],0)</f>
        <v>20</v>
      </c>
    </row>
    <row r="273" spans="1:19" x14ac:dyDescent="0.25">
      <c r="A273">
        <v>272</v>
      </c>
      <c r="B273" s="1">
        <v>44252</v>
      </c>
      <c r="C273" t="s">
        <v>21</v>
      </c>
      <c r="D273" t="s">
        <v>18</v>
      </c>
      <c r="E273" t="s">
        <v>9</v>
      </c>
      <c r="F273" s="3">
        <v>2214</v>
      </c>
      <c r="G273" s="11">
        <v>1487.47</v>
      </c>
      <c r="H273" s="3">
        <v>66</v>
      </c>
      <c r="I273" s="3">
        <v>3</v>
      </c>
      <c r="J273" s="3">
        <v>1</v>
      </c>
      <c r="K273" s="11">
        <v>4461</v>
      </c>
      <c r="L273" s="5">
        <f>IFERROR((Tabla1[[#This Row],[revenue]]-Tabla1[[#This Row],[mark_spent]])/Tabla1[[#This Row],[mark_spent]],0)</f>
        <v>1.9990520817226565</v>
      </c>
      <c r="M273" s="11">
        <f>IFERROR(Tabla1[[#This Row],[mark_spent]]/Tabla1[[#This Row],[impressions]],0)</f>
        <v>0.67184733514001804</v>
      </c>
      <c r="N273" s="11">
        <f>IFERROR(Tabla1[[#This Row],[mark_spent]]/Tabla1[[#This Row],[clicks]],0)</f>
        <v>22.537424242424244</v>
      </c>
      <c r="O273" s="11">
        <f>IFERROR(Tabla1[[#This Row],[mark_spent]]/Tabla1[[#This Row],[leads]],0)</f>
        <v>495.82333333333332</v>
      </c>
      <c r="P273" s="11">
        <f>IFERROR(Tabla1[[#This Row],[mark_spent]]/Tabla1[[#This Row],[orders]],0)</f>
        <v>1487.47</v>
      </c>
      <c r="Q273" s="4">
        <f>IFERROR(Tabla1[[#This Row],[impressions]]/Tabla1[[#This Row],[clicks]],0)</f>
        <v>33.545454545454547</v>
      </c>
      <c r="R273" s="4">
        <f>IFERROR(Tabla1[[#This Row],[clicks]]/Tabla1[[#This Row],[leads]],0)</f>
        <v>22</v>
      </c>
      <c r="S273" s="4">
        <f>IFERROR(Tabla1[[#This Row],[leads]]/Tabla1[[#This Row],[orders]],0)</f>
        <v>3</v>
      </c>
    </row>
    <row r="274" spans="1:19" x14ac:dyDescent="0.25">
      <c r="A274">
        <v>273</v>
      </c>
      <c r="B274" s="1">
        <v>44252</v>
      </c>
      <c r="C274" t="s">
        <v>21</v>
      </c>
      <c r="D274" t="s">
        <v>19</v>
      </c>
      <c r="E274" t="s">
        <v>9</v>
      </c>
      <c r="F274" s="3">
        <v>25000</v>
      </c>
      <c r="G274" s="11">
        <v>5871.29</v>
      </c>
      <c r="H274" s="3">
        <v>250</v>
      </c>
      <c r="I274" s="3">
        <v>5</v>
      </c>
      <c r="J274" s="3">
        <v>1</v>
      </c>
      <c r="K274" s="11">
        <v>981</v>
      </c>
      <c r="L274" s="5">
        <f>IFERROR((Tabla1[[#This Row],[revenue]]-Tabla1[[#This Row],[mark_spent]])/Tabla1[[#This Row],[mark_spent]],0)</f>
        <v>-0.83291576467863115</v>
      </c>
      <c r="M274" s="11">
        <f>IFERROR(Tabla1[[#This Row],[mark_spent]]/Tabla1[[#This Row],[impressions]],0)</f>
        <v>0.23485159999999999</v>
      </c>
      <c r="N274" s="11">
        <f>IFERROR(Tabla1[[#This Row],[mark_spent]]/Tabla1[[#This Row],[clicks]],0)</f>
        <v>23.48516</v>
      </c>
      <c r="O274" s="11">
        <f>IFERROR(Tabla1[[#This Row],[mark_spent]]/Tabla1[[#This Row],[leads]],0)</f>
        <v>1174.258</v>
      </c>
      <c r="P274" s="11">
        <f>IFERROR(Tabla1[[#This Row],[mark_spent]]/Tabla1[[#This Row],[orders]],0)</f>
        <v>5871.29</v>
      </c>
      <c r="Q274" s="4">
        <f>IFERROR(Tabla1[[#This Row],[impressions]]/Tabla1[[#This Row],[clicks]],0)</f>
        <v>100</v>
      </c>
      <c r="R274" s="4">
        <f>IFERROR(Tabla1[[#This Row],[clicks]]/Tabla1[[#This Row],[leads]],0)</f>
        <v>50</v>
      </c>
      <c r="S274" s="4">
        <f>IFERROR(Tabla1[[#This Row],[leads]]/Tabla1[[#This Row],[orders]],0)</f>
        <v>5</v>
      </c>
    </row>
    <row r="275" spans="1:19" x14ac:dyDescent="0.25">
      <c r="A275">
        <v>274</v>
      </c>
      <c r="B275" s="1">
        <v>44252</v>
      </c>
      <c r="C275" t="s">
        <v>24</v>
      </c>
      <c r="D275" t="s">
        <v>17</v>
      </c>
      <c r="E275" t="s">
        <v>11</v>
      </c>
      <c r="F275" s="3">
        <v>46753</v>
      </c>
      <c r="G275" s="11">
        <v>6227.53</v>
      </c>
      <c r="H275" s="3">
        <v>591</v>
      </c>
      <c r="I275" s="3">
        <v>12</v>
      </c>
      <c r="J275" s="3">
        <v>2</v>
      </c>
      <c r="K275" s="11">
        <v>10130</v>
      </c>
      <c r="L275" s="5">
        <f>IFERROR((Tabla1[[#This Row],[revenue]]-Tabla1[[#This Row],[mark_spent]])/Tabla1[[#This Row],[mark_spent]],0)</f>
        <v>0.62664812534022318</v>
      </c>
      <c r="M275" s="11">
        <f>IFERROR(Tabla1[[#This Row],[mark_spent]]/Tabla1[[#This Row],[impressions]],0)</f>
        <v>0.13320065022565397</v>
      </c>
      <c r="N275" s="11">
        <f>IFERROR(Tabla1[[#This Row],[mark_spent]]/Tabla1[[#This Row],[clicks]],0)</f>
        <v>10.537275803722503</v>
      </c>
      <c r="O275" s="11">
        <f>IFERROR(Tabla1[[#This Row],[mark_spent]]/Tabla1[[#This Row],[leads]],0)</f>
        <v>518.96083333333331</v>
      </c>
      <c r="P275" s="11">
        <f>IFERROR(Tabla1[[#This Row],[mark_spent]]/Tabla1[[#This Row],[orders]],0)</f>
        <v>3113.7649999999999</v>
      </c>
      <c r="Q275" s="4">
        <f>IFERROR(Tabla1[[#This Row],[impressions]]/Tabla1[[#This Row],[clicks]],0)</f>
        <v>79.108291032148898</v>
      </c>
      <c r="R275" s="4">
        <f>IFERROR(Tabla1[[#This Row],[clicks]]/Tabla1[[#This Row],[leads]],0)</f>
        <v>49.25</v>
      </c>
      <c r="S275" s="4">
        <f>IFERROR(Tabla1[[#This Row],[leads]]/Tabla1[[#This Row],[orders]],0)</f>
        <v>6</v>
      </c>
    </row>
    <row r="276" spans="1:19" x14ac:dyDescent="0.25">
      <c r="A276">
        <v>275</v>
      </c>
      <c r="B276" s="1">
        <v>44252</v>
      </c>
      <c r="C276" t="s">
        <v>25</v>
      </c>
      <c r="D276" t="s">
        <v>20</v>
      </c>
      <c r="E276" t="s">
        <v>12</v>
      </c>
      <c r="F276" s="3">
        <v>2885291</v>
      </c>
      <c r="G276" s="11">
        <v>7583.66</v>
      </c>
      <c r="H276" s="3">
        <v>848</v>
      </c>
      <c r="I276" s="3">
        <v>17</v>
      </c>
      <c r="J276" s="3">
        <v>3</v>
      </c>
      <c r="K276" s="11">
        <v>11943</v>
      </c>
      <c r="L276" s="5">
        <f>IFERROR((Tabla1[[#This Row],[revenue]]-Tabla1[[#This Row],[mark_spent]])/Tabla1[[#This Row],[mark_spent]],0)</f>
        <v>0.57483325992990197</v>
      </c>
      <c r="M276" s="11">
        <f>IFERROR(Tabla1[[#This Row],[mark_spent]]/Tabla1[[#This Row],[impressions]],0)</f>
        <v>2.6283865301628155E-3</v>
      </c>
      <c r="N276" s="11">
        <f>IFERROR(Tabla1[[#This Row],[mark_spent]]/Tabla1[[#This Row],[clicks]],0)</f>
        <v>8.9429952830188686</v>
      </c>
      <c r="O276" s="11">
        <f>IFERROR(Tabla1[[#This Row],[mark_spent]]/Tabla1[[#This Row],[leads]],0)</f>
        <v>446.0976470588235</v>
      </c>
      <c r="P276" s="11">
        <f>IFERROR(Tabla1[[#This Row],[mark_spent]]/Tabla1[[#This Row],[orders]],0)</f>
        <v>2527.8866666666668</v>
      </c>
      <c r="Q276" s="4">
        <f>IFERROR(Tabla1[[#This Row],[impressions]]/Tabla1[[#This Row],[clicks]],0)</f>
        <v>3402.4658018867926</v>
      </c>
      <c r="R276" s="4">
        <f>IFERROR(Tabla1[[#This Row],[clicks]]/Tabla1[[#This Row],[leads]],0)</f>
        <v>49.882352941176471</v>
      </c>
      <c r="S276" s="4">
        <f>IFERROR(Tabla1[[#This Row],[leads]]/Tabla1[[#This Row],[orders]],0)</f>
        <v>5.666666666666667</v>
      </c>
    </row>
    <row r="277" spans="1:19" x14ac:dyDescent="0.25">
      <c r="A277">
        <v>276</v>
      </c>
      <c r="B277" s="1">
        <v>44253</v>
      </c>
      <c r="C277" t="s">
        <v>21</v>
      </c>
      <c r="D277" t="s">
        <v>13</v>
      </c>
      <c r="E277" t="s">
        <v>9</v>
      </c>
      <c r="F277" s="3">
        <v>168408</v>
      </c>
      <c r="G277" s="11">
        <v>19887.7</v>
      </c>
      <c r="H277" s="3">
        <v>1207</v>
      </c>
      <c r="I277" s="3">
        <v>39</v>
      </c>
      <c r="J277" s="3">
        <v>4</v>
      </c>
      <c r="K277" s="11">
        <v>22488</v>
      </c>
      <c r="L277" s="5">
        <f>IFERROR((Tabla1[[#This Row],[revenue]]-Tabla1[[#This Row],[mark_spent]])/Tabla1[[#This Row],[mark_spent]],0)</f>
        <v>0.1307491565138251</v>
      </c>
      <c r="M277" s="11">
        <f>IFERROR(Tabla1[[#This Row],[mark_spent]]/Tabla1[[#This Row],[impressions]],0)</f>
        <v>0.11809237090874543</v>
      </c>
      <c r="N277" s="11">
        <f>IFERROR(Tabla1[[#This Row],[mark_spent]]/Tabla1[[#This Row],[clicks]],0)</f>
        <v>16.476967688483846</v>
      </c>
      <c r="O277" s="11">
        <f>IFERROR(Tabla1[[#This Row],[mark_spent]]/Tabla1[[#This Row],[leads]],0)</f>
        <v>509.94102564102565</v>
      </c>
      <c r="P277" s="11">
        <f>IFERROR(Tabla1[[#This Row],[mark_spent]]/Tabla1[[#This Row],[orders]],0)</f>
        <v>4971.9250000000002</v>
      </c>
      <c r="Q277" s="4">
        <f>IFERROR(Tabla1[[#This Row],[impressions]]/Tabla1[[#This Row],[clicks]],0)</f>
        <v>139.52609776304888</v>
      </c>
      <c r="R277" s="4">
        <f>IFERROR(Tabla1[[#This Row],[clicks]]/Tabla1[[#This Row],[leads]],0)</f>
        <v>30.948717948717949</v>
      </c>
      <c r="S277" s="4">
        <f>IFERROR(Tabla1[[#This Row],[leads]]/Tabla1[[#This Row],[orders]],0)</f>
        <v>9.75</v>
      </c>
    </row>
    <row r="278" spans="1:19" x14ac:dyDescent="0.25">
      <c r="A278">
        <v>277</v>
      </c>
      <c r="B278" s="1">
        <v>44253</v>
      </c>
      <c r="C278" t="s">
        <v>21</v>
      </c>
      <c r="D278" t="s">
        <v>14</v>
      </c>
      <c r="E278" t="s">
        <v>9</v>
      </c>
      <c r="F278" s="3">
        <v>438858</v>
      </c>
      <c r="G278" s="11">
        <v>17935.400000000001</v>
      </c>
      <c r="H278" s="3">
        <v>1657</v>
      </c>
      <c r="I278" s="3">
        <v>33</v>
      </c>
      <c r="J278" s="3">
        <v>3</v>
      </c>
      <c r="K278" s="11">
        <v>15345</v>
      </c>
      <c r="L278" s="5">
        <f>IFERROR((Tabla1[[#This Row],[revenue]]-Tabla1[[#This Row],[mark_spent]])/Tabla1[[#This Row],[mark_spent]],0)</f>
        <v>-0.1444294523679428</v>
      </c>
      <c r="M278" s="11">
        <f>IFERROR(Tabla1[[#This Row],[mark_spent]]/Tabla1[[#This Row],[impressions]],0)</f>
        <v>4.0868344658181011E-2</v>
      </c>
      <c r="N278" s="11">
        <f>IFERROR(Tabla1[[#This Row],[mark_spent]]/Tabla1[[#This Row],[clicks]],0)</f>
        <v>10.824019312009657</v>
      </c>
      <c r="O278" s="11">
        <f>IFERROR(Tabla1[[#This Row],[mark_spent]]/Tabla1[[#This Row],[leads]],0)</f>
        <v>543.4969696969697</v>
      </c>
      <c r="P278" s="11">
        <f>IFERROR(Tabla1[[#This Row],[mark_spent]]/Tabla1[[#This Row],[orders]],0)</f>
        <v>5978.4666666666672</v>
      </c>
      <c r="Q278" s="4">
        <f>IFERROR(Tabla1[[#This Row],[impressions]]/Tabla1[[#This Row],[clicks]],0)</f>
        <v>264.8509354254677</v>
      </c>
      <c r="R278" s="4">
        <f>IFERROR(Tabla1[[#This Row],[clicks]]/Tabla1[[#This Row],[leads]],0)</f>
        <v>50.212121212121211</v>
      </c>
      <c r="S278" s="4">
        <f>IFERROR(Tabla1[[#This Row],[leads]]/Tabla1[[#This Row],[orders]],0)</f>
        <v>11</v>
      </c>
    </row>
    <row r="279" spans="1:19" x14ac:dyDescent="0.25">
      <c r="A279">
        <v>278</v>
      </c>
      <c r="B279" s="1">
        <v>44253</v>
      </c>
      <c r="C279" t="s">
        <v>22</v>
      </c>
      <c r="D279" t="s">
        <v>15</v>
      </c>
      <c r="E279" t="s">
        <v>10</v>
      </c>
      <c r="F279" s="3">
        <v>22450</v>
      </c>
      <c r="G279" s="11">
        <v>1545.74</v>
      </c>
      <c r="H279" s="3">
        <v>449</v>
      </c>
      <c r="I279" s="3">
        <v>2</v>
      </c>
      <c r="J279" s="3">
        <v>0</v>
      </c>
      <c r="K279" s="11">
        <v>0</v>
      </c>
      <c r="L279" s="5">
        <f>IFERROR((Tabla1[[#This Row],[revenue]]-Tabla1[[#This Row],[mark_spent]])/Tabla1[[#This Row],[mark_spent]],0)</f>
        <v>-1</v>
      </c>
      <c r="M279" s="11">
        <f>IFERROR(Tabla1[[#This Row],[mark_spent]]/Tabla1[[#This Row],[impressions]],0)</f>
        <v>6.8852561247216032E-2</v>
      </c>
      <c r="N279" s="11">
        <f>IFERROR(Tabla1[[#This Row],[mark_spent]]/Tabla1[[#This Row],[clicks]],0)</f>
        <v>3.4426280623608019</v>
      </c>
      <c r="O279" s="11">
        <f>IFERROR(Tabla1[[#This Row],[mark_spent]]/Tabla1[[#This Row],[leads]],0)</f>
        <v>772.87</v>
      </c>
      <c r="P279" s="11">
        <f>IFERROR(Tabla1[[#This Row],[mark_spent]]/Tabla1[[#This Row],[orders]],0)</f>
        <v>0</v>
      </c>
      <c r="Q279" s="4">
        <f>IFERROR(Tabla1[[#This Row],[impressions]]/Tabla1[[#This Row],[clicks]],0)</f>
        <v>50</v>
      </c>
      <c r="R279" s="4">
        <f>IFERROR(Tabla1[[#This Row],[clicks]]/Tabla1[[#This Row],[leads]],0)</f>
        <v>224.5</v>
      </c>
      <c r="S279" s="4">
        <f>IFERROR(Tabla1[[#This Row],[leads]]/Tabla1[[#This Row],[orders]],0)</f>
        <v>0</v>
      </c>
    </row>
    <row r="280" spans="1:19" x14ac:dyDescent="0.25">
      <c r="A280">
        <v>279</v>
      </c>
      <c r="B280" s="1">
        <v>44253</v>
      </c>
      <c r="C280" t="s">
        <v>22</v>
      </c>
      <c r="D280" t="s">
        <v>16</v>
      </c>
      <c r="E280" t="s">
        <v>10</v>
      </c>
      <c r="F280" s="3">
        <v>240600</v>
      </c>
      <c r="G280" s="11">
        <v>4453.1000000000004</v>
      </c>
      <c r="H280" s="3">
        <v>1203</v>
      </c>
      <c r="I280" s="3">
        <v>11</v>
      </c>
      <c r="J280" s="3">
        <v>1</v>
      </c>
      <c r="K280" s="11">
        <v>2283</v>
      </c>
      <c r="L280" s="5">
        <f>IFERROR((Tabla1[[#This Row],[revenue]]-Tabla1[[#This Row],[mark_spent]])/Tabla1[[#This Row],[mark_spent]],0)</f>
        <v>-0.48732343760526381</v>
      </c>
      <c r="M280" s="11">
        <f>IFERROR(Tabla1[[#This Row],[mark_spent]]/Tabla1[[#This Row],[impressions]],0)</f>
        <v>1.8508312551953451E-2</v>
      </c>
      <c r="N280" s="11">
        <f>IFERROR(Tabla1[[#This Row],[mark_spent]]/Tabla1[[#This Row],[clicks]],0)</f>
        <v>3.7016625103906904</v>
      </c>
      <c r="O280" s="11">
        <f>IFERROR(Tabla1[[#This Row],[mark_spent]]/Tabla1[[#This Row],[leads]],0)</f>
        <v>404.82727272727277</v>
      </c>
      <c r="P280" s="11">
        <f>IFERROR(Tabla1[[#This Row],[mark_spent]]/Tabla1[[#This Row],[orders]],0)</f>
        <v>4453.1000000000004</v>
      </c>
      <c r="Q280" s="4">
        <f>IFERROR(Tabla1[[#This Row],[impressions]]/Tabla1[[#This Row],[clicks]],0)</f>
        <v>200</v>
      </c>
      <c r="R280" s="4">
        <f>IFERROR(Tabla1[[#This Row],[clicks]]/Tabla1[[#This Row],[leads]],0)</f>
        <v>109.36363636363636</v>
      </c>
      <c r="S280" s="4">
        <f>IFERROR(Tabla1[[#This Row],[leads]]/Tabla1[[#This Row],[orders]],0)</f>
        <v>11</v>
      </c>
    </row>
    <row r="281" spans="1:19" x14ac:dyDescent="0.25">
      <c r="A281">
        <v>280</v>
      </c>
      <c r="B281" s="1">
        <v>44253</v>
      </c>
      <c r="C281" t="s">
        <v>23</v>
      </c>
      <c r="D281" t="s">
        <v>17</v>
      </c>
      <c r="E281" t="s">
        <v>11</v>
      </c>
      <c r="F281" s="3">
        <v>195016</v>
      </c>
      <c r="G281" s="11">
        <v>38804.199999999997</v>
      </c>
      <c r="H281" s="3">
        <v>2247</v>
      </c>
      <c r="I281" s="3">
        <v>82</v>
      </c>
      <c r="J281" s="3">
        <v>16</v>
      </c>
      <c r="K281" s="11">
        <v>127696</v>
      </c>
      <c r="L281" s="5">
        <f>IFERROR((Tabla1[[#This Row],[revenue]]-Tabla1[[#This Row],[mark_spent]])/Tabla1[[#This Row],[mark_spent]],0)</f>
        <v>2.2907778024028329</v>
      </c>
      <c r="M281" s="11">
        <f>IFERROR(Tabla1[[#This Row],[mark_spent]]/Tabla1[[#This Row],[impressions]],0)</f>
        <v>0.1989795709070025</v>
      </c>
      <c r="N281" s="11">
        <f>IFERROR(Tabla1[[#This Row],[mark_spent]]/Tabla1[[#This Row],[clicks]],0)</f>
        <v>17.269336893635959</v>
      </c>
      <c r="O281" s="11">
        <f>IFERROR(Tabla1[[#This Row],[mark_spent]]/Tabla1[[#This Row],[leads]],0)</f>
        <v>473.22195121951216</v>
      </c>
      <c r="P281" s="11">
        <f>IFERROR(Tabla1[[#This Row],[mark_spent]]/Tabla1[[#This Row],[orders]],0)</f>
        <v>2425.2624999999998</v>
      </c>
      <c r="Q281" s="4">
        <f>IFERROR(Tabla1[[#This Row],[impressions]]/Tabla1[[#This Row],[clicks]],0)</f>
        <v>86.789497107254121</v>
      </c>
      <c r="R281" s="4">
        <f>IFERROR(Tabla1[[#This Row],[clicks]]/Tabla1[[#This Row],[leads]],0)</f>
        <v>27.402439024390244</v>
      </c>
      <c r="S281" s="4">
        <f>IFERROR(Tabla1[[#This Row],[leads]]/Tabla1[[#This Row],[orders]],0)</f>
        <v>5.125</v>
      </c>
    </row>
    <row r="282" spans="1:19" x14ac:dyDescent="0.25">
      <c r="A282">
        <v>281</v>
      </c>
      <c r="B282" s="1">
        <v>44253</v>
      </c>
      <c r="C282" t="s">
        <v>24</v>
      </c>
      <c r="D282" t="s">
        <v>13</v>
      </c>
      <c r="E282" t="s">
        <v>9</v>
      </c>
      <c r="F282" s="3">
        <v>174375</v>
      </c>
      <c r="G282" s="11">
        <v>12592.4</v>
      </c>
      <c r="H282" s="3">
        <v>1342</v>
      </c>
      <c r="I282" s="3">
        <v>27</v>
      </c>
      <c r="J282" s="3">
        <v>4</v>
      </c>
      <c r="K282" s="11">
        <v>26556</v>
      </c>
      <c r="L282" s="5">
        <f>IFERROR((Tabla1[[#This Row],[revenue]]-Tabla1[[#This Row],[mark_spent]])/Tabla1[[#This Row],[mark_spent]],0)</f>
        <v>1.1088910771576508</v>
      </c>
      <c r="M282" s="11">
        <f>IFERROR(Tabla1[[#This Row],[mark_spent]]/Tabla1[[#This Row],[impressions]],0)</f>
        <v>7.2214480286738353E-2</v>
      </c>
      <c r="N282" s="11">
        <f>IFERROR(Tabla1[[#This Row],[mark_spent]]/Tabla1[[#This Row],[clicks]],0)</f>
        <v>9.3833084947839041</v>
      </c>
      <c r="O282" s="11">
        <f>IFERROR(Tabla1[[#This Row],[mark_spent]]/Tabla1[[#This Row],[leads]],0)</f>
        <v>466.38518518518515</v>
      </c>
      <c r="P282" s="11">
        <f>IFERROR(Tabla1[[#This Row],[mark_spent]]/Tabla1[[#This Row],[orders]],0)</f>
        <v>3148.1</v>
      </c>
      <c r="Q282" s="4">
        <f>IFERROR(Tabla1[[#This Row],[impressions]]/Tabla1[[#This Row],[clicks]],0)</f>
        <v>129.93666169895678</v>
      </c>
      <c r="R282" s="4">
        <f>IFERROR(Tabla1[[#This Row],[clicks]]/Tabla1[[#This Row],[leads]],0)</f>
        <v>49.703703703703702</v>
      </c>
      <c r="S282" s="4">
        <f>IFERROR(Tabla1[[#This Row],[leads]]/Tabla1[[#This Row],[orders]],0)</f>
        <v>6.75</v>
      </c>
    </row>
    <row r="283" spans="1:19" x14ac:dyDescent="0.25">
      <c r="A283">
        <v>282</v>
      </c>
      <c r="B283" s="1">
        <v>44253</v>
      </c>
      <c r="C283" t="s">
        <v>24</v>
      </c>
      <c r="D283" t="s">
        <v>14</v>
      </c>
      <c r="E283" t="s">
        <v>9</v>
      </c>
      <c r="F283" s="3">
        <v>508600</v>
      </c>
      <c r="G283" s="11">
        <v>2403.54</v>
      </c>
      <c r="H283" s="3">
        <v>2543</v>
      </c>
      <c r="I283" s="3">
        <v>73</v>
      </c>
      <c r="J283" s="3">
        <v>1</v>
      </c>
      <c r="K283" s="11">
        <v>1981</v>
      </c>
      <c r="L283" s="5">
        <f>IFERROR((Tabla1[[#This Row],[revenue]]-Tabla1[[#This Row],[mark_spent]])/Tabla1[[#This Row],[mark_spent]],0)</f>
        <v>-0.17579902976443079</v>
      </c>
      <c r="M283" s="11">
        <f>IFERROR(Tabla1[[#This Row],[mark_spent]]/Tabla1[[#This Row],[impressions]],0)</f>
        <v>4.7257963035784506E-3</v>
      </c>
      <c r="N283" s="11">
        <f>IFERROR(Tabla1[[#This Row],[mark_spent]]/Tabla1[[#This Row],[clicks]],0)</f>
        <v>0.94515926071569012</v>
      </c>
      <c r="O283" s="11">
        <f>IFERROR(Tabla1[[#This Row],[mark_spent]]/Tabla1[[#This Row],[leads]],0)</f>
        <v>32.925205479452053</v>
      </c>
      <c r="P283" s="11">
        <f>IFERROR(Tabla1[[#This Row],[mark_spent]]/Tabla1[[#This Row],[orders]],0)</f>
        <v>2403.54</v>
      </c>
      <c r="Q283" s="4">
        <f>IFERROR(Tabla1[[#This Row],[impressions]]/Tabla1[[#This Row],[clicks]],0)</f>
        <v>200</v>
      </c>
      <c r="R283" s="4">
        <f>IFERROR(Tabla1[[#This Row],[clicks]]/Tabla1[[#This Row],[leads]],0)</f>
        <v>34.835616438356162</v>
      </c>
      <c r="S283" s="4">
        <f>IFERROR(Tabla1[[#This Row],[leads]]/Tabla1[[#This Row],[orders]],0)</f>
        <v>73</v>
      </c>
    </row>
    <row r="284" spans="1:19" x14ac:dyDescent="0.25">
      <c r="A284">
        <v>283</v>
      </c>
      <c r="B284" s="1">
        <v>44253</v>
      </c>
      <c r="C284" t="s">
        <v>21</v>
      </c>
      <c r="D284" t="s">
        <v>18</v>
      </c>
      <c r="E284" t="s">
        <v>9</v>
      </c>
      <c r="F284" s="3">
        <v>4906</v>
      </c>
      <c r="G284" s="11">
        <v>1071.1600000000001</v>
      </c>
      <c r="H284" s="3">
        <v>143</v>
      </c>
      <c r="I284" s="3">
        <v>3</v>
      </c>
      <c r="J284" s="3">
        <v>1</v>
      </c>
      <c r="K284" s="11">
        <v>4981</v>
      </c>
      <c r="L284" s="5">
        <f>IFERROR((Tabla1[[#This Row],[revenue]]-Tabla1[[#This Row],[mark_spent]])/Tabla1[[#This Row],[mark_spent]],0)</f>
        <v>3.6500989581388401</v>
      </c>
      <c r="M284" s="11">
        <f>IFERROR(Tabla1[[#This Row],[mark_spent]]/Tabla1[[#This Row],[impressions]],0)</f>
        <v>0.21833673053403996</v>
      </c>
      <c r="N284" s="11">
        <f>IFERROR(Tabla1[[#This Row],[mark_spent]]/Tabla1[[#This Row],[clicks]],0)</f>
        <v>7.490629370629371</v>
      </c>
      <c r="O284" s="11">
        <f>IFERROR(Tabla1[[#This Row],[mark_spent]]/Tabla1[[#This Row],[leads]],0)</f>
        <v>357.05333333333334</v>
      </c>
      <c r="P284" s="11">
        <f>IFERROR(Tabla1[[#This Row],[mark_spent]]/Tabla1[[#This Row],[orders]],0)</f>
        <v>1071.1600000000001</v>
      </c>
      <c r="Q284" s="4">
        <f>IFERROR(Tabla1[[#This Row],[impressions]]/Tabla1[[#This Row],[clicks]],0)</f>
        <v>34.307692307692307</v>
      </c>
      <c r="R284" s="4">
        <f>IFERROR(Tabla1[[#This Row],[clicks]]/Tabla1[[#This Row],[leads]],0)</f>
        <v>47.666666666666664</v>
      </c>
      <c r="S284" s="4">
        <f>IFERROR(Tabla1[[#This Row],[leads]]/Tabla1[[#This Row],[orders]],0)</f>
        <v>3</v>
      </c>
    </row>
    <row r="285" spans="1:19" x14ac:dyDescent="0.25">
      <c r="A285">
        <v>284</v>
      </c>
      <c r="B285" s="1">
        <v>44253</v>
      </c>
      <c r="C285" t="s">
        <v>21</v>
      </c>
      <c r="D285" t="s">
        <v>19</v>
      </c>
      <c r="E285" t="s">
        <v>9</v>
      </c>
      <c r="F285" s="3">
        <v>55269</v>
      </c>
      <c r="G285" s="11">
        <v>315.92</v>
      </c>
      <c r="H285" s="3">
        <v>610</v>
      </c>
      <c r="I285" s="3">
        <v>0</v>
      </c>
      <c r="J285" s="3">
        <v>0</v>
      </c>
      <c r="K285" s="11">
        <v>0</v>
      </c>
      <c r="L285" s="5">
        <f>IFERROR((Tabla1[[#This Row],[revenue]]-Tabla1[[#This Row],[mark_spent]])/Tabla1[[#This Row],[mark_spent]],0)</f>
        <v>-1</v>
      </c>
      <c r="M285" s="11">
        <f>IFERROR(Tabla1[[#This Row],[mark_spent]]/Tabla1[[#This Row],[impressions]],0)</f>
        <v>5.7160433516075925E-3</v>
      </c>
      <c r="N285" s="11">
        <f>IFERROR(Tabla1[[#This Row],[mark_spent]]/Tabla1[[#This Row],[clicks]],0)</f>
        <v>0.51790163934426237</v>
      </c>
      <c r="O285" s="11">
        <f>IFERROR(Tabla1[[#This Row],[mark_spent]]/Tabla1[[#This Row],[leads]],0)</f>
        <v>0</v>
      </c>
      <c r="P285" s="11">
        <f>IFERROR(Tabla1[[#This Row],[mark_spent]]/Tabla1[[#This Row],[orders]],0)</f>
        <v>0</v>
      </c>
      <c r="Q285" s="4">
        <f>IFERROR(Tabla1[[#This Row],[impressions]]/Tabla1[[#This Row],[clicks]],0)</f>
        <v>90.604918032786884</v>
      </c>
      <c r="R285" s="4">
        <f>IFERROR(Tabla1[[#This Row],[clicks]]/Tabla1[[#This Row],[leads]],0)</f>
        <v>0</v>
      </c>
      <c r="S285" s="4">
        <f>IFERROR(Tabla1[[#This Row],[leads]]/Tabla1[[#This Row],[orders]],0)</f>
        <v>0</v>
      </c>
    </row>
    <row r="286" spans="1:19" x14ac:dyDescent="0.25">
      <c r="A286">
        <v>285</v>
      </c>
      <c r="B286" s="1">
        <v>44253</v>
      </c>
      <c r="C286" t="s">
        <v>24</v>
      </c>
      <c r="D286" t="s">
        <v>17</v>
      </c>
      <c r="E286" t="s">
        <v>11</v>
      </c>
      <c r="F286" s="3">
        <v>192489</v>
      </c>
      <c r="G286" s="11">
        <v>15596</v>
      </c>
      <c r="H286" s="3">
        <v>1497</v>
      </c>
      <c r="I286" s="3">
        <v>34</v>
      </c>
      <c r="J286" s="3">
        <v>5</v>
      </c>
      <c r="K286" s="11">
        <v>25205</v>
      </c>
      <c r="L286" s="5">
        <f>IFERROR((Tabla1[[#This Row],[revenue]]-Tabla1[[#This Row],[mark_spent]])/Tabla1[[#This Row],[mark_spent]],0)</f>
        <v>0.61611951782508334</v>
      </c>
      <c r="M286" s="11">
        <f>IFERROR(Tabla1[[#This Row],[mark_spent]]/Tabla1[[#This Row],[impressions]],0)</f>
        <v>8.1022811693135716E-2</v>
      </c>
      <c r="N286" s="11">
        <f>IFERROR(Tabla1[[#This Row],[mark_spent]]/Tabla1[[#This Row],[clicks]],0)</f>
        <v>10.41816967267869</v>
      </c>
      <c r="O286" s="11">
        <f>IFERROR(Tabla1[[#This Row],[mark_spent]]/Tabla1[[#This Row],[leads]],0)</f>
        <v>458.70588235294116</v>
      </c>
      <c r="P286" s="11">
        <f>IFERROR(Tabla1[[#This Row],[mark_spent]]/Tabla1[[#This Row],[orders]],0)</f>
        <v>3119.2</v>
      </c>
      <c r="Q286" s="4">
        <f>IFERROR(Tabla1[[#This Row],[impressions]]/Tabla1[[#This Row],[clicks]],0)</f>
        <v>128.58316633266534</v>
      </c>
      <c r="R286" s="4">
        <f>IFERROR(Tabla1[[#This Row],[clicks]]/Tabla1[[#This Row],[leads]],0)</f>
        <v>44.029411764705884</v>
      </c>
      <c r="S286" s="4">
        <f>IFERROR(Tabla1[[#This Row],[leads]]/Tabla1[[#This Row],[orders]],0)</f>
        <v>6.8</v>
      </c>
    </row>
    <row r="287" spans="1:19" x14ac:dyDescent="0.25">
      <c r="A287">
        <v>286</v>
      </c>
      <c r="B287" s="1">
        <v>44253</v>
      </c>
      <c r="C287" t="s">
        <v>25</v>
      </c>
      <c r="D287" t="s">
        <v>20</v>
      </c>
      <c r="E287" t="s">
        <v>12</v>
      </c>
      <c r="F287" s="3">
        <v>20930000</v>
      </c>
      <c r="G287" s="11">
        <v>8087.73</v>
      </c>
      <c r="H287" s="3">
        <v>2093</v>
      </c>
      <c r="I287" s="3">
        <v>22</v>
      </c>
      <c r="J287" s="3">
        <v>3</v>
      </c>
      <c r="K287" s="11">
        <v>12213</v>
      </c>
      <c r="L287" s="5">
        <f>IFERROR((Tabla1[[#This Row],[revenue]]-Tabla1[[#This Row],[mark_spent]])/Tabla1[[#This Row],[mark_spent]],0)</f>
        <v>0.51006524698524813</v>
      </c>
      <c r="M287" s="11">
        <f>IFERROR(Tabla1[[#This Row],[mark_spent]]/Tabla1[[#This Row],[impressions]],0)</f>
        <v>3.8641806020066886E-4</v>
      </c>
      <c r="N287" s="11">
        <f>IFERROR(Tabla1[[#This Row],[mark_spent]]/Tabla1[[#This Row],[clicks]],0)</f>
        <v>3.8641806020066887</v>
      </c>
      <c r="O287" s="11">
        <f>IFERROR(Tabla1[[#This Row],[mark_spent]]/Tabla1[[#This Row],[leads]],0)</f>
        <v>367.62409090909091</v>
      </c>
      <c r="P287" s="11">
        <f>IFERROR(Tabla1[[#This Row],[mark_spent]]/Tabla1[[#This Row],[orders]],0)</f>
        <v>2695.91</v>
      </c>
      <c r="Q287" s="4">
        <f>IFERROR(Tabla1[[#This Row],[impressions]]/Tabla1[[#This Row],[clicks]],0)</f>
        <v>10000</v>
      </c>
      <c r="R287" s="4">
        <f>IFERROR(Tabla1[[#This Row],[clicks]]/Tabla1[[#This Row],[leads]],0)</f>
        <v>95.13636363636364</v>
      </c>
      <c r="S287" s="4">
        <f>IFERROR(Tabla1[[#This Row],[leads]]/Tabla1[[#This Row],[orders]],0)</f>
        <v>7.333333333333333</v>
      </c>
    </row>
    <row r="288" spans="1:19" x14ac:dyDescent="0.25">
      <c r="A288">
        <v>287</v>
      </c>
      <c r="B288" s="1">
        <v>44254</v>
      </c>
      <c r="C288" t="s">
        <v>21</v>
      </c>
      <c r="D288" t="s">
        <v>13</v>
      </c>
      <c r="E288" t="s">
        <v>9</v>
      </c>
      <c r="F288" s="3">
        <v>213771</v>
      </c>
      <c r="G288" s="11">
        <v>5003.33</v>
      </c>
      <c r="H288" s="3">
        <v>241</v>
      </c>
      <c r="I288" s="3">
        <v>9</v>
      </c>
      <c r="J288" s="3">
        <v>1</v>
      </c>
      <c r="K288" s="11">
        <v>4223</v>
      </c>
      <c r="L288" s="5">
        <f>IFERROR((Tabla1[[#This Row],[revenue]]-Tabla1[[#This Row],[mark_spent]])/Tabla1[[#This Row],[mark_spent]],0)</f>
        <v>-0.15596212922193817</v>
      </c>
      <c r="M288" s="11">
        <f>IFERROR(Tabla1[[#This Row],[mark_spent]]/Tabla1[[#This Row],[impressions]],0)</f>
        <v>2.340509236519453E-2</v>
      </c>
      <c r="N288" s="11">
        <f>IFERROR(Tabla1[[#This Row],[mark_spent]]/Tabla1[[#This Row],[clicks]],0)</f>
        <v>20.760705394190872</v>
      </c>
      <c r="O288" s="11">
        <f>IFERROR(Tabla1[[#This Row],[mark_spent]]/Tabla1[[#This Row],[leads]],0)</f>
        <v>555.92555555555555</v>
      </c>
      <c r="P288" s="11">
        <f>IFERROR(Tabla1[[#This Row],[mark_spent]]/Tabla1[[#This Row],[orders]],0)</f>
        <v>5003.33</v>
      </c>
      <c r="Q288" s="4">
        <f>IFERROR(Tabla1[[#This Row],[impressions]]/Tabla1[[#This Row],[clicks]],0)</f>
        <v>887.01659751037346</v>
      </c>
      <c r="R288" s="4">
        <f>IFERROR(Tabla1[[#This Row],[clicks]]/Tabla1[[#This Row],[leads]],0)</f>
        <v>26.777777777777779</v>
      </c>
      <c r="S288" s="4">
        <f>IFERROR(Tabla1[[#This Row],[leads]]/Tabla1[[#This Row],[orders]],0)</f>
        <v>9</v>
      </c>
    </row>
    <row r="289" spans="1:19" x14ac:dyDescent="0.25">
      <c r="A289">
        <v>288</v>
      </c>
      <c r="B289" s="1">
        <v>44254</v>
      </c>
      <c r="C289" t="s">
        <v>21</v>
      </c>
      <c r="D289" t="s">
        <v>14</v>
      </c>
      <c r="E289" t="s">
        <v>9</v>
      </c>
      <c r="F289" s="3">
        <v>66400</v>
      </c>
      <c r="G289" s="11">
        <v>3235.77</v>
      </c>
      <c r="H289" s="3">
        <v>332</v>
      </c>
      <c r="I289" s="3">
        <v>13</v>
      </c>
      <c r="J289" s="3">
        <v>0</v>
      </c>
      <c r="K289" s="11">
        <v>0</v>
      </c>
      <c r="L289" s="5">
        <f>IFERROR((Tabla1[[#This Row],[revenue]]-Tabla1[[#This Row],[mark_spent]])/Tabla1[[#This Row],[mark_spent]],0)</f>
        <v>-1</v>
      </c>
      <c r="M289" s="11">
        <f>IFERROR(Tabla1[[#This Row],[mark_spent]]/Tabla1[[#This Row],[impressions]],0)</f>
        <v>4.8731475903614457E-2</v>
      </c>
      <c r="N289" s="11">
        <f>IFERROR(Tabla1[[#This Row],[mark_spent]]/Tabla1[[#This Row],[clicks]],0)</f>
        <v>9.7462951807228908</v>
      </c>
      <c r="O289" s="11">
        <f>IFERROR(Tabla1[[#This Row],[mark_spent]]/Tabla1[[#This Row],[leads]],0)</f>
        <v>248.90538461538461</v>
      </c>
      <c r="P289" s="11">
        <f>IFERROR(Tabla1[[#This Row],[mark_spent]]/Tabla1[[#This Row],[orders]],0)</f>
        <v>0</v>
      </c>
      <c r="Q289" s="4">
        <f>IFERROR(Tabla1[[#This Row],[impressions]]/Tabla1[[#This Row],[clicks]],0)</f>
        <v>200</v>
      </c>
      <c r="R289" s="4">
        <f>IFERROR(Tabla1[[#This Row],[clicks]]/Tabla1[[#This Row],[leads]],0)</f>
        <v>25.53846153846154</v>
      </c>
      <c r="S289" s="4">
        <f>IFERROR(Tabla1[[#This Row],[leads]]/Tabla1[[#This Row],[orders]],0)</f>
        <v>0</v>
      </c>
    </row>
    <row r="290" spans="1:19" x14ac:dyDescent="0.25">
      <c r="A290">
        <v>289</v>
      </c>
      <c r="B290" s="1">
        <v>44254</v>
      </c>
      <c r="C290" t="s">
        <v>22</v>
      </c>
      <c r="D290" t="s">
        <v>15</v>
      </c>
      <c r="E290" t="s">
        <v>10</v>
      </c>
      <c r="F290" s="3">
        <v>4662</v>
      </c>
      <c r="G290" s="11">
        <v>1754.25</v>
      </c>
      <c r="H290" s="3">
        <v>83</v>
      </c>
      <c r="I290" s="3">
        <v>2</v>
      </c>
      <c r="J290" s="3">
        <v>0</v>
      </c>
      <c r="K290" s="11">
        <v>0</v>
      </c>
      <c r="L290" s="5">
        <f>IFERROR((Tabla1[[#This Row],[revenue]]-Tabla1[[#This Row],[mark_spent]])/Tabla1[[#This Row],[mark_spent]],0)</f>
        <v>-1</v>
      </c>
      <c r="M290" s="11">
        <f>IFERROR(Tabla1[[#This Row],[mark_spent]]/Tabla1[[#This Row],[impressions]],0)</f>
        <v>0.37628700128700127</v>
      </c>
      <c r="N290" s="11">
        <f>IFERROR(Tabla1[[#This Row],[mark_spent]]/Tabla1[[#This Row],[clicks]],0)</f>
        <v>21.1355421686747</v>
      </c>
      <c r="O290" s="11">
        <f>IFERROR(Tabla1[[#This Row],[mark_spent]]/Tabla1[[#This Row],[leads]],0)</f>
        <v>877.125</v>
      </c>
      <c r="P290" s="11">
        <f>IFERROR(Tabla1[[#This Row],[mark_spent]]/Tabla1[[#This Row],[orders]],0)</f>
        <v>0</v>
      </c>
      <c r="Q290" s="4">
        <f>IFERROR(Tabla1[[#This Row],[impressions]]/Tabla1[[#This Row],[clicks]],0)</f>
        <v>56.168674698795179</v>
      </c>
      <c r="R290" s="4">
        <f>IFERROR(Tabla1[[#This Row],[clicks]]/Tabla1[[#This Row],[leads]],0)</f>
        <v>41.5</v>
      </c>
      <c r="S290" s="4">
        <f>IFERROR(Tabla1[[#This Row],[leads]]/Tabla1[[#This Row],[orders]],0)</f>
        <v>0</v>
      </c>
    </row>
    <row r="291" spans="1:19" x14ac:dyDescent="0.25">
      <c r="A291">
        <v>290</v>
      </c>
      <c r="B291" s="1">
        <v>44254</v>
      </c>
      <c r="C291" t="s">
        <v>22</v>
      </c>
      <c r="D291" t="s">
        <v>16</v>
      </c>
      <c r="E291" t="s">
        <v>10</v>
      </c>
      <c r="F291" s="3">
        <v>40004</v>
      </c>
      <c r="G291" s="11">
        <v>1487.24</v>
      </c>
      <c r="H291" s="3">
        <v>243</v>
      </c>
      <c r="I291" s="3">
        <v>5</v>
      </c>
      <c r="J291" s="3">
        <v>0</v>
      </c>
      <c r="K291" s="11">
        <v>0</v>
      </c>
      <c r="L291" s="5">
        <f>IFERROR((Tabla1[[#This Row],[revenue]]-Tabla1[[#This Row],[mark_spent]])/Tabla1[[#This Row],[mark_spent]],0)</f>
        <v>-1</v>
      </c>
      <c r="M291" s="11">
        <f>IFERROR(Tabla1[[#This Row],[mark_spent]]/Tabla1[[#This Row],[impressions]],0)</f>
        <v>3.7177282271772825E-2</v>
      </c>
      <c r="N291" s="11">
        <f>IFERROR(Tabla1[[#This Row],[mark_spent]]/Tabla1[[#This Row],[clicks]],0)</f>
        <v>6.1203292181069955</v>
      </c>
      <c r="O291" s="11">
        <f>IFERROR(Tabla1[[#This Row],[mark_spent]]/Tabla1[[#This Row],[leads]],0)</f>
        <v>297.44799999999998</v>
      </c>
      <c r="P291" s="11">
        <f>IFERROR(Tabla1[[#This Row],[mark_spent]]/Tabla1[[#This Row],[orders]],0)</f>
        <v>0</v>
      </c>
      <c r="Q291" s="4">
        <f>IFERROR(Tabla1[[#This Row],[impressions]]/Tabla1[[#This Row],[clicks]],0)</f>
        <v>164.62551440329219</v>
      </c>
      <c r="R291" s="4">
        <f>IFERROR(Tabla1[[#This Row],[clicks]]/Tabla1[[#This Row],[leads]],0)</f>
        <v>48.6</v>
      </c>
      <c r="S291" s="4">
        <f>IFERROR(Tabla1[[#This Row],[leads]]/Tabla1[[#This Row],[orders]],0)</f>
        <v>0</v>
      </c>
    </row>
    <row r="292" spans="1:19" x14ac:dyDescent="0.25">
      <c r="A292">
        <v>291</v>
      </c>
      <c r="B292" s="1">
        <v>44254</v>
      </c>
      <c r="C292" t="s">
        <v>23</v>
      </c>
      <c r="D292" t="s">
        <v>17</v>
      </c>
      <c r="E292" t="s">
        <v>11</v>
      </c>
      <c r="F292" s="3">
        <v>44000</v>
      </c>
      <c r="G292" s="11">
        <v>5721.83</v>
      </c>
      <c r="H292" s="3">
        <v>440</v>
      </c>
      <c r="I292" s="3">
        <v>15</v>
      </c>
      <c r="J292" s="3">
        <v>3</v>
      </c>
      <c r="K292" s="11">
        <v>23943</v>
      </c>
      <c r="L292" s="5">
        <f>IFERROR((Tabla1[[#This Row],[revenue]]-Tabla1[[#This Row],[mark_spent]])/Tabla1[[#This Row],[mark_spent]],0)</f>
        <v>3.1845004133293018</v>
      </c>
      <c r="M292" s="11">
        <f>IFERROR(Tabla1[[#This Row],[mark_spent]]/Tabla1[[#This Row],[impressions]],0)</f>
        <v>0.1300415909090909</v>
      </c>
      <c r="N292" s="11">
        <f>IFERROR(Tabla1[[#This Row],[mark_spent]]/Tabla1[[#This Row],[clicks]],0)</f>
        <v>13.004159090909091</v>
      </c>
      <c r="O292" s="11">
        <f>IFERROR(Tabla1[[#This Row],[mark_spent]]/Tabla1[[#This Row],[leads]],0)</f>
        <v>381.45533333333333</v>
      </c>
      <c r="P292" s="11">
        <f>IFERROR(Tabla1[[#This Row],[mark_spent]]/Tabla1[[#This Row],[orders]],0)</f>
        <v>1907.2766666666666</v>
      </c>
      <c r="Q292" s="4">
        <f>IFERROR(Tabla1[[#This Row],[impressions]]/Tabla1[[#This Row],[clicks]],0)</f>
        <v>100</v>
      </c>
      <c r="R292" s="4">
        <f>IFERROR(Tabla1[[#This Row],[clicks]]/Tabla1[[#This Row],[leads]],0)</f>
        <v>29.333333333333332</v>
      </c>
      <c r="S292" s="4">
        <f>IFERROR(Tabla1[[#This Row],[leads]]/Tabla1[[#This Row],[orders]],0)</f>
        <v>5</v>
      </c>
    </row>
    <row r="293" spans="1:19" x14ac:dyDescent="0.25">
      <c r="A293">
        <v>292</v>
      </c>
      <c r="B293" s="1">
        <v>44254</v>
      </c>
      <c r="C293" t="s">
        <v>24</v>
      </c>
      <c r="D293" t="s">
        <v>13</v>
      </c>
      <c r="E293" t="s">
        <v>9</v>
      </c>
      <c r="F293" s="3">
        <v>44112</v>
      </c>
      <c r="G293" s="11">
        <v>1832.16</v>
      </c>
      <c r="H293" s="3">
        <v>275</v>
      </c>
      <c r="I293" s="3">
        <v>6</v>
      </c>
      <c r="J293" s="3">
        <v>1</v>
      </c>
      <c r="K293" s="11">
        <v>5981</v>
      </c>
      <c r="L293" s="5">
        <f>IFERROR((Tabla1[[#This Row],[revenue]]-Tabla1[[#This Row],[mark_spent]])/Tabla1[[#This Row],[mark_spent]],0)</f>
        <v>2.2644528862108113</v>
      </c>
      <c r="M293" s="11">
        <f>IFERROR(Tabla1[[#This Row],[mark_spent]]/Tabla1[[#This Row],[impressions]],0)</f>
        <v>4.1534276387377583E-2</v>
      </c>
      <c r="N293" s="11">
        <f>IFERROR(Tabla1[[#This Row],[mark_spent]]/Tabla1[[#This Row],[clicks]],0)</f>
        <v>6.6623999999999999</v>
      </c>
      <c r="O293" s="11">
        <f>IFERROR(Tabla1[[#This Row],[mark_spent]]/Tabla1[[#This Row],[leads]],0)</f>
        <v>305.36</v>
      </c>
      <c r="P293" s="11">
        <f>IFERROR(Tabla1[[#This Row],[mark_spent]]/Tabla1[[#This Row],[orders]],0)</f>
        <v>1832.16</v>
      </c>
      <c r="Q293" s="4">
        <f>IFERROR(Tabla1[[#This Row],[impressions]]/Tabla1[[#This Row],[clicks]],0)</f>
        <v>160.40727272727273</v>
      </c>
      <c r="R293" s="4">
        <f>IFERROR(Tabla1[[#This Row],[clicks]]/Tabla1[[#This Row],[leads]],0)</f>
        <v>45.833333333333336</v>
      </c>
      <c r="S293" s="4">
        <f>IFERROR(Tabla1[[#This Row],[leads]]/Tabla1[[#This Row],[orders]],0)</f>
        <v>6</v>
      </c>
    </row>
    <row r="294" spans="1:19" x14ac:dyDescent="0.25">
      <c r="A294">
        <v>293</v>
      </c>
      <c r="B294" s="1">
        <v>44254</v>
      </c>
      <c r="C294" t="s">
        <v>24</v>
      </c>
      <c r="D294" t="s">
        <v>14</v>
      </c>
      <c r="E294" t="s">
        <v>9</v>
      </c>
      <c r="F294" s="3">
        <v>78799</v>
      </c>
      <c r="G294" s="11">
        <v>254.14</v>
      </c>
      <c r="H294" s="3">
        <v>503</v>
      </c>
      <c r="I294" s="3">
        <v>3</v>
      </c>
      <c r="J294" s="3">
        <v>0</v>
      </c>
      <c r="K294" s="11">
        <v>0</v>
      </c>
      <c r="L294" s="5">
        <f>IFERROR((Tabla1[[#This Row],[revenue]]-Tabla1[[#This Row],[mark_spent]])/Tabla1[[#This Row],[mark_spent]],0)</f>
        <v>-1</v>
      </c>
      <c r="M294" s="11">
        <f>IFERROR(Tabla1[[#This Row],[mark_spent]]/Tabla1[[#This Row],[impressions]],0)</f>
        <v>3.2251678320790872E-3</v>
      </c>
      <c r="N294" s="11">
        <f>IFERROR(Tabla1[[#This Row],[mark_spent]]/Tabla1[[#This Row],[clicks]],0)</f>
        <v>0.50524850894632201</v>
      </c>
      <c r="O294" s="11">
        <f>IFERROR(Tabla1[[#This Row],[mark_spent]]/Tabla1[[#This Row],[leads]],0)</f>
        <v>84.713333333333324</v>
      </c>
      <c r="P294" s="11">
        <f>IFERROR(Tabla1[[#This Row],[mark_spent]]/Tabla1[[#This Row],[orders]],0)</f>
        <v>0</v>
      </c>
      <c r="Q294" s="4">
        <f>IFERROR(Tabla1[[#This Row],[impressions]]/Tabla1[[#This Row],[clicks]],0)</f>
        <v>156.65805168986083</v>
      </c>
      <c r="R294" s="4">
        <f>IFERROR(Tabla1[[#This Row],[clicks]]/Tabla1[[#This Row],[leads]],0)</f>
        <v>167.66666666666666</v>
      </c>
      <c r="S294" s="4">
        <f>IFERROR(Tabla1[[#This Row],[leads]]/Tabla1[[#This Row],[orders]],0)</f>
        <v>0</v>
      </c>
    </row>
    <row r="295" spans="1:19" x14ac:dyDescent="0.25">
      <c r="A295">
        <v>294</v>
      </c>
      <c r="B295" s="1">
        <v>44254</v>
      </c>
      <c r="C295" t="s">
        <v>21</v>
      </c>
      <c r="D295" t="s">
        <v>18</v>
      </c>
      <c r="E295" t="s">
        <v>9</v>
      </c>
      <c r="F295" s="3">
        <v>667</v>
      </c>
      <c r="G295" s="11">
        <v>200.42</v>
      </c>
      <c r="H295" s="3">
        <v>20</v>
      </c>
      <c r="I295" s="3">
        <v>0</v>
      </c>
      <c r="J295" s="3">
        <v>0</v>
      </c>
      <c r="K295" s="11">
        <v>0</v>
      </c>
      <c r="L295" s="5">
        <f>IFERROR((Tabla1[[#This Row],[revenue]]-Tabla1[[#This Row],[mark_spent]])/Tabla1[[#This Row],[mark_spent]],0)</f>
        <v>-1</v>
      </c>
      <c r="M295" s="11">
        <f>IFERROR(Tabla1[[#This Row],[mark_spent]]/Tabla1[[#This Row],[impressions]],0)</f>
        <v>0.30047976011993999</v>
      </c>
      <c r="N295" s="11">
        <f>IFERROR(Tabla1[[#This Row],[mark_spent]]/Tabla1[[#This Row],[clicks]],0)</f>
        <v>10.020999999999999</v>
      </c>
      <c r="O295" s="11">
        <f>IFERROR(Tabla1[[#This Row],[mark_spent]]/Tabla1[[#This Row],[leads]],0)</f>
        <v>0</v>
      </c>
      <c r="P295" s="11">
        <f>IFERROR(Tabla1[[#This Row],[mark_spent]]/Tabla1[[#This Row],[orders]],0)</f>
        <v>0</v>
      </c>
      <c r="Q295" s="4">
        <f>IFERROR(Tabla1[[#This Row],[impressions]]/Tabla1[[#This Row],[clicks]],0)</f>
        <v>33.35</v>
      </c>
      <c r="R295" s="4">
        <f>IFERROR(Tabla1[[#This Row],[clicks]]/Tabla1[[#This Row],[leads]],0)</f>
        <v>0</v>
      </c>
      <c r="S295" s="4">
        <f>IFERROR(Tabla1[[#This Row],[leads]]/Tabla1[[#This Row],[orders]],0)</f>
        <v>0</v>
      </c>
    </row>
    <row r="296" spans="1:19" x14ac:dyDescent="0.25">
      <c r="A296">
        <v>295</v>
      </c>
      <c r="B296" s="1">
        <v>44254</v>
      </c>
      <c r="C296" t="s">
        <v>21</v>
      </c>
      <c r="D296" t="s">
        <v>19</v>
      </c>
      <c r="E296" t="s">
        <v>9</v>
      </c>
      <c r="F296" s="3">
        <v>13693</v>
      </c>
      <c r="G296" s="11">
        <v>3098.45</v>
      </c>
      <c r="H296" s="3">
        <v>115</v>
      </c>
      <c r="I296" s="3">
        <v>2</v>
      </c>
      <c r="J296" s="3">
        <v>0</v>
      </c>
      <c r="K296" s="11">
        <v>0</v>
      </c>
      <c r="L296" s="5">
        <f>IFERROR((Tabla1[[#This Row],[revenue]]-Tabla1[[#This Row],[mark_spent]])/Tabla1[[#This Row],[mark_spent]],0)</f>
        <v>-1</v>
      </c>
      <c r="M296" s="11">
        <f>IFERROR(Tabla1[[#This Row],[mark_spent]]/Tabla1[[#This Row],[impressions]],0)</f>
        <v>0.22627985101876871</v>
      </c>
      <c r="N296" s="11">
        <f>IFERROR(Tabla1[[#This Row],[mark_spent]]/Tabla1[[#This Row],[clicks]],0)</f>
        <v>26.943043478260869</v>
      </c>
      <c r="O296" s="11">
        <f>IFERROR(Tabla1[[#This Row],[mark_spent]]/Tabla1[[#This Row],[leads]],0)</f>
        <v>1549.2249999999999</v>
      </c>
      <c r="P296" s="11">
        <f>IFERROR(Tabla1[[#This Row],[mark_spent]]/Tabla1[[#This Row],[orders]],0)</f>
        <v>0</v>
      </c>
      <c r="Q296" s="4">
        <f>IFERROR(Tabla1[[#This Row],[impressions]]/Tabla1[[#This Row],[clicks]],0)</f>
        <v>119.0695652173913</v>
      </c>
      <c r="R296" s="4">
        <f>IFERROR(Tabla1[[#This Row],[clicks]]/Tabla1[[#This Row],[leads]],0)</f>
        <v>57.5</v>
      </c>
      <c r="S296" s="4">
        <f>IFERROR(Tabla1[[#This Row],[leads]]/Tabla1[[#This Row],[orders]],0)</f>
        <v>0</v>
      </c>
    </row>
    <row r="297" spans="1:19" x14ac:dyDescent="0.25">
      <c r="A297">
        <v>296</v>
      </c>
      <c r="B297" s="1">
        <v>44254</v>
      </c>
      <c r="C297" t="s">
        <v>24</v>
      </c>
      <c r="D297" t="s">
        <v>17</v>
      </c>
      <c r="E297" t="s">
        <v>11</v>
      </c>
      <c r="F297" s="3">
        <v>24018</v>
      </c>
      <c r="G297" s="11">
        <v>3524.08</v>
      </c>
      <c r="H297" s="3">
        <v>298</v>
      </c>
      <c r="I297" s="3">
        <v>6</v>
      </c>
      <c r="J297" s="3">
        <v>1</v>
      </c>
      <c r="K297" s="11">
        <v>4661</v>
      </c>
      <c r="L297" s="5">
        <f>IFERROR((Tabla1[[#This Row],[revenue]]-Tabla1[[#This Row],[mark_spent]])/Tabla1[[#This Row],[mark_spent]],0)</f>
        <v>0.32261469660166625</v>
      </c>
      <c r="M297" s="11">
        <f>IFERROR(Tabla1[[#This Row],[mark_spent]]/Tabla1[[#This Row],[impressions]],0)</f>
        <v>0.14672662170039136</v>
      </c>
      <c r="N297" s="11">
        <f>IFERROR(Tabla1[[#This Row],[mark_spent]]/Tabla1[[#This Row],[clicks]],0)</f>
        <v>11.825771812080538</v>
      </c>
      <c r="O297" s="11">
        <f>IFERROR(Tabla1[[#This Row],[mark_spent]]/Tabla1[[#This Row],[leads]],0)</f>
        <v>587.34666666666669</v>
      </c>
      <c r="P297" s="11">
        <f>IFERROR(Tabla1[[#This Row],[mark_spent]]/Tabla1[[#This Row],[orders]],0)</f>
        <v>3524.08</v>
      </c>
      <c r="Q297" s="4">
        <f>IFERROR(Tabla1[[#This Row],[impressions]]/Tabla1[[#This Row],[clicks]],0)</f>
        <v>80.597315436241615</v>
      </c>
      <c r="R297" s="4">
        <f>IFERROR(Tabla1[[#This Row],[clicks]]/Tabla1[[#This Row],[leads]],0)</f>
        <v>49.666666666666664</v>
      </c>
      <c r="S297" s="4">
        <f>IFERROR(Tabla1[[#This Row],[leads]]/Tabla1[[#This Row],[orders]],0)</f>
        <v>6</v>
      </c>
    </row>
    <row r="298" spans="1:19" x14ac:dyDescent="0.25">
      <c r="A298">
        <v>297</v>
      </c>
      <c r="B298" s="1">
        <v>44254</v>
      </c>
      <c r="C298" t="s">
        <v>25</v>
      </c>
      <c r="D298" t="s">
        <v>20</v>
      </c>
      <c r="E298" t="s">
        <v>12</v>
      </c>
      <c r="F298" s="3">
        <v>182546</v>
      </c>
      <c r="G298" s="11">
        <v>2791.06</v>
      </c>
      <c r="H298" s="3">
        <v>426</v>
      </c>
      <c r="I298" s="3">
        <v>9</v>
      </c>
      <c r="J298" s="3">
        <v>1</v>
      </c>
      <c r="K298" s="11">
        <v>3981</v>
      </c>
      <c r="L298" s="5">
        <f>IFERROR((Tabla1[[#This Row],[revenue]]-Tabla1[[#This Row],[mark_spent]])/Tabla1[[#This Row],[mark_spent]],0)</f>
        <v>0.42633981354754108</v>
      </c>
      <c r="M298" s="11">
        <f>IFERROR(Tabla1[[#This Row],[mark_spent]]/Tabla1[[#This Row],[impressions]],0)</f>
        <v>1.5289625628608678E-2</v>
      </c>
      <c r="N298" s="11">
        <f>IFERROR(Tabla1[[#This Row],[mark_spent]]/Tabla1[[#This Row],[clicks]],0)</f>
        <v>6.5517840375586855</v>
      </c>
      <c r="O298" s="11">
        <f>IFERROR(Tabla1[[#This Row],[mark_spent]]/Tabla1[[#This Row],[leads]],0)</f>
        <v>310.11777777777775</v>
      </c>
      <c r="P298" s="11">
        <f>IFERROR(Tabla1[[#This Row],[mark_spent]]/Tabla1[[#This Row],[orders]],0)</f>
        <v>2791.06</v>
      </c>
      <c r="Q298" s="4">
        <f>IFERROR(Tabla1[[#This Row],[impressions]]/Tabla1[[#This Row],[clicks]],0)</f>
        <v>428.51173708920186</v>
      </c>
      <c r="R298" s="4">
        <f>IFERROR(Tabla1[[#This Row],[clicks]]/Tabla1[[#This Row],[leads]],0)</f>
        <v>47.333333333333336</v>
      </c>
      <c r="S298" s="4">
        <f>IFERROR(Tabla1[[#This Row],[leads]]/Tabla1[[#This Row],[orders]],0)</f>
        <v>9</v>
      </c>
    </row>
    <row r="299" spans="1:19" x14ac:dyDescent="0.25">
      <c r="A299">
        <v>298</v>
      </c>
      <c r="B299" s="1">
        <v>44255</v>
      </c>
      <c r="C299" t="s">
        <v>21</v>
      </c>
      <c r="D299" t="s">
        <v>13</v>
      </c>
      <c r="E299" t="s">
        <v>9</v>
      </c>
      <c r="F299" s="3">
        <v>97200</v>
      </c>
      <c r="G299" s="11">
        <v>6440.5</v>
      </c>
      <c r="H299" s="3">
        <v>486</v>
      </c>
      <c r="I299" s="3">
        <v>11</v>
      </c>
      <c r="J299" s="3">
        <v>1</v>
      </c>
      <c r="K299" s="11">
        <v>4981</v>
      </c>
      <c r="L299" s="5">
        <f>IFERROR((Tabla1[[#This Row],[revenue]]-Tabla1[[#This Row],[mark_spent]])/Tabla1[[#This Row],[mark_spent]],0)</f>
        <v>-0.22661284061796444</v>
      </c>
      <c r="M299" s="11">
        <f>IFERROR(Tabla1[[#This Row],[mark_spent]]/Tabla1[[#This Row],[impressions]],0)</f>
        <v>6.6260288065843623E-2</v>
      </c>
      <c r="N299" s="11">
        <f>IFERROR(Tabla1[[#This Row],[mark_spent]]/Tabla1[[#This Row],[clicks]],0)</f>
        <v>13.252057613168724</v>
      </c>
      <c r="O299" s="11">
        <f>IFERROR(Tabla1[[#This Row],[mark_spent]]/Tabla1[[#This Row],[leads]],0)</f>
        <v>585.5</v>
      </c>
      <c r="P299" s="11">
        <f>IFERROR(Tabla1[[#This Row],[mark_spent]]/Tabla1[[#This Row],[orders]],0)</f>
        <v>6440.5</v>
      </c>
      <c r="Q299" s="4">
        <f>IFERROR(Tabla1[[#This Row],[impressions]]/Tabla1[[#This Row],[clicks]],0)</f>
        <v>200</v>
      </c>
      <c r="R299" s="4">
        <f>IFERROR(Tabla1[[#This Row],[clicks]]/Tabla1[[#This Row],[leads]],0)</f>
        <v>44.18181818181818</v>
      </c>
      <c r="S299" s="4">
        <f>IFERROR(Tabla1[[#This Row],[leads]]/Tabla1[[#This Row],[orders]],0)</f>
        <v>11</v>
      </c>
    </row>
    <row r="300" spans="1:19" x14ac:dyDescent="0.25">
      <c r="A300">
        <v>299</v>
      </c>
      <c r="B300" s="1">
        <v>44255</v>
      </c>
      <c r="C300" t="s">
        <v>21</v>
      </c>
      <c r="D300" t="s">
        <v>14</v>
      </c>
      <c r="E300" t="s">
        <v>9</v>
      </c>
      <c r="F300" s="3">
        <v>132200</v>
      </c>
      <c r="G300" s="11">
        <v>8665.5499999999993</v>
      </c>
      <c r="H300" s="3">
        <v>661</v>
      </c>
      <c r="I300" s="3">
        <v>13</v>
      </c>
      <c r="J300" s="3">
        <v>1</v>
      </c>
      <c r="K300" s="11">
        <v>5509</v>
      </c>
      <c r="L300" s="5">
        <f>IFERROR((Tabla1[[#This Row],[revenue]]-Tabla1[[#This Row],[mark_spent]])/Tabla1[[#This Row],[mark_spent]],0)</f>
        <v>-0.36426424173883937</v>
      </c>
      <c r="M300" s="11">
        <f>IFERROR(Tabla1[[#This Row],[mark_spent]]/Tabla1[[#This Row],[impressions]],0)</f>
        <v>6.5548789712556732E-2</v>
      </c>
      <c r="N300" s="11">
        <f>IFERROR(Tabla1[[#This Row],[mark_spent]]/Tabla1[[#This Row],[clicks]],0)</f>
        <v>13.109757942511346</v>
      </c>
      <c r="O300" s="11">
        <f>IFERROR(Tabla1[[#This Row],[mark_spent]]/Tabla1[[#This Row],[leads]],0)</f>
        <v>666.58076923076919</v>
      </c>
      <c r="P300" s="11">
        <f>IFERROR(Tabla1[[#This Row],[mark_spent]]/Tabla1[[#This Row],[orders]],0)</f>
        <v>8665.5499999999993</v>
      </c>
      <c r="Q300" s="4">
        <f>IFERROR(Tabla1[[#This Row],[impressions]]/Tabla1[[#This Row],[clicks]],0)</f>
        <v>200</v>
      </c>
      <c r="R300" s="4">
        <f>IFERROR(Tabla1[[#This Row],[clicks]]/Tabla1[[#This Row],[leads]],0)</f>
        <v>50.846153846153847</v>
      </c>
      <c r="S300" s="4">
        <f>IFERROR(Tabla1[[#This Row],[leads]]/Tabla1[[#This Row],[orders]],0)</f>
        <v>13</v>
      </c>
    </row>
    <row r="301" spans="1:19" x14ac:dyDescent="0.25">
      <c r="A301">
        <v>300</v>
      </c>
      <c r="B301" s="1">
        <v>44255</v>
      </c>
      <c r="C301" t="s">
        <v>22</v>
      </c>
      <c r="D301" t="s">
        <v>15</v>
      </c>
      <c r="E301" t="s">
        <v>10</v>
      </c>
      <c r="F301" s="3">
        <v>11554</v>
      </c>
      <c r="G301" s="11">
        <v>3529.73</v>
      </c>
      <c r="H301" s="3">
        <v>187</v>
      </c>
      <c r="I301" s="3">
        <v>5</v>
      </c>
      <c r="J301" s="3">
        <v>1</v>
      </c>
      <c r="K301" s="11">
        <v>8714</v>
      </c>
      <c r="L301" s="5">
        <f>IFERROR((Tabla1[[#This Row],[revenue]]-Tabla1[[#This Row],[mark_spent]])/Tabla1[[#This Row],[mark_spent]],0)</f>
        <v>1.4687440682431803</v>
      </c>
      <c r="M301" s="11">
        <f>IFERROR(Tabla1[[#This Row],[mark_spent]]/Tabla1[[#This Row],[impressions]],0)</f>
        <v>0.30549852864808724</v>
      </c>
      <c r="N301" s="11">
        <f>IFERROR(Tabla1[[#This Row],[mark_spent]]/Tabla1[[#This Row],[clicks]],0)</f>
        <v>18.875561497326203</v>
      </c>
      <c r="O301" s="11">
        <f>IFERROR(Tabla1[[#This Row],[mark_spent]]/Tabla1[[#This Row],[leads]],0)</f>
        <v>705.94600000000003</v>
      </c>
      <c r="P301" s="11">
        <f>IFERROR(Tabla1[[#This Row],[mark_spent]]/Tabla1[[#This Row],[orders]],0)</f>
        <v>3529.73</v>
      </c>
      <c r="Q301" s="4">
        <f>IFERROR(Tabla1[[#This Row],[impressions]]/Tabla1[[#This Row],[clicks]],0)</f>
        <v>61.786096256684495</v>
      </c>
      <c r="R301" s="4">
        <f>IFERROR(Tabla1[[#This Row],[clicks]]/Tabla1[[#This Row],[leads]],0)</f>
        <v>37.4</v>
      </c>
      <c r="S301" s="4">
        <f>IFERROR(Tabla1[[#This Row],[leads]]/Tabla1[[#This Row],[orders]],0)</f>
        <v>5</v>
      </c>
    </row>
    <row r="302" spans="1:19" x14ac:dyDescent="0.25">
      <c r="A302">
        <v>301</v>
      </c>
      <c r="B302" s="1">
        <v>44255</v>
      </c>
      <c r="C302" t="s">
        <v>22</v>
      </c>
      <c r="D302" t="s">
        <v>16</v>
      </c>
      <c r="E302" t="s">
        <v>10</v>
      </c>
      <c r="F302" s="3">
        <v>55625</v>
      </c>
      <c r="G302" s="11">
        <v>384.75</v>
      </c>
      <c r="H302" s="3">
        <v>487</v>
      </c>
      <c r="I302" s="3">
        <v>1</v>
      </c>
      <c r="J302" s="3">
        <v>0</v>
      </c>
      <c r="K302" s="11">
        <v>0</v>
      </c>
      <c r="L302" s="5">
        <f>IFERROR((Tabla1[[#This Row],[revenue]]-Tabla1[[#This Row],[mark_spent]])/Tabla1[[#This Row],[mark_spent]],0)</f>
        <v>-1</v>
      </c>
      <c r="M302" s="11">
        <f>IFERROR(Tabla1[[#This Row],[mark_spent]]/Tabla1[[#This Row],[impressions]],0)</f>
        <v>6.9168539325842699E-3</v>
      </c>
      <c r="N302" s="11">
        <f>IFERROR(Tabla1[[#This Row],[mark_spent]]/Tabla1[[#This Row],[clicks]],0)</f>
        <v>0.79004106776180694</v>
      </c>
      <c r="O302" s="11">
        <f>IFERROR(Tabla1[[#This Row],[mark_spent]]/Tabla1[[#This Row],[leads]],0)</f>
        <v>384.75</v>
      </c>
      <c r="P302" s="11">
        <f>IFERROR(Tabla1[[#This Row],[mark_spent]]/Tabla1[[#This Row],[orders]],0)</f>
        <v>0</v>
      </c>
      <c r="Q302" s="4">
        <f>IFERROR(Tabla1[[#This Row],[impressions]]/Tabla1[[#This Row],[clicks]],0)</f>
        <v>114.21971252566735</v>
      </c>
      <c r="R302" s="4">
        <f>IFERROR(Tabla1[[#This Row],[clicks]]/Tabla1[[#This Row],[leads]],0)</f>
        <v>487</v>
      </c>
      <c r="S302" s="4">
        <f>IFERROR(Tabla1[[#This Row],[leads]]/Tabla1[[#This Row],[orders]],0)</f>
        <v>0</v>
      </c>
    </row>
    <row r="303" spans="1:19" x14ac:dyDescent="0.25">
      <c r="A303">
        <v>302</v>
      </c>
      <c r="B303" s="1">
        <v>44255</v>
      </c>
      <c r="C303" t="s">
        <v>23</v>
      </c>
      <c r="D303" t="s">
        <v>17</v>
      </c>
      <c r="E303" t="s">
        <v>11</v>
      </c>
      <c r="F303" s="3">
        <v>129025</v>
      </c>
      <c r="G303" s="11">
        <v>9892.77</v>
      </c>
      <c r="H303" s="3">
        <v>909</v>
      </c>
      <c r="I303" s="3">
        <v>21</v>
      </c>
      <c r="J303" s="3">
        <v>5</v>
      </c>
      <c r="K303" s="11">
        <v>37450</v>
      </c>
      <c r="L303" s="5">
        <f>IFERROR((Tabla1[[#This Row],[revenue]]-Tabla1[[#This Row],[mark_spent]])/Tabla1[[#This Row],[mark_spent]],0)</f>
        <v>2.7855929128039971</v>
      </c>
      <c r="M303" s="11">
        <f>IFERROR(Tabla1[[#This Row],[mark_spent]]/Tabla1[[#This Row],[impressions]],0)</f>
        <v>7.6673280372020924E-2</v>
      </c>
      <c r="N303" s="11">
        <f>IFERROR(Tabla1[[#This Row],[mark_spent]]/Tabla1[[#This Row],[clicks]],0)</f>
        <v>10.883135313531353</v>
      </c>
      <c r="O303" s="11">
        <f>IFERROR(Tabla1[[#This Row],[mark_spent]]/Tabla1[[#This Row],[leads]],0)</f>
        <v>471.08428571428573</v>
      </c>
      <c r="P303" s="11">
        <f>IFERROR(Tabla1[[#This Row],[mark_spent]]/Tabla1[[#This Row],[orders]],0)</f>
        <v>1978.5540000000001</v>
      </c>
      <c r="Q303" s="4">
        <f>IFERROR(Tabla1[[#This Row],[impressions]]/Tabla1[[#This Row],[clicks]],0)</f>
        <v>141.94169416941693</v>
      </c>
      <c r="R303" s="4">
        <f>IFERROR(Tabla1[[#This Row],[clicks]]/Tabla1[[#This Row],[leads]],0)</f>
        <v>43.285714285714285</v>
      </c>
      <c r="S303" s="4">
        <f>IFERROR(Tabla1[[#This Row],[leads]]/Tabla1[[#This Row],[orders]],0)</f>
        <v>4.2</v>
      </c>
    </row>
    <row r="304" spans="1:19" x14ac:dyDescent="0.25">
      <c r="A304">
        <v>303</v>
      </c>
      <c r="B304" s="1">
        <v>44255</v>
      </c>
      <c r="C304" t="s">
        <v>24</v>
      </c>
      <c r="D304" t="s">
        <v>13</v>
      </c>
      <c r="E304" t="s">
        <v>9</v>
      </c>
      <c r="F304" s="3">
        <v>63566</v>
      </c>
      <c r="G304" s="11">
        <v>4950.74</v>
      </c>
      <c r="H304" s="3">
        <v>546</v>
      </c>
      <c r="I304" s="3">
        <v>12</v>
      </c>
      <c r="J304" s="3">
        <v>1</v>
      </c>
      <c r="K304" s="11">
        <v>5981</v>
      </c>
      <c r="L304" s="5">
        <f>IFERROR((Tabla1[[#This Row],[revenue]]-Tabla1[[#This Row],[mark_spent]])/Tabla1[[#This Row],[mark_spent]],0)</f>
        <v>0.20810222310200097</v>
      </c>
      <c r="M304" s="11">
        <f>IFERROR(Tabla1[[#This Row],[mark_spent]]/Tabla1[[#This Row],[impressions]],0)</f>
        <v>7.788345971116635E-2</v>
      </c>
      <c r="N304" s="11">
        <f>IFERROR(Tabla1[[#This Row],[mark_spent]]/Tabla1[[#This Row],[clicks]],0)</f>
        <v>9.0672893772893772</v>
      </c>
      <c r="O304" s="11">
        <f>IFERROR(Tabla1[[#This Row],[mark_spent]]/Tabla1[[#This Row],[leads]],0)</f>
        <v>412.56166666666667</v>
      </c>
      <c r="P304" s="11">
        <f>IFERROR(Tabla1[[#This Row],[mark_spent]]/Tabla1[[#This Row],[orders]],0)</f>
        <v>4950.74</v>
      </c>
      <c r="Q304" s="4">
        <f>IFERROR(Tabla1[[#This Row],[impressions]]/Tabla1[[#This Row],[clicks]],0)</f>
        <v>116.42124542124542</v>
      </c>
      <c r="R304" s="4">
        <f>IFERROR(Tabla1[[#This Row],[clicks]]/Tabla1[[#This Row],[leads]],0)</f>
        <v>45.5</v>
      </c>
      <c r="S304" s="4">
        <f>IFERROR(Tabla1[[#This Row],[leads]]/Tabla1[[#This Row],[orders]],0)</f>
        <v>12</v>
      </c>
    </row>
    <row r="305" spans="1:19" x14ac:dyDescent="0.25">
      <c r="A305">
        <v>304</v>
      </c>
      <c r="B305" s="1">
        <v>44255</v>
      </c>
      <c r="C305" t="s">
        <v>24</v>
      </c>
      <c r="D305" t="s">
        <v>14</v>
      </c>
      <c r="E305" t="s">
        <v>9</v>
      </c>
      <c r="F305" s="3">
        <v>775780</v>
      </c>
      <c r="G305" s="11">
        <v>760.75</v>
      </c>
      <c r="H305" s="3">
        <v>1024</v>
      </c>
      <c r="I305" s="3">
        <v>4</v>
      </c>
      <c r="J305" s="3">
        <v>0</v>
      </c>
      <c r="K305" s="11">
        <v>0</v>
      </c>
      <c r="L305" s="5">
        <f>IFERROR((Tabla1[[#This Row],[revenue]]-Tabla1[[#This Row],[mark_spent]])/Tabla1[[#This Row],[mark_spent]],0)</f>
        <v>-1</v>
      </c>
      <c r="M305" s="11">
        <f>IFERROR(Tabla1[[#This Row],[mark_spent]]/Tabla1[[#This Row],[impressions]],0)</f>
        <v>9.8062595065611389E-4</v>
      </c>
      <c r="N305" s="11">
        <f>IFERROR(Tabla1[[#This Row],[mark_spent]]/Tabla1[[#This Row],[clicks]],0)</f>
        <v>0.742919921875</v>
      </c>
      <c r="O305" s="11">
        <f>IFERROR(Tabla1[[#This Row],[mark_spent]]/Tabla1[[#This Row],[leads]],0)</f>
        <v>190.1875</v>
      </c>
      <c r="P305" s="11">
        <f>IFERROR(Tabla1[[#This Row],[mark_spent]]/Tabla1[[#This Row],[orders]],0)</f>
        <v>0</v>
      </c>
      <c r="Q305" s="4">
        <f>IFERROR(Tabla1[[#This Row],[impressions]]/Tabla1[[#This Row],[clicks]],0)</f>
        <v>757.59765625</v>
      </c>
      <c r="R305" s="4">
        <f>IFERROR(Tabla1[[#This Row],[clicks]]/Tabla1[[#This Row],[leads]],0)</f>
        <v>256</v>
      </c>
      <c r="S305" s="4">
        <f>IFERROR(Tabla1[[#This Row],[leads]]/Tabla1[[#This Row],[orders]],0)</f>
        <v>0</v>
      </c>
    </row>
    <row r="306" spans="1:19" x14ac:dyDescent="0.25">
      <c r="A306">
        <v>305</v>
      </c>
      <c r="B306" s="1">
        <v>44255</v>
      </c>
      <c r="C306" t="s">
        <v>21</v>
      </c>
      <c r="D306" t="s">
        <v>18</v>
      </c>
      <c r="E306" t="s">
        <v>9</v>
      </c>
      <c r="F306" s="3">
        <v>1933</v>
      </c>
      <c r="G306" s="11">
        <v>224.81</v>
      </c>
      <c r="H306" s="3">
        <v>58</v>
      </c>
      <c r="I306" s="3">
        <v>0</v>
      </c>
      <c r="J306" s="3">
        <v>0</v>
      </c>
      <c r="K306" s="11">
        <v>0</v>
      </c>
      <c r="L306" s="5">
        <f>IFERROR((Tabla1[[#This Row],[revenue]]-Tabla1[[#This Row],[mark_spent]])/Tabla1[[#This Row],[mark_spent]],0)</f>
        <v>-1</v>
      </c>
      <c r="M306" s="11">
        <f>IFERROR(Tabla1[[#This Row],[mark_spent]]/Tabla1[[#This Row],[impressions]],0)</f>
        <v>0.1163010863942059</v>
      </c>
      <c r="N306" s="11">
        <f>IFERROR(Tabla1[[#This Row],[mark_spent]]/Tabla1[[#This Row],[clicks]],0)</f>
        <v>3.8760344827586208</v>
      </c>
      <c r="O306" s="11">
        <f>IFERROR(Tabla1[[#This Row],[mark_spent]]/Tabla1[[#This Row],[leads]],0)</f>
        <v>0</v>
      </c>
      <c r="P306" s="11">
        <f>IFERROR(Tabla1[[#This Row],[mark_spent]]/Tabla1[[#This Row],[orders]],0)</f>
        <v>0</v>
      </c>
      <c r="Q306" s="4">
        <f>IFERROR(Tabla1[[#This Row],[impressions]]/Tabla1[[#This Row],[clicks]],0)</f>
        <v>33.327586206896555</v>
      </c>
      <c r="R306" s="4">
        <f>IFERROR(Tabla1[[#This Row],[clicks]]/Tabla1[[#This Row],[leads]],0)</f>
        <v>0</v>
      </c>
      <c r="S306" s="4">
        <f>IFERROR(Tabla1[[#This Row],[leads]]/Tabla1[[#This Row],[orders]],0)</f>
        <v>0</v>
      </c>
    </row>
    <row r="307" spans="1:19" x14ac:dyDescent="0.25">
      <c r="A307">
        <v>306</v>
      </c>
      <c r="B307" s="1">
        <v>44255</v>
      </c>
      <c r="C307" t="s">
        <v>21</v>
      </c>
      <c r="D307" t="s">
        <v>19</v>
      </c>
      <c r="E307" t="s">
        <v>9</v>
      </c>
      <c r="F307" s="3">
        <v>25840</v>
      </c>
      <c r="G307" s="11">
        <v>6844.8</v>
      </c>
      <c r="H307" s="3">
        <v>248</v>
      </c>
      <c r="I307" s="3">
        <v>5</v>
      </c>
      <c r="J307" s="3">
        <v>1</v>
      </c>
      <c r="K307" s="11">
        <v>1491</v>
      </c>
      <c r="L307" s="5">
        <f>IFERROR((Tabla1[[#This Row],[revenue]]-Tabla1[[#This Row],[mark_spent]])/Tabla1[[#This Row],[mark_spent]],0)</f>
        <v>-0.7821704067321178</v>
      </c>
      <c r="M307" s="11">
        <f>IFERROR(Tabla1[[#This Row],[mark_spent]]/Tabla1[[#This Row],[impressions]],0)</f>
        <v>0.26489164086687306</v>
      </c>
      <c r="N307" s="11">
        <f>IFERROR(Tabla1[[#This Row],[mark_spent]]/Tabla1[[#This Row],[clicks]],0)</f>
        <v>27.6</v>
      </c>
      <c r="O307" s="11">
        <f>IFERROR(Tabla1[[#This Row],[mark_spent]]/Tabla1[[#This Row],[leads]],0)</f>
        <v>1368.96</v>
      </c>
      <c r="P307" s="11">
        <f>IFERROR(Tabla1[[#This Row],[mark_spent]]/Tabla1[[#This Row],[orders]],0)</f>
        <v>6844.8</v>
      </c>
      <c r="Q307" s="4">
        <f>IFERROR(Tabla1[[#This Row],[impressions]]/Tabla1[[#This Row],[clicks]],0)</f>
        <v>104.19354838709677</v>
      </c>
      <c r="R307" s="4">
        <f>IFERROR(Tabla1[[#This Row],[clicks]]/Tabla1[[#This Row],[leads]],0)</f>
        <v>49.6</v>
      </c>
      <c r="S307" s="4">
        <f>IFERROR(Tabla1[[#This Row],[leads]]/Tabla1[[#This Row],[orders]],0)</f>
        <v>5</v>
      </c>
    </row>
    <row r="308" spans="1:19" x14ac:dyDescent="0.25">
      <c r="A308">
        <v>307</v>
      </c>
      <c r="B308" s="1">
        <v>44255</v>
      </c>
      <c r="C308" t="s">
        <v>24</v>
      </c>
      <c r="D308" t="s">
        <v>17</v>
      </c>
      <c r="E308" t="s">
        <v>11</v>
      </c>
      <c r="F308" s="3">
        <v>94058</v>
      </c>
      <c r="G308" s="11">
        <v>4845.6499999999996</v>
      </c>
      <c r="H308" s="3">
        <v>594</v>
      </c>
      <c r="I308" s="3">
        <v>12</v>
      </c>
      <c r="J308" s="3">
        <v>1</v>
      </c>
      <c r="K308" s="11">
        <v>5008</v>
      </c>
      <c r="L308" s="5">
        <f>IFERROR((Tabla1[[#This Row],[revenue]]-Tabla1[[#This Row],[mark_spent]])/Tabla1[[#This Row],[mark_spent]],0)</f>
        <v>3.3504277031977212E-2</v>
      </c>
      <c r="M308" s="11">
        <f>IFERROR(Tabla1[[#This Row],[mark_spent]]/Tabla1[[#This Row],[impressions]],0)</f>
        <v>5.1517680580067615E-2</v>
      </c>
      <c r="N308" s="11">
        <f>IFERROR(Tabla1[[#This Row],[mark_spent]]/Tabla1[[#This Row],[clicks]],0)</f>
        <v>8.1576599326599322</v>
      </c>
      <c r="O308" s="11">
        <f>IFERROR(Tabla1[[#This Row],[mark_spent]]/Tabla1[[#This Row],[leads]],0)</f>
        <v>403.80416666666662</v>
      </c>
      <c r="P308" s="11">
        <f>IFERROR(Tabla1[[#This Row],[mark_spent]]/Tabla1[[#This Row],[orders]],0)</f>
        <v>4845.6499999999996</v>
      </c>
      <c r="Q308" s="4">
        <f>IFERROR(Tabla1[[#This Row],[impressions]]/Tabla1[[#This Row],[clicks]],0)</f>
        <v>158.34680134680136</v>
      </c>
      <c r="R308" s="4">
        <f>IFERROR(Tabla1[[#This Row],[clicks]]/Tabla1[[#This Row],[leads]],0)</f>
        <v>49.5</v>
      </c>
      <c r="S308" s="4">
        <f>IFERROR(Tabla1[[#This Row],[leads]]/Tabla1[[#This Row],[orders]],0)</f>
        <v>12</v>
      </c>
    </row>
    <row r="309" spans="1:19" x14ac:dyDescent="0.25">
      <c r="A309">
        <v>308</v>
      </c>
      <c r="B309" s="1">
        <v>44255</v>
      </c>
      <c r="C309" t="s">
        <v>25</v>
      </c>
      <c r="D309" t="s">
        <v>20</v>
      </c>
      <c r="E309" t="s">
        <v>12</v>
      </c>
      <c r="F309" s="3">
        <v>8490000</v>
      </c>
      <c r="G309" s="11">
        <v>6822.62</v>
      </c>
      <c r="H309" s="3">
        <v>849</v>
      </c>
      <c r="I309" s="3">
        <v>18</v>
      </c>
      <c r="J309" s="3">
        <v>2</v>
      </c>
      <c r="K309" s="11">
        <v>7030</v>
      </c>
      <c r="L309" s="5">
        <f>IFERROR((Tabla1[[#This Row],[revenue]]-Tabla1[[#This Row],[mark_spent]])/Tabla1[[#This Row],[mark_spent]],0)</f>
        <v>3.039594759784366E-2</v>
      </c>
      <c r="M309" s="11">
        <f>IFERROR(Tabla1[[#This Row],[mark_spent]]/Tabla1[[#This Row],[impressions]],0)</f>
        <v>8.0360659599528861E-4</v>
      </c>
      <c r="N309" s="11">
        <f>IFERROR(Tabla1[[#This Row],[mark_spent]]/Tabla1[[#This Row],[clicks]],0)</f>
        <v>8.0360659599528859</v>
      </c>
      <c r="O309" s="11">
        <f>IFERROR(Tabla1[[#This Row],[mark_spent]]/Tabla1[[#This Row],[leads]],0)</f>
        <v>379.03444444444443</v>
      </c>
      <c r="P309" s="11">
        <f>IFERROR(Tabla1[[#This Row],[mark_spent]]/Tabla1[[#This Row],[orders]],0)</f>
        <v>3411.31</v>
      </c>
      <c r="Q309" s="4">
        <f>IFERROR(Tabla1[[#This Row],[impressions]]/Tabla1[[#This Row],[clicks]],0)</f>
        <v>10000</v>
      </c>
      <c r="R309" s="4">
        <f>IFERROR(Tabla1[[#This Row],[clicks]]/Tabla1[[#This Row],[leads]],0)</f>
        <v>47.166666666666664</v>
      </c>
      <c r="S309" s="4">
        <f>IFERROR(Tabla1[[#This Row],[leads]]/Tabla1[[#This Row],[orders]],0)</f>
        <v>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D1CA-0C8D-4140-8CDB-11417CC7087D}">
  <dimension ref="A3:G49"/>
  <sheetViews>
    <sheetView topLeftCell="A25" workbookViewId="0">
      <selection activeCell="I32" sqref="I32"/>
    </sheetView>
  </sheetViews>
  <sheetFormatPr baseColWidth="10" defaultRowHeight="15" x14ac:dyDescent="0.25"/>
  <cols>
    <col min="1" max="1" width="17.85546875" bestFit="1" customWidth="1"/>
    <col min="2" max="2" width="16.28515625" bestFit="1" customWidth="1"/>
    <col min="3" max="3" width="16.140625" bestFit="1" customWidth="1"/>
    <col min="4" max="4" width="17" bestFit="1" customWidth="1"/>
    <col min="5" max="5" width="16.5703125" bestFit="1" customWidth="1"/>
    <col min="6" max="6" width="17" bestFit="1" customWidth="1"/>
  </cols>
  <sheetData>
    <row r="3" spans="1:6" x14ac:dyDescent="0.25">
      <c r="A3" s="6" t="s">
        <v>34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</row>
    <row r="4" spans="1:6" x14ac:dyDescent="0.25">
      <c r="A4" s="7" t="s">
        <v>11</v>
      </c>
      <c r="B4" s="8">
        <v>1.7000392682273238</v>
      </c>
      <c r="C4" s="11">
        <v>0.11670727848449457</v>
      </c>
      <c r="D4" s="11">
        <v>11.61903835806044</v>
      </c>
      <c r="E4" s="11">
        <v>501.98049005409587</v>
      </c>
      <c r="F4" s="11">
        <v>2995.6611968461425</v>
      </c>
    </row>
    <row r="5" spans="1:6" x14ac:dyDescent="0.25">
      <c r="A5" s="7" t="s">
        <v>12</v>
      </c>
      <c r="B5" s="8">
        <v>0.24226054354433227</v>
      </c>
      <c r="C5" s="11">
        <v>1.6227712210806534E-2</v>
      </c>
      <c r="D5" s="11">
        <v>10.451950209028292</v>
      </c>
      <c r="E5" s="11">
        <v>456.06029043295064</v>
      </c>
      <c r="F5" s="11">
        <v>2961.8948194000718</v>
      </c>
    </row>
    <row r="6" spans="1:6" x14ac:dyDescent="0.25">
      <c r="A6" s="7" t="s">
        <v>10</v>
      </c>
      <c r="B6" s="8">
        <v>0.19141372101980908</v>
      </c>
      <c r="C6" s="11">
        <v>0.14809050143453581</v>
      </c>
      <c r="D6" s="11">
        <v>10.878874996447854</v>
      </c>
      <c r="E6" s="11">
        <v>534.13512612566944</v>
      </c>
      <c r="F6" s="11">
        <v>3804.3404167977596</v>
      </c>
    </row>
    <row r="7" spans="1:6" x14ac:dyDescent="0.25">
      <c r="A7" s="7" t="s">
        <v>9</v>
      </c>
      <c r="B7" s="8">
        <v>7.6426759925144166E-2</v>
      </c>
      <c r="C7" s="11">
        <v>0.11363058721809602</v>
      </c>
      <c r="D7" s="11">
        <v>11.420590418089178</v>
      </c>
      <c r="E7" s="11">
        <v>570.34327850967725</v>
      </c>
      <c r="F7" s="11">
        <v>4500.344885011973</v>
      </c>
    </row>
    <row r="8" spans="1:6" x14ac:dyDescent="0.25">
      <c r="A8" s="7" t="s">
        <v>35</v>
      </c>
      <c r="B8" s="8">
        <v>0.4076115528717692</v>
      </c>
      <c r="C8" s="11">
        <v>0.11160061775976762</v>
      </c>
      <c r="D8" s="11">
        <v>11.270119947870905</v>
      </c>
      <c r="E8" s="11">
        <v>540.94101762277694</v>
      </c>
      <c r="F8" s="11">
        <v>3960.3606687963374</v>
      </c>
    </row>
    <row r="12" spans="1:6" x14ac:dyDescent="0.25">
      <c r="A12" s="6" t="s">
        <v>34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</row>
    <row r="13" spans="1:6" x14ac:dyDescent="0.25">
      <c r="A13" s="7" t="s">
        <v>11</v>
      </c>
      <c r="B13" s="8">
        <v>1.7000392682273238</v>
      </c>
      <c r="C13" s="11">
        <v>0.1167072784844945</v>
      </c>
      <c r="D13" s="11">
        <v>11.619038358060436</v>
      </c>
      <c r="E13" s="11">
        <v>501.98049005409587</v>
      </c>
      <c r="F13" s="11">
        <v>2995.6611968461411</v>
      </c>
    </row>
    <row r="14" spans="1:6" x14ac:dyDescent="0.25">
      <c r="A14" s="9" t="s">
        <v>24</v>
      </c>
      <c r="B14" s="8">
        <v>0.33137810019182495</v>
      </c>
      <c r="C14" s="11">
        <v>0.13458659246806973</v>
      </c>
      <c r="D14" s="11">
        <v>13.561983873233014</v>
      </c>
      <c r="E14" s="11">
        <v>588.80216452448542</v>
      </c>
      <c r="F14" s="11">
        <v>3900.5350619112396</v>
      </c>
    </row>
    <row r="15" spans="1:6" x14ac:dyDescent="0.25">
      <c r="A15" s="9" t="s">
        <v>23</v>
      </c>
      <c r="B15" s="8">
        <v>3.0687004362628225</v>
      </c>
      <c r="C15" s="11">
        <v>9.8827964500919324E-2</v>
      </c>
      <c r="D15" s="11">
        <v>9.6760928428878668</v>
      </c>
      <c r="E15" s="11">
        <v>415.15881558370654</v>
      </c>
      <c r="F15" s="11">
        <v>2090.7873317810422</v>
      </c>
    </row>
    <row r="16" spans="1:6" x14ac:dyDescent="0.25">
      <c r="A16" s="7" t="s">
        <v>12</v>
      </c>
      <c r="B16" s="8">
        <v>0.24226054354433227</v>
      </c>
      <c r="C16" s="11">
        <v>1.6227712210806534E-2</v>
      </c>
      <c r="D16" s="11">
        <v>10.451950209028292</v>
      </c>
      <c r="E16" s="11">
        <v>456.06029043295064</v>
      </c>
      <c r="F16" s="11">
        <v>2961.8948194000718</v>
      </c>
    </row>
    <row r="17" spans="1:7" x14ac:dyDescent="0.25">
      <c r="A17" s="9" t="s">
        <v>25</v>
      </c>
      <c r="B17" s="8">
        <v>0.24226054354433227</v>
      </c>
      <c r="C17" s="11">
        <v>1.6227712210806534E-2</v>
      </c>
      <c r="D17" s="11">
        <v>10.451950209028292</v>
      </c>
      <c r="E17" s="11">
        <v>456.06029043295064</v>
      </c>
      <c r="F17" s="11">
        <v>2961.8948194000718</v>
      </c>
    </row>
    <row r="18" spans="1:7" x14ac:dyDescent="0.25">
      <c r="A18" s="7" t="s">
        <v>10</v>
      </c>
      <c r="B18" s="8">
        <v>0.19141372101980908</v>
      </c>
      <c r="C18" s="11">
        <v>0.14809050143453581</v>
      </c>
      <c r="D18" s="11">
        <v>10.878874996447854</v>
      </c>
      <c r="E18" s="11">
        <v>534.13512612566944</v>
      </c>
      <c r="F18" s="11">
        <v>3804.3404167977596</v>
      </c>
    </row>
    <row r="19" spans="1:7" x14ac:dyDescent="0.25">
      <c r="A19" s="9" t="s">
        <v>22</v>
      </c>
      <c r="B19" s="8">
        <v>0.19141372101980908</v>
      </c>
      <c r="C19" s="11">
        <v>0.14809050143453581</v>
      </c>
      <c r="D19" s="11">
        <v>10.878874996447854</v>
      </c>
      <c r="E19" s="11">
        <v>534.13512612566944</v>
      </c>
      <c r="F19" s="11">
        <v>3804.3404167977596</v>
      </c>
    </row>
    <row r="20" spans="1:7" x14ac:dyDescent="0.25">
      <c r="A20" s="7" t="s">
        <v>9</v>
      </c>
      <c r="B20" s="8">
        <v>7.6426759925144166E-2</v>
      </c>
      <c r="C20" s="11">
        <v>0.11363058721809605</v>
      </c>
      <c r="D20" s="11">
        <v>11.420590418089178</v>
      </c>
      <c r="E20" s="11">
        <v>570.34327850967725</v>
      </c>
      <c r="F20" s="11">
        <v>4500.3448850119703</v>
      </c>
    </row>
    <row r="21" spans="1:7" x14ac:dyDescent="0.25">
      <c r="A21" s="9" t="s">
        <v>21</v>
      </c>
      <c r="B21" s="8">
        <v>5.3035229469910218E-2</v>
      </c>
      <c r="C21" s="11">
        <v>0.1593722905006969</v>
      </c>
      <c r="D21" s="11">
        <v>14.690767057078698</v>
      </c>
      <c r="E21" s="11">
        <v>733.02889579335772</v>
      </c>
      <c r="F21" s="11">
        <v>5301.9177756519521</v>
      </c>
    </row>
    <row r="22" spans="1:7" x14ac:dyDescent="0.25">
      <c r="A22" s="9" t="s">
        <v>24</v>
      </c>
      <c r="B22" s="8">
        <v>0.12320982083561212</v>
      </c>
      <c r="C22" s="11">
        <v>2.2147180652894328E-2</v>
      </c>
      <c r="D22" s="11">
        <v>4.8802371401101441</v>
      </c>
      <c r="E22" s="11">
        <v>244.97204394231696</v>
      </c>
      <c r="F22" s="11">
        <v>2897.1991037320154</v>
      </c>
    </row>
    <row r="23" spans="1:7" x14ac:dyDescent="0.25">
      <c r="A23" s="7" t="s">
        <v>35</v>
      </c>
      <c r="B23" s="8">
        <v>0.40761155287176931</v>
      </c>
      <c r="C23" s="11">
        <v>0.11160061775976761</v>
      </c>
      <c r="D23" s="11">
        <v>11.270119947870906</v>
      </c>
      <c r="E23" s="11">
        <v>540.94101762277728</v>
      </c>
      <c r="F23" s="11">
        <v>3960.3606687963406</v>
      </c>
    </row>
    <row r="26" spans="1:7" x14ac:dyDescent="0.25">
      <c r="C26" s="5"/>
      <c r="D26" s="2"/>
      <c r="E26" s="2"/>
      <c r="F26" s="2"/>
      <c r="G26" s="2"/>
    </row>
    <row r="27" spans="1:7" x14ac:dyDescent="0.25">
      <c r="A27" s="6" t="s">
        <v>34</v>
      </c>
      <c r="B27" t="s">
        <v>36</v>
      </c>
      <c r="C27" t="s">
        <v>37</v>
      </c>
      <c r="D27" t="s">
        <v>38</v>
      </c>
      <c r="E27" t="s">
        <v>39</v>
      </c>
      <c r="F27" t="s">
        <v>40</v>
      </c>
      <c r="G27" s="2"/>
    </row>
    <row r="28" spans="1:7" x14ac:dyDescent="0.25">
      <c r="A28" s="7" t="s">
        <v>11</v>
      </c>
      <c r="B28" s="8">
        <v>1.7000392682273238</v>
      </c>
      <c r="C28" s="11">
        <v>0.1167072784844945</v>
      </c>
      <c r="D28" s="11">
        <v>11.619038358060436</v>
      </c>
      <c r="E28" s="11">
        <v>501.98049005409587</v>
      </c>
      <c r="F28" s="11">
        <v>2995.6611968461411</v>
      </c>
      <c r="G28" s="2"/>
    </row>
    <row r="29" spans="1:7" x14ac:dyDescent="0.25">
      <c r="A29" s="9" t="s">
        <v>24</v>
      </c>
      <c r="B29" s="8">
        <v>0.33137810019182495</v>
      </c>
      <c r="C29" s="11">
        <v>0.13458659246806973</v>
      </c>
      <c r="D29" s="11">
        <v>13.561983873233014</v>
      </c>
      <c r="E29" s="11">
        <v>588.80216452448542</v>
      </c>
      <c r="F29" s="11">
        <v>3900.5350619112396</v>
      </c>
      <c r="G29" s="2"/>
    </row>
    <row r="30" spans="1:7" x14ac:dyDescent="0.25">
      <c r="A30" s="10" t="s">
        <v>17</v>
      </c>
      <c r="B30" s="8">
        <v>0.33137810019182495</v>
      </c>
      <c r="C30" s="11">
        <v>0.13458659246806973</v>
      </c>
      <c r="D30" s="11">
        <v>13.561983873233014</v>
      </c>
      <c r="E30" s="11">
        <v>588.80216452448542</v>
      </c>
      <c r="F30" s="11">
        <v>3900.5350619112396</v>
      </c>
    </row>
    <row r="31" spans="1:7" x14ac:dyDescent="0.25">
      <c r="A31" s="9" t="s">
        <v>23</v>
      </c>
      <c r="B31" s="8">
        <v>3.0687004362628225</v>
      </c>
      <c r="C31" s="11">
        <v>9.8827964500919324E-2</v>
      </c>
      <c r="D31" s="11">
        <v>9.6760928428878668</v>
      </c>
      <c r="E31" s="11">
        <v>415.15881558370654</v>
      </c>
      <c r="F31" s="11">
        <v>2090.7873317810422</v>
      </c>
    </row>
    <row r="32" spans="1:7" x14ac:dyDescent="0.25">
      <c r="A32" s="10" t="s">
        <v>17</v>
      </c>
      <c r="B32" s="8">
        <v>3.0687004362628225</v>
      </c>
      <c r="C32" s="11">
        <v>9.8827964500919324E-2</v>
      </c>
      <c r="D32" s="11">
        <v>9.6760928428878668</v>
      </c>
      <c r="E32" s="11">
        <v>415.15881558370654</v>
      </c>
      <c r="F32" s="11">
        <v>2090.7873317810422</v>
      </c>
    </row>
    <row r="33" spans="1:6" x14ac:dyDescent="0.25">
      <c r="A33" s="7" t="s">
        <v>12</v>
      </c>
      <c r="B33" s="8">
        <v>0.24226054354433227</v>
      </c>
      <c r="C33" s="11">
        <v>1.6227712210806534E-2</v>
      </c>
      <c r="D33" s="11">
        <v>10.451950209028292</v>
      </c>
      <c r="E33" s="11">
        <v>456.06029043295064</v>
      </c>
      <c r="F33" s="11">
        <v>2961.8948194000718</v>
      </c>
    </row>
    <row r="34" spans="1:6" x14ac:dyDescent="0.25">
      <c r="A34" s="9" t="s">
        <v>25</v>
      </c>
      <c r="B34" s="8">
        <v>0.24226054354433227</v>
      </c>
      <c r="C34" s="11">
        <v>1.6227712210806534E-2</v>
      </c>
      <c r="D34" s="11">
        <v>10.451950209028292</v>
      </c>
      <c r="E34" s="11">
        <v>456.06029043295064</v>
      </c>
      <c r="F34" s="11">
        <v>2961.8948194000718</v>
      </c>
    </row>
    <row r="35" spans="1:6" x14ac:dyDescent="0.25">
      <c r="A35" s="10" t="s">
        <v>20</v>
      </c>
      <c r="B35" s="8">
        <v>0.24226054354433227</v>
      </c>
      <c r="C35" s="11">
        <v>1.6227712210806534E-2</v>
      </c>
      <c r="D35" s="11">
        <v>10.451950209028292</v>
      </c>
      <c r="E35" s="11">
        <v>456.06029043295064</v>
      </c>
      <c r="F35" s="11">
        <v>2961.8948194000718</v>
      </c>
    </row>
    <row r="36" spans="1:6" x14ac:dyDescent="0.25">
      <c r="A36" s="7" t="s">
        <v>10</v>
      </c>
      <c r="B36" s="8">
        <v>0.191413721019809</v>
      </c>
      <c r="C36" s="11">
        <v>0.14809050143453578</v>
      </c>
      <c r="D36" s="11">
        <v>10.878874996447857</v>
      </c>
      <c r="E36" s="11">
        <v>534.13512612566967</v>
      </c>
      <c r="F36" s="11">
        <v>3804.3404167977601</v>
      </c>
    </row>
    <row r="37" spans="1:6" x14ac:dyDescent="0.25">
      <c r="A37" s="9" t="s">
        <v>22</v>
      </c>
      <c r="B37" s="8">
        <v>0.191413721019809</v>
      </c>
      <c r="C37" s="11">
        <v>0.14809050143453578</v>
      </c>
      <c r="D37" s="11">
        <v>10.878874996447857</v>
      </c>
      <c r="E37" s="11">
        <v>534.13512612566967</v>
      </c>
      <c r="F37" s="11">
        <v>3804.3404167977601</v>
      </c>
    </row>
    <row r="38" spans="1:6" x14ac:dyDescent="0.25">
      <c r="A38" s="10" t="s">
        <v>15</v>
      </c>
      <c r="B38" s="8">
        <v>0.7086533327481076</v>
      </c>
      <c r="C38" s="11">
        <v>0.25178430259921553</v>
      </c>
      <c r="D38" s="11">
        <v>13.193599434665654</v>
      </c>
      <c r="E38" s="11">
        <v>668.50540631366573</v>
      </c>
      <c r="F38" s="11">
        <v>3835.0610466393</v>
      </c>
    </row>
    <row r="39" spans="1:6" x14ac:dyDescent="0.25">
      <c r="A39" s="10" t="s">
        <v>16</v>
      </c>
      <c r="B39" s="8">
        <v>-0.32582589070848977</v>
      </c>
      <c r="C39" s="11">
        <v>4.4396700269856135E-2</v>
      </c>
      <c r="D39" s="11">
        <v>8.5641505582300628</v>
      </c>
      <c r="E39" s="11">
        <v>399.76484593767333</v>
      </c>
      <c r="F39" s="11">
        <v>3773.6197869562211</v>
      </c>
    </row>
    <row r="40" spans="1:6" x14ac:dyDescent="0.25">
      <c r="A40" s="7" t="s">
        <v>9</v>
      </c>
      <c r="B40" s="8">
        <v>7.6426759925144139E-2</v>
      </c>
      <c r="C40" s="11">
        <v>0.11363058721809602</v>
      </c>
      <c r="D40" s="11">
        <v>11.420590418089176</v>
      </c>
      <c r="E40" s="11">
        <v>570.34327850967748</v>
      </c>
      <c r="F40" s="11">
        <v>4500.3448850119685</v>
      </c>
    </row>
    <row r="41" spans="1:6" x14ac:dyDescent="0.25">
      <c r="A41" s="9" t="s">
        <v>21</v>
      </c>
      <c r="B41" s="8">
        <v>5.303522946991019E-2</v>
      </c>
      <c r="C41" s="11">
        <v>0.15937229050069687</v>
      </c>
      <c r="D41" s="11">
        <v>14.690767057078697</v>
      </c>
      <c r="E41" s="11">
        <v>733.02889579335806</v>
      </c>
      <c r="F41" s="11">
        <v>5301.9177756519493</v>
      </c>
    </row>
    <row r="42" spans="1:6" x14ac:dyDescent="0.25">
      <c r="A42" s="10" t="s">
        <v>19</v>
      </c>
      <c r="B42" s="8">
        <v>-0.88089814607856387</v>
      </c>
      <c r="C42" s="11">
        <v>0.21636673851431223</v>
      </c>
      <c r="D42" s="11">
        <v>22.882910704503445</v>
      </c>
      <c r="E42" s="11">
        <v>1325.1145124238062</v>
      </c>
      <c r="F42" s="11">
        <v>7820.3612488467024</v>
      </c>
    </row>
    <row r="43" spans="1:6" x14ac:dyDescent="0.25">
      <c r="A43" s="10" t="s">
        <v>18</v>
      </c>
      <c r="B43" s="8">
        <v>1.450262634625805</v>
      </c>
      <c r="C43" s="11">
        <v>0.27817814353616133</v>
      </c>
      <c r="D43" s="11">
        <v>9.0117875947980846</v>
      </c>
      <c r="E43" s="11">
        <v>408.98295645368722</v>
      </c>
      <c r="F43" s="11">
        <v>1893.4138003246755</v>
      </c>
    </row>
    <row r="44" spans="1:6" x14ac:dyDescent="0.25">
      <c r="A44" s="10" t="s">
        <v>13</v>
      </c>
      <c r="B44" s="8">
        <v>-6.6375898574156877E-2</v>
      </c>
      <c r="C44" s="11">
        <v>7.1093116746742471E-2</v>
      </c>
      <c r="D44" s="11">
        <v>13.657477318769216</v>
      </c>
      <c r="E44" s="11">
        <v>645.93571044054363</v>
      </c>
      <c r="F44" s="11">
        <v>5334.6119573537053</v>
      </c>
    </row>
    <row r="45" spans="1:6" x14ac:dyDescent="0.25">
      <c r="A45" s="10" t="s">
        <v>14</v>
      </c>
      <c r="B45" s="8">
        <v>-0.29084767209344331</v>
      </c>
      <c r="C45" s="11">
        <v>7.1851163205571361E-2</v>
      </c>
      <c r="D45" s="11">
        <v>13.210892610244029</v>
      </c>
      <c r="E45" s="11">
        <v>552.08240385539352</v>
      </c>
      <c r="F45" s="11">
        <v>6159.284096082718</v>
      </c>
    </row>
    <row r="46" spans="1:6" x14ac:dyDescent="0.25">
      <c r="A46" s="9" t="s">
        <v>24</v>
      </c>
      <c r="B46" s="8">
        <v>0.12320982083561202</v>
      </c>
      <c r="C46" s="11">
        <v>2.2147180652894338E-2</v>
      </c>
      <c r="D46" s="11">
        <v>4.8802371401101423</v>
      </c>
      <c r="E46" s="11">
        <v>244.97204394231693</v>
      </c>
      <c r="F46" s="11">
        <v>2897.1991037320149</v>
      </c>
    </row>
    <row r="47" spans="1:6" x14ac:dyDescent="0.25">
      <c r="A47" s="10" t="s">
        <v>13</v>
      </c>
      <c r="B47" s="8">
        <v>0.64592077594822028</v>
      </c>
      <c r="C47" s="11">
        <v>3.4681918754319037E-2</v>
      </c>
      <c r="D47" s="11">
        <v>7.8823153671409871</v>
      </c>
      <c r="E47" s="11">
        <v>396.58507248191023</v>
      </c>
      <c r="F47" s="11">
        <v>3007.9219773258396</v>
      </c>
    </row>
    <row r="48" spans="1:6" x14ac:dyDescent="0.25">
      <c r="A48" s="10" t="s">
        <v>14</v>
      </c>
      <c r="B48" s="8">
        <v>-0.39950113427699618</v>
      </c>
      <c r="C48" s="11">
        <v>9.6124425514696188E-3</v>
      </c>
      <c r="D48" s="11">
        <v>1.8781589130793008</v>
      </c>
      <c r="E48" s="11">
        <v>93.359015402723614</v>
      </c>
      <c r="F48" s="11">
        <v>2786.4762301381897</v>
      </c>
    </row>
    <row r="49" spans="1:6" x14ac:dyDescent="0.25">
      <c r="A49" s="7" t="s">
        <v>35</v>
      </c>
      <c r="B49" s="8">
        <v>0.40761155287176953</v>
      </c>
      <c r="C49" s="11">
        <v>0.11160061775976762</v>
      </c>
      <c r="D49" s="11">
        <v>11.270119947870901</v>
      </c>
      <c r="E49" s="11">
        <v>540.94101762277751</v>
      </c>
      <c r="F49" s="11">
        <v>3960.3606687963406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2BF8-29C2-4C78-8BA6-950A3ABAD689}">
  <dimension ref="A3:H47"/>
  <sheetViews>
    <sheetView topLeftCell="A22" workbookViewId="0">
      <selection activeCell="D44" sqref="D44"/>
    </sheetView>
  </sheetViews>
  <sheetFormatPr baseColWidth="10" defaultRowHeight="15" x14ac:dyDescent="0.25"/>
  <cols>
    <col min="1" max="1" width="17.85546875" bestFit="1" customWidth="1"/>
    <col min="2" max="2" width="23" bestFit="1" customWidth="1"/>
    <col min="3" max="3" width="23.85546875" bestFit="1" customWidth="1"/>
    <col min="4" max="4" width="24.42578125" bestFit="1" customWidth="1"/>
    <col min="5" max="5" width="19.7109375" bestFit="1" customWidth="1"/>
    <col min="6" max="8" width="16.7109375" bestFit="1" customWidth="1"/>
  </cols>
  <sheetData>
    <row r="3" spans="1:4" x14ac:dyDescent="0.25">
      <c r="A3" s="6" t="s">
        <v>34</v>
      </c>
      <c r="B3" t="s">
        <v>43</v>
      </c>
      <c r="C3" t="s">
        <v>44</v>
      </c>
      <c r="D3" t="s">
        <v>45</v>
      </c>
    </row>
    <row r="4" spans="1:4" x14ac:dyDescent="0.25">
      <c r="A4" s="7" t="s">
        <v>11</v>
      </c>
      <c r="B4" s="3">
        <v>106.88567530494811</v>
      </c>
      <c r="C4" s="3">
        <v>63.253755139761005</v>
      </c>
      <c r="D4" s="3">
        <v>5.9509794695048157</v>
      </c>
    </row>
    <row r="5" spans="1:4" x14ac:dyDescent="0.25">
      <c r="A5" s="9" t="s">
        <v>24</v>
      </c>
      <c r="B5" s="3">
        <v>107.0574914651628</v>
      </c>
      <c r="C5" s="3">
        <v>70.47784652766326</v>
      </c>
      <c r="D5" s="3">
        <v>6.8024593748410753</v>
      </c>
    </row>
    <row r="6" spans="1:4" x14ac:dyDescent="0.25">
      <c r="A6" s="10" t="s">
        <v>17</v>
      </c>
      <c r="B6" s="3">
        <v>107.0574914651628</v>
      </c>
      <c r="C6" s="3">
        <v>70.47784652766326</v>
      </c>
      <c r="D6" s="3">
        <v>6.8024593748410753</v>
      </c>
    </row>
    <row r="7" spans="1:4" x14ac:dyDescent="0.25">
      <c r="A7" s="9" t="s">
        <v>23</v>
      </c>
      <c r="B7" s="3">
        <v>106.71385914473335</v>
      </c>
      <c r="C7" s="3">
        <v>56.029663751858784</v>
      </c>
      <c r="D7" s="3">
        <v>5.0994995641685543</v>
      </c>
    </row>
    <row r="8" spans="1:4" x14ac:dyDescent="0.25">
      <c r="A8" s="10" t="s">
        <v>17</v>
      </c>
      <c r="B8" s="3">
        <v>106.71385914473335</v>
      </c>
      <c r="C8" s="3">
        <v>56.029663751858784</v>
      </c>
      <c r="D8" s="3">
        <v>5.0994995641685543</v>
      </c>
    </row>
    <row r="9" spans="1:4" x14ac:dyDescent="0.25">
      <c r="A9" s="7" t="s">
        <v>12</v>
      </c>
      <c r="B9" s="3">
        <v>3886.1959407659538</v>
      </c>
      <c r="C9" s="3">
        <v>75.244861087321979</v>
      </c>
      <c r="D9" s="3">
        <v>6.5563940285773139</v>
      </c>
    </row>
    <row r="10" spans="1:4" x14ac:dyDescent="0.25">
      <c r="A10" s="9" t="s">
        <v>25</v>
      </c>
      <c r="B10" s="3">
        <v>3886.1959407659538</v>
      </c>
      <c r="C10" s="3">
        <v>75.244861087321979</v>
      </c>
      <c r="D10" s="3">
        <v>6.5563940285773139</v>
      </c>
    </row>
    <row r="11" spans="1:4" x14ac:dyDescent="0.25">
      <c r="A11" s="10" t="s">
        <v>20</v>
      </c>
      <c r="B11" s="3">
        <v>3886.1959407659538</v>
      </c>
      <c r="C11" s="3">
        <v>75.244861087321979</v>
      </c>
      <c r="D11" s="3">
        <v>6.5563940285773139</v>
      </c>
    </row>
    <row r="12" spans="1:4" x14ac:dyDescent="0.25">
      <c r="A12" s="7" t="s">
        <v>10</v>
      </c>
      <c r="B12" s="3">
        <v>147.52292482843873</v>
      </c>
      <c r="C12" s="3">
        <v>77.477547442007818</v>
      </c>
      <c r="D12" s="3">
        <v>8.0139542099223657</v>
      </c>
    </row>
    <row r="13" spans="1:4" x14ac:dyDescent="0.25">
      <c r="A13" s="9" t="s">
        <v>22</v>
      </c>
      <c r="B13" s="3">
        <v>147.52292482843873</v>
      </c>
      <c r="C13" s="3">
        <v>77.477547442007818</v>
      </c>
      <c r="D13" s="3">
        <v>8.0139542099223657</v>
      </c>
    </row>
    <row r="14" spans="1:4" x14ac:dyDescent="0.25">
      <c r="A14" s="10" t="s">
        <v>15</v>
      </c>
      <c r="B14" s="3">
        <v>51.851255647641494</v>
      </c>
      <c r="C14" s="3">
        <v>85.992408112601126</v>
      </c>
      <c r="D14" s="3">
        <v>6.2831336192246541</v>
      </c>
    </row>
    <row r="15" spans="1:4" x14ac:dyDescent="0.25">
      <c r="A15" s="10" t="s">
        <v>16</v>
      </c>
      <c r="B15" s="3">
        <v>243.19459400923597</v>
      </c>
      <c r="C15" s="3">
        <v>68.962686771414454</v>
      </c>
      <c r="D15" s="3">
        <v>9.7447748006200801</v>
      </c>
    </row>
    <row r="16" spans="1:4" x14ac:dyDescent="0.25">
      <c r="A16" s="7" t="s">
        <v>9</v>
      </c>
      <c r="B16" s="3">
        <v>189.73895484020755</v>
      </c>
      <c r="C16" s="3">
        <v>156.40872606038459</v>
      </c>
      <c r="D16" s="3">
        <v>14.7454449593766</v>
      </c>
    </row>
    <row r="17" spans="1:8" x14ac:dyDescent="0.25">
      <c r="A17" s="9" t="s">
        <v>21</v>
      </c>
      <c r="B17" s="3">
        <v>152.10714615070509</v>
      </c>
      <c r="C17" s="3">
        <v>93.421041548550804</v>
      </c>
      <c r="D17" s="3">
        <v>7.5615980012579884</v>
      </c>
    </row>
    <row r="18" spans="1:8" x14ac:dyDescent="0.25">
      <c r="A18" s="10" t="s">
        <v>19</v>
      </c>
      <c r="B18" s="3">
        <v>107.03663304000091</v>
      </c>
      <c r="C18" s="3">
        <v>161.18737891735961</v>
      </c>
      <c r="D18" s="3">
        <v>5.7997513242813996</v>
      </c>
    </row>
    <row r="19" spans="1:8" x14ac:dyDescent="0.25">
      <c r="A19" s="10" t="s">
        <v>18</v>
      </c>
      <c r="B19" s="3">
        <v>32.987692114817541</v>
      </c>
      <c r="C19" s="3">
        <v>74.421312309250652</v>
      </c>
      <c r="D19" s="3">
        <v>4.1574675324675328</v>
      </c>
    </row>
    <row r="20" spans="1:8" x14ac:dyDescent="0.25">
      <c r="A20" s="10" t="s">
        <v>13</v>
      </c>
      <c r="B20" s="3">
        <v>257.00574977588457</v>
      </c>
      <c r="C20" s="3">
        <v>84.614348322420057</v>
      </c>
      <c r="D20" s="3">
        <v>8.6795454366377989</v>
      </c>
    </row>
    <row r="21" spans="1:8" x14ac:dyDescent="0.25">
      <c r="A21" s="10" t="s">
        <v>14</v>
      </c>
      <c r="B21" s="3">
        <v>211.39850967211737</v>
      </c>
      <c r="C21" s="3">
        <v>53.461126645173088</v>
      </c>
      <c r="D21" s="3">
        <v>11.609627711645212</v>
      </c>
    </row>
    <row r="22" spans="1:8" x14ac:dyDescent="0.25">
      <c r="A22" s="9" t="s">
        <v>24</v>
      </c>
      <c r="B22" s="3">
        <v>265.00257221921254</v>
      </c>
      <c r="C22" s="3">
        <v>282.38409508405192</v>
      </c>
      <c r="D22" s="3">
        <v>29.11313887561381</v>
      </c>
    </row>
    <row r="23" spans="1:8" x14ac:dyDescent="0.25">
      <c r="A23" s="10" t="s">
        <v>13</v>
      </c>
      <c r="B23" s="3">
        <v>287.92879213130499</v>
      </c>
      <c r="C23" s="3">
        <v>484.69018200299354</v>
      </c>
      <c r="D23" s="3">
        <v>8.0380568480222454</v>
      </c>
    </row>
    <row r="24" spans="1:8" x14ac:dyDescent="0.25">
      <c r="A24" s="10" t="s">
        <v>14</v>
      </c>
      <c r="B24" s="3">
        <v>242.07635230712009</v>
      </c>
      <c r="C24" s="3">
        <v>80.078008165110433</v>
      </c>
      <c r="D24" s="3">
        <v>50.188220903205377</v>
      </c>
    </row>
    <row r="25" spans="1:8" x14ac:dyDescent="0.25">
      <c r="A25" s="7" t="s">
        <v>35</v>
      </c>
      <c r="B25" s="3">
        <v>503.04062455217939</v>
      </c>
      <c r="C25" s="3">
        <v>117.74180205574238</v>
      </c>
      <c r="D25" s="3">
        <v>11.178084649426474</v>
      </c>
    </row>
    <row r="29" spans="1:8" x14ac:dyDescent="0.25">
      <c r="A29" s="6" t="s">
        <v>34</v>
      </c>
      <c r="B29" t="s">
        <v>43</v>
      </c>
      <c r="C29" t="s">
        <v>44</v>
      </c>
      <c r="D29" t="s">
        <v>45</v>
      </c>
      <c r="E29" t="s">
        <v>48</v>
      </c>
      <c r="F29" t="s">
        <v>46</v>
      </c>
      <c r="G29" t="s">
        <v>47</v>
      </c>
      <c r="H29" t="s">
        <v>49</v>
      </c>
    </row>
    <row r="30" spans="1:8" x14ac:dyDescent="0.25">
      <c r="A30" s="7" t="s">
        <v>9</v>
      </c>
      <c r="B30" s="3">
        <v>152.10714615070509</v>
      </c>
      <c r="C30" s="3">
        <v>93.421041548550775</v>
      </c>
      <c r="D30" s="3">
        <v>7.5615980012579884</v>
      </c>
      <c r="E30" s="12">
        <v>10167069.91</v>
      </c>
      <c r="F30" s="12">
        <v>6696870</v>
      </c>
      <c r="G30" s="3">
        <v>1564</v>
      </c>
      <c r="H30" s="12">
        <v>4281.8861892583118</v>
      </c>
    </row>
    <row r="31" spans="1:8" x14ac:dyDescent="0.25">
      <c r="A31" s="9" t="s">
        <v>21</v>
      </c>
      <c r="B31" s="3">
        <v>152.10714615070509</v>
      </c>
      <c r="C31" s="3">
        <v>93.421041548550775</v>
      </c>
      <c r="D31" s="3">
        <v>7.5615980012579884</v>
      </c>
      <c r="E31" s="12">
        <v>10167069.91</v>
      </c>
      <c r="F31" s="12">
        <v>6696870</v>
      </c>
      <c r="G31" s="3">
        <v>1564</v>
      </c>
      <c r="H31" s="12">
        <v>4281.8861892583118</v>
      </c>
    </row>
    <row r="32" spans="1:8" x14ac:dyDescent="0.25">
      <c r="A32" s="10" t="s">
        <v>19</v>
      </c>
      <c r="B32" s="3">
        <v>107.03663304000095</v>
      </c>
      <c r="C32" s="3">
        <v>161.18737891735955</v>
      </c>
      <c r="D32" s="3">
        <v>5.7997513242813978</v>
      </c>
      <c r="E32" s="12">
        <v>2641939.2399999998</v>
      </c>
      <c r="F32" s="12">
        <v>300233</v>
      </c>
      <c r="G32" s="3">
        <v>294</v>
      </c>
      <c r="H32" s="12">
        <v>1021.2006802721088</v>
      </c>
    </row>
    <row r="33" spans="1:8" x14ac:dyDescent="0.25">
      <c r="A33" s="10" t="s">
        <v>18</v>
      </c>
      <c r="B33" s="3">
        <v>32.987692114817563</v>
      </c>
      <c r="C33" s="3">
        <v>74.421312309250624</v>
      </c>
      <c r="D33" s="3">
        <v>4.1574675324675328</v>
      </c>
      <c r="E33" s="12">
        <v>266466.21999999997</v>
      </c>
      <c r="F33" s="12">
        <v>536919</v>
      </c>
      <c r="G33" s="3">
        <v>108</v>
      </c>
      <c r="H33" s="12">
        <v>4971.4722222222226</v>
      </c>
    </row>
    <row r="34" spans="1:8" x14ac:dyDescent="0.25">
      <c r="A34" s="10" t="s">
        <v>13</v>
      </c>
      <c r="B34" s="3">
        <v>257.00574977588457</v>
      </c>
      <c r="C34" s="3">
        <v>84.614348322420042</v>
      </c>
      <c r="D34" s="3">
        <v>8.6795454366377989</v>
      </c>
      <c r="E34" s="12">
        <v>2564793.4799999995</v>
      </c>
      <c r="F34" s="12">
        <v>2396412</v>
      </c>
      <c r="G34" s="3">
        <v>474</v>
      </c>
      <c r="H34" s="12">
        <v>5055.7215189873414</v>
      </c>
    </row>
    <row r="35" spans="1:8" x14ac:dyDescent="0.25">
      <c r="A35" s="10" t="s">
        <v>14</v>
      </c>
      <c r="B35" s="3">
        <v>211.3985096721174</v>
      </c>
      <c r="C35" s="3">
        <v>53.461126645173088</v>
      </c>
      <c r="D35" s="3">
        <v>11.609627711645208</v>
      </c>
      <c r="E35" s="12">
        <v>4693870.9700000007</v>
      </c>
      <c r="F35" s="12">
        <v>3463306</v>
      </c>
      <c r="G35" s="3">
        <v>688</v>
      </c>
      <c r="H35" s="12">
        <v>5033.875</v>
      </c>
    </row>
    <row r="36" spans="1:8" x14ac:dyDescent="0.25">
      <c r="A36" s="7" t="s">
        <v>35</v>
      </c>
      <c r="B36" s="3">
        <v>152.10714615070509</v>
      </c>
      <c r="C36" s="3">
        <v>93.421041548550775</v>
      </c>
      <c r="D36" s="3">
        <v>7.5615980012579884</v>
      </c>
      <c r="E36" s="12">
        <v>10167069.91</v>
      </c>
      <c r="F36" s="12">
        <v>6696870</v>
      </c>
      <c r="G36" s="3">
        <v>1564</v>
      </c>
      <c r="H36" s="12">
        <v>4281.8861892583118</v>
      </c>
    </row>
    <row r="40" spans="1:8" x14ac:dyDescent="0.25">
      <c r="A40" s="6" t="s">
        <v>34</v>
      </c>
      <c r="B40" t="s">
        <v>50</v>
      </c>
    </row>
    <row r="41" spans="1:8" x14ac:dyDescent="0.25">
      <c r="A41" s="7" t="s">
        <v>9</v>
      </c>
      <c r="B41" s="3">
        <v>112</v>
      </c>
    </row>
    <row r="42" spans="1:8" x14ac:dyDescent="0.25">
      <c r="A42" s="9" t="s">
        <v>21</v>
      </c>
      <c r="B42" s="3">
        <v>112</v>
      </c>
    </row>
    <row r="43" spans="1:8" x14ac:dyDescent="0.25">
      <c r="A43" s="10" t="s">
        <v>19</v>
      </c>
      <c r="B43" s="3">
        <v>28</v>
      </c>
    </row>
    <row r="44" spans="1:8" x14ac:dyDescent="0.25">
      <c r="A44" s="10" t="s">
        <v>18</v>
      </c>
      <c r="B44" s="3">
        <v>28</v>
      </c>
    </row>
    <row r="45" spans="1:8" x14ac:dyDescent="0.25">
      <c r="A45" s="10" t="s">
        <v>13</v>
      </c>
      <c r="B45" s="3">
        <v>28</v>
      </c>
    </row>
    <row r="46" spans="1:8" x14ac:dyDescent="0.25">
      <c r="A46" s="10" t="s">
        <v>14</v>
      </c>
      <c r="B46" s="3">
        <v>28</v>
      </c>
    </row>
    <row r="47" spans="1:8" x14ac:dyDescent="0.25">
      <c r="A47" s="7" t="s">
        <v>35</v>
      </c>
      <c r="B47" s="3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579E-F3B9-4B99-98D0-8FC252353FB9}">
  <dimension ref="A5:F48"/>
  <sheetViews>
    <sheetView topLeftCell="A7" zoomScale="93" zoomScaleNormal="93" workbookViewId="0">
      <selection activeCell="O21" sqref="O21"/>
    </sheetView>
  </sheetViews>
  <sheetFormatPr baseColWidth="10" defaultRowHeight="15" x14ac:dyDescent="0.25"/>
  <cols>
    <col min="1" max="1" width="13" bestFit="1" customWidth="1"/>
    <col min="2" max="3" width="17" bestFit="1" customWidth="1"/>
    <col min="4" max="4" width="16.5703125" bestFit="1" customWidth="1"/>
    <col min="5" max="5" width="17" bestFit="1" customWidth="1"/>
  </cols>
  <sheetData>
    <row r="5" spans="1:6" x14ac:dyDescent="0.25">
      <c r="B5" s="14" t="s">
        <v>24</v>
      </c>
      <c r="C5" s="14" t="s">
        <v>23</v>
      </c>
      <c r="D5" s="14" t="s">
        <v>21</v>
      </c>
    </row>
    <row r="6" spans="1:6" x14ac:dyDescent="0.25">
      <c r="A6" t="s">
        <v>11</v>
      </c>
      <c r="B6" s="5">
        <f>GETPIVOTDATA("Promedio de ROI",Tablas_1_2_3!$A$12,"platform","INSTAGRAM","category","influencer")</f>
        <v>0.33137810019182495</v>
      </c>
      <c r="C6" s="5">
        <f>GETPIVOTDATA("Promedio de ROI",Tablas_1_2_3!$A$12,"platform","YOUTUBE","category","influencer")</f>
        <v>3.0687004362628225</v>
      </c>
      <c r="D6" s="5"/>
      <c r="E6" s="5"/>
      <c r="F6" s="5"/>
    </row>
    <row r="7" spans="1:6" x14ac:dyDescent="0.25">
      <c r="A7" t="s">
        <v>9</v>
      </c>
      <c r="B7" s="5">
        <f>GETPIVOTDATA("Promedio de ROI",Tablas_1_2_3!$A$12,"platform","INSTAGRAM","category","social")</f>
        <v>0.12320982083561212</v>
      </c>
      <c r="C7" s="5"/>
      <c r="D7" s="5">
        <f>GETPIVOTDATA("Promedio de ROI",Tablas_1_2_3!$A$12,"platform","FACEBOOK","category","social")</f>
        <v>5.3035229469910218E-2</v>
      </c>
      <c r="E7" s="5"/>
    </row>
    <row r="19" spans="1:2" x14ac:dyDescent="0.25">
      <c r="A19" s="15" t="s">
        <v>19</v>
      </c>
      <c r="B19" s="5">
        <f>GETPIVOTDATA("Promedio de ROI",Tablas_1_2_3!$A$27,"platform","FACEBOOK","name_campaign","lal","category","social")</f>
        <v>-0.88089814607856387</v>
      </c>
    </row>
    <row r="20" spans="1:2" x14ac:dyDescent="0.25">
      <c r="A20" s="15" t="s">
        <v>18</v>
      </c>
      <c r="B20" s="5">
        <f>GETPIVOTDATA("Promedio de ROI",Tablas_1_2_3!$A$27,"platform","FACEBOOK","name_campaign","retargeting","category","social")</f>
        <v>1.450262634625805</v>
      </c>
    </row>
    <row r="21" spans="1:2" x14ac:dyDescent="0.25">
      <c r="A21" s="15" t="s">
        <v>13</v>
      </c>
      <c r="B21" s="5">
        <f>GETPIVOTDATA("Promedio de ROI",Tablas_1_2_3!$A$27,"platform","FACEBOOK","name_campaign","tier1","category","social")</f>
        <v>-6.6375898574156877E-2</v>
      </c>
    </row>
    <row r="22" spans="1:2" x14ac:dyDescent="0.25">
      <c r="A22" s="15" t="s">
        <v>14</v>
      </c>
      <c r="B22" s="5">
        <f>GETPIVOTDATA("Promedio de ROI",Tablas_1_2_3!$A$27,"platform","FACEBOOK","name_campaign","tier2","category","social")</f>
        <v>-0.29084767209344331</v>
      </c>
    </row>
    <row r="29" spans="1:2" x14ac:dyDescent="0.25">
      <c r="A29" s="15" t="s">
        <v>19</v>
      </c>
      <c r="B29" s="13">
        <f>GETPIVOTDATA("Suma de mark_spent",Tablas_4_5_6!$A$29,"platform","FACEBOOK","name_campaign","lal","category","social")</f>
        <v>2641939.2399999998</v>
      </c>
    </row>
    <row r="30" spans="1:2" x14ac:dyDescent="0.25">
      <c r="A30" s="15" t="s">
        <v>18</v>
      </c>
      <c r="B30" s="13">
        <f>GETPIVOTDATA("Suma de mark_spent",Tablas_4_5_6!$A$29,"platform","FACEBOOK","name_campaign","retargeting","category","social")</f>
        <v>266466.21999999997</v>
      </c>
    </row>
    <row r="31" spans="1:2" x14ac:dyDescent="0.25">
      <c r="A31" s="15" t="s">
        <v>13</v>
      </c>
      <c r="B31" s="13">
        <f>GETPIVOTDATA("Suma de mark_spent",Tablas_4_5_6!$A$29,"platform","FACEBOOK","name_campaign","tier1","category","social")</f>
        <v>2564793.4799999995</v>
      </c>
    </row>
    <row r="32" spans="1:2" x14ac:dyDescent="0.25">
      <c r="A32" s="15" t="s">
        <v>14</v>
      </c>
      <c r="B32" s="13">
        <f>GETPIVOTDATA("Suma de mark_spent",Tablas_4_5_6!$A$29,"platform","FACEBOOK","name_campaign","tier2","category","social")</f>
        <v>4693870.9700000007</v>
      </c>
    </row>
    <row r="46" spans="1:5" x14ac:dyDescent="0.25">
      <c r="B46" s="14" t="s">
        <v>37</v>
      </c>
      <c r="C46" s="14" t="s">
        <v>38</v>
      </c>
      <c r="D46" s="14" t="s">
        <v>39</v>
      </c>
      <c r="E46" s="14" t="s">
        <v>40</v>
      </c>
    </row>
    <row r="47" spans="1:5" x14ac:dyDescent="0.25">
      <c r="A47" t="s">
        <v>23</v>
      </c>
      <c r="B47" s="11">
        <v>9.8827964500919324E-2</v>
      </c>
      <c r="C47" s="11">
        <v>9.6760928428878668</v>
      </c>
      <c r="D47" s="11">
        <v>415.15881558370654</v>
      </c>
      <c r="E47" s="11">
        <v>2090.7873317810422</v>
      </c>
    </row>
    <row r="48" spans="1:5" x14ac:dyDescent="0.25">
      <c r="A48" t="s">
        <v>21</v>
      </c>
      <c r="B48" s="11">
        <v>0.1593722905006969</v>
      </c>
      <c r="C48" s="11">
        <v>14.690767057078698</v>
      </c>
      <c r="D48" s="11">
        <v>733.02889579335772</v>
      </c>
      <c r="E48" s="11">
        <v>5301.9177756519521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Marketing</vt:lpstr>
      <vt:lpstr>Tablas_1_2_3</vt:lpstr>
      <vt:lpstr>Tablas_4_5_6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carlos valladares</cp:lastModifiedBy>
  <dcterms:created xsi:type="dcterms:W3CDTF">2025-04-21T15:08:33Z</dcterms:created>
  <dcterms:modified xsi:type="dcterms:W3CDTF">2025-04-23T02:14:50Z</dcterms:modified>
</cp:coreProperties>
</file>