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y\OneDrive\BKP\ENGENHARIA\AVALIAÇÕES E PERÍCIAS DE ENGENHARIA\AULA 10 - 15.08.2025-17.08.2025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4" i="1"/>
  <c r="G11" i="1"/>
  <c r="C15" i="1"/>
  <c r="G21" i="1"/>
  <c r="G20" i="1"/>
  <c r="G19" i="1"/>
  <c r="G15" i="1"/>
  <c r="G13" i="1"/>
  <c r="C32" i="1"/>
  <c r="C31" i="1"/>
  <c r="C29" i="1"/>
  <c r="C28" i="1"/>
  <c r="C27" i="1"/>
  <c r="C25" i="1"/>
  <c r="C24" i="1"/>
  <c r="C23" i="1"/>
  <c r="C22" i="1"/>
  <c r="G25" i="1" s="1"/>
  <c r="G27" i="1" s="1"/>
  <c r="G29" i="1" s="1"/>
  <c r="G32" i="1" s="1"/>
</calcChain>
</file>

<file path=xl/sharedStrings.xml><?xml version="1.0" encoding="utf-8"?>
<sst xmlns="http://schemas.openxmlformats.org/spreadsheetml/2006/main" count="74" uniqueCount="52">
  <si>
    <t>Dados do Terreno</t>
  </si>
  <si>
    <t>Área:</t>
  </si>
  <si>
    <t>m2</t>
  </si>
  <si>
    <t>qt:</t>
  </si>
  <si>
    <t>R$/m2</t>
  </si>
  <si>
    <t>CA básico:</t>
  </si>
  <si>
    <t>TO:</t>
  </si>
  <si>
    <t>Térreo</t>
  </si>
  <si>
    <t>Superiores</t>
  </si>
  <si>
    <t>Taxa de renda:</t>
  </si>
  <si>
    <t>Dados da benfeitoria</t>
  </si>
  <si>
    <t>Idade aparente:</t>
  </si>
  <si>
    <t>Vida útil:</t>
  </si>
  <si>
    <t>anos</t>
  </si>
  <si>
    <t>a.a.</t>
  </si>
  <si>
    <t>Valor residual:</t>
  </si>
  <si>
    <t>qb:</t>
  </si>
  <si>
    <t>Fator Comercialização:</t>
  </si>
  <si>
    <t>Pesos:</t>
  </si>
  <si>
    <t>Unidade 03:</t>
  </si>
  <si>
    <t>Laje corporativa (1º andar)</t>
  </si>
  <si>
    <t>Ahu:</t>
  </si>
  <si>
    <t>Aht:</t>
  </si>
  <si>
    <t>Área do térreo:</t>
  </si>
  <si>
    <t>Pavimentos superiores</t>
  </si>
  <si>
    <t>Área total máxima construída:</t>
  </si>
  <si>
    <t>Ahu-Térreo</t>
  </si>
  <si>
    <t>Aht-Edifício:</t>
  </si>
  <si>
    <t>Aht-Superiores:</t>
  </si>
  <si>
    <t>Coef. de aproveitamento inicial:</t>
  </si>
  <si>
    <t>Área máx. de ocupação do térreo:</t>
  </si>
  <si>
    <t>Coef. de apr. ajustado - idade:</t>
  </si>
  <si>
    <t>Capital do terreno total:</t>
  </si>
  <si>
    <t>R$</t>
  </si>
  <si>
    <t>Valor da benfeitoria total:</t>
  </si>
  <si>
    <t>Obselecência:</t>
  </si>
  <si>
    <t>Capital do imóvel total:</t>
  </si>
  <si>
    <t>a.m.</t>
  </si>
  <si>
    <t>Tx. de renda composta mensal:</t>
  </si>
  <si>
    <t>Capital do terreno - unidade 03:</t>
  </si>
  <si>
    <t>Cota parte unidade 03 (CP):</t>
  </si>
  <si>
    <t>Capital benfeitoria- unidade 03:</t>
  </si>
  <si>
    <t>Capital total:</t>
  </si>
  <si>
    <t>R$/mês</t>
  </si>
  <si>
    <t>LEONY GOMES</t>
  </si>
  <si>
    <t>ANTÔNIO ÍTALO DE OLIVEIRA</t>
  </si>
  <si>
    <t>DEYVISON CAVALCANTI</t>
  </si>
  <si>
    <t>MARINA PRADA</t>
  </si>
  <si>
    <t>Aluguel Calculado:</t>
  </si>
  <si>
    <t>CÁCULO DO VALOR DO ALUGUEL DA UNIDADE 03 DO EXERCÍCIO</t>
  </si>
  <si>
    <t>NOMES - GRUPO 03:</t>
  </si>
  <si>
    <t>DADOS INICIAIS: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</si>
</sst>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"/>
    <numFmt numFmtId="165" formatCode="0.0%"/>
    <numFmt numFmtId="170" formatCode="#,##0.000000_ ;\-#,##0.0000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2" fillId="2" borderId="1" xfId="0" applyFont="1" applyFill="1" applyBorder="1" applyAlignment="1">
      <alignment horizontal="left" vertical="center" inden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horizontal="left" vertical="center" indent="1"/>
    </xf>
    <xf numFmtId="0" fontId="0" fillId="2" borderId="5" xfId="0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43" fontId="3" fillId="4" borderId="9" xfId="0" applyNumberFormat="1" applyFont="1" applyFill="1" applyBorder="1" applyAlignment="1">
      <alignment horizontal="right" vertical="center" indent="1"/>
    </xf>
    <xf numFmtId="0" fontId="0" fillId="5" borderId="1" xfId="0" applyFill="1" applyBorder="1" applyAlignment="1">
      <alignment horizontal="left" vertical="center" indent="1"/>
    </xf>
    <xf numFmtId="0" fontId="0" fillId="5" borderId="3" xfId="0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0" fontId="0" fillId="5" borderId="8" xfId="0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0" xfId="0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7" borderId="7" xfId="0" applyFill="1" applyBorder="1" applyAlignment="1">
      <alignment horizontal="left" vertical="center"/>
    </xf>
    <xf numFmtId="0" fontId="0" fillId="7" borderId="8" xfId="0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 indent="1"/>
    </xf>
    <xf numFmtId="0" fontId="0" fillId="7" borderId="4" xfId="0" applyFill="1" applyBorder="1" applyAlignment="1">
      <alignment horizontal="left" vertical="center" indent="1"/>
    </xf>
    <xf numFmtId="0" fontId="0" fillId="7" borderId="6" xfId="0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left" vertical="center" wrapText="1" indent="1"/>
    </xf>
    <xf numFmtId="0" fontId="2" fillId="7" borderId="3" xfId="0" applyFont="1" applyFill="1" applyBorder="1" applyAlignment="1">
      <alignment horizontal="left" vertical="center" wrapText="1" indent="1"/>
    </xf>
    <xf numFmtId="0" fontId="2" fillId="7" borderId="4" xfId="0" applyFont="1" applyFill="1" applyBorder="1" applyAlignment="1">
      <alignment horizontal="left" vertical="center" wrapText="1" indent="1"/>
    </xf>
    <xf numFmtId="0" fontId="2" fillId="7" borderId="0" xfId="0" applyFont="1" applyFill="1" applyBorder="1" applyAlignment="1">
      <alignment horizontal="left" vertical="center" wrapText="1" indent="1"/>
    </xf>
    <xf numFmtId="0" fontId="2" fillId="7" borderId="5" xfId="0" applyFont="1" applyFill="1" applyBorder="1" applyAlignment="1">
      <alignment horizontal="left" vertical="center" wrapText="1" indent="1"/>
    </xf>
    <xf numFmtId="0" fontId="2" fillId="7" borderId="6" xfId="0" applyFont="1" applyFill="1" applyBorder="1" applyAlignment="1">
      <alignment horizontal="left" vertical="center" wrapText="1" indent="1"/>
    </xf>
    <xf numFmtId="0" fontId="2" fillId="7" borderId="7" xfId="0" applyFont="1" applyFill="1" applyBorder="1" applyAlignment="1">
      <alignment horizontal="left" vertical="center" wrapText="1" indent="1"/>
    </xf>
    <xf numFmtId="0" fontId="2" fillId="7" borderId="8" xfId="0" applyFont="1" applyFill="1" applyBorder="1" applyAlignment="1">
      <alignment horizontal="left" vertical="center" wrapText="1" indent="1"/>
    </xf>
    <xf numFmtId="4" fontId="2" fillId="6" borderId="2" xfId="0" applyNumberFormat="1" applyFont="1" applyFill="1" applyBorder="1" applyAlignment="1">
      <alignment horizontal="right" vertical="center" indent="1"/>
    </xf>
    <xf numFmtId="4" fontId="2" fillId="6" borderId="7" xfId="0" applyNumberFormat="1" applyFont="1" applyFill="1" applyBorder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4" fontId="2" fillId="6" borderId="0" xfId="0" applyNumberFormat="1" applyFont="1" applyFill="1" applyBorder="1" applyAlignment="1">
      <alignment horizontal="right" vertical="center" indent="1"/>
    </xf>
    <xf numFmtId="10" fontId="2" fillId="6" borderId="2" xfId="1" applyNumberFormat="1" applyFont="1" applyFill="1" applyBorder="1" applyAlignment="1">
      <alignment horizontal="right" vertical="center" indent="1"/>
    </xf>
    <xf numFmtId="10" fontId="2" fillId="6" borderId="7" xfId="1" applyNumberFormat="1" applyFont="1" applyFill="1" applyBorder="1" applyAlignment="1">
      <alignment horizontal="right" vertical="center" indent="1"/>
    </xf>
    <xf numFmtId="43" fontId="2" fillId="6" borderId="2" xfId="0" applyNumberFormat="1" applyFont="1" applyFill="1" applyBorder="1" applyAlignment="1">
      <alignment horizontal="right" vertical="center" indent="1"/>
    </xf>
    <xf numFmtId="43" fontId="2" fillId="6" borderId="0" xfId="0" applyNumberFormat="1" applyFont="1" applyFill="1" applyBorder="1" applyAlignment="1">
      <alignment horizontal="right" vertical="center" indent="1"/>
    </xf>
    <xf numFmtId="43" fontId="2" fillId="6" borderId="7" xfId="0" applyNumberFormat="1" applyFont="1" applyFill="1" applyBorder="1" applyAlignment="1">
      <alignment horizontal="right" vertical="center" indent="1"/>
    </xf>
    <xf numFmtId="165" fontId="2" fillId="0" borderId="0" xfId="1" applyNumberFormat="1" applyFont="1" applyAlignment="1">
      <alignment horizontal="right" vertical="center" indent="1"/>
    </xf>
    <xf numFmtId="170" fontId="2" fillId="6" borderId="2" xfId="0" applyNumberFormat="1" applyFont="1" applyFill="1" applyBorder="1" applyAlignment="1">
      <alignment horizontal="right" vertical="center" indent="1"/>
    </xf>
    <xf numFmtId="4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9" fontId="2" fillId="3" borderId="0" xfId="1" applyFont="1" applyFill="1" applyBorder="1" applyAlignment="1">
      <alignment horizontal="center" vertical="center"/>
    </xf>
    <xf numFmtId="10" fontId="2" fillId="3" borderId="0" xfId="1" applyNumberFormat="1" applyFont="1" applyFill="1" applyBorder="1" applyAlignment="1">
      <alignment horizontal="center" vertical="center"/>
    </xf>
    <xf numFmtId="9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showGridLines="0" tabSelected="1" zoomScaleNormal="100" workbookViewId="0">
      <selection activeCell="L22" sqref="L22"/>
    </sheetView>
  </sheetViews>
  <sheetFormatPr defaultRowHeight="15" x14ac:dyDescent="0.25"/>
  <cols>
    <col min="1" max="1" width="3.7109375" style="1" customWidth="1"/>
    <col min="2" max="2" width="32.5703125" style="1" bestFit="1" customWidth="1"/>
    <col min="3" max="3" width="10.7109375" style="4" customWidth="1"/>
    <col min="4" max="4" width="11.85546875" style="1" bestFit="1" customWidth="1"/>
    <col min="5" max="5" width="3.7109375" style="1" customWidth="1"/>
    <col min="6" max="6" width="30.28515625" style="1" bestFit="1" customWidth="1"/>
    <col min="7" max="7" width="15" style="4" bestFit="1" customWidth="1"/>
    <col min="8" max="8" width="9" style="1" bestFit="1" customWidth="1"/>
    <col min="9" max="9" width="3.7109375" style="1" customWidth="1"/>
    <col min="10" max="16384" width="9.140625" style="1"/>
  </cols>
  <sheetData>
    <row r="2" spans="2:15" ht="20.100000000000001" customHeight="1" x14ac:dyDescent="0.25">
      <c r="B2" s="35" t="s">
        <v>50</v>
      </c>
      <c r="C2" s="29"/>
      <c r="D2" s="30"/>
      <c r="F2" s="38" t="s">
        <v>49</v>
      </c>
      <c r="G2" s="39"/>
      <c r="H2" s="40"/>
    </row>
    <row r="3" spans="2:15" ht="20.100000000000001" customHeight="1" x14ac:dyDescent="0.25">
      <c r="B3" s="36" t="s">
        <v>44</v>
      </c>
      <c r="C3" s="31" t="s">
        <v>46</v>
      </c>
      <c r="D3" s="32"/>
      <c r="F3" s="41"/>
      <c r="G3" s="42"/>
      <c r="H3" s="43"/>
    </row>
    <row r="4" spans="2:15" ht="20.100000000000001" customHeight="1" x14ac:dyDescent="0.25">
      <c r="B4" s="37" t="s">
        <v>45</v>
      </c>
      <c r="C4" s="33" t="s">
        <v>47</v>
      </c>
      <c r="D4" s="34"/>
      <c r="F4" s="44"/>
      <c r="G4" s="45"/>
      <c r="H4" s="46"/>
    </row>
    <row r="6" spans="2:15" x14ac:dyDescent="0.25">
      <c r="B6" s="3" t="s">
        <v>51</v>
      </c>
    </row>
    <row r="7" spans="2:15" x14ac:dyDescent="0.25">
      <c r="B7" s="6" t="s">
        <v>0</v>
      </c>
      <c r="C7" s="7"/>
      <c r="D7" s="8"/>
      <c r="F7" s="6" t="s">
        <v>10</v>
      </c>
      <c r="G7" s="7"/>
      <c r="H7" s="8"/>
      <c r="J7" s="6" t="s">
        <v>19</v>
      </c>
      <c r="K7" s="13"/>
      <c r="L7" s="8"/>
    </row>
    <row r="8" spans="2:15" x14ac:dyDescent="0.25">
      <c r="B8" s="9" t="s">
        <v>1</v>
      </c>
      <c r="C8" s="58">
        <v>400</v>
      </c>
      <c r="D8" s="10" t="s">
        <v>2</v>
      </c>
      <c r="F8" s="9" t="s">
        <v>11</v>
      </c>
      <c r="G8" s="60">
        <v>15</v>
      </c>
      <c r="H8" s="10" t="s">
        <v>13</v>
      </c>
      <c r="J8" s="9" t="s">
        <v>20</v>
      </c>
      <c r="K8" s="14"/>
      <c r="L8" s="15"/>
    </row>
    <row r="9" spans="2:15" x14ac:dyDescent="0.25">
      <c r="B9" s="9" t="s">
        <v>3</v>
      </c>
      <c r="C9" s="58">
        <v>2000</v>
      </c>
      <c r="D9" s="10" t="s">
        <v>4</v>
      </c>
      <c r="F9" s="9" t="s">
        <v>12</v>
      </c>
      <c r="G9" s="60">
        <v>60</v>
      </c>
      <c r="H9" s="10" t="s">
        <v>13</v>
      </c>
      <c r="J9" s="9" t="s">
        <v>1</v>
      </c>
      <c r="K9" s="58">
        <v>150</v>
      </c>
      <c r="L9" s="10" t="s">
        <v>2</v>
      </c>
    </row>
    <row r="10" spans="2:15" x14ac:dyDescent="0.25">
      <c r="B10" s="9" t="s">
        <v>5</v>
      </c>
      <c r="C10" s="59">
        <v>1</v>
      </c>
      <c r="D10" s="10"/>
      <c r="F10" s="11" t="s">
        <v>9</v>
      </c>
      <c r="G10" s="61">
        <v>0.12</v>
      </c>
      <c r="H10" s="10" t="s">
        <v>14</v>
      </c>
      <c r="J10" s="16"/>
      <c r="K10" s="18"/>
      <c r="L10" s="17"/>
    </row>
    <row r="11" spans="2:15" x14ac:dyDescent="0.25">
      <c r="B11" s="9" t="s">
        <v>6</v>
      </c>
      <c r="C11" s="59">
        <v>0.5</v>
      </c>
      <c r="D11" s="10"/>
      <c r="F11" s="11"/>
      <c r="G11" s="62">
        <f xml:space="preserve"> ((1 + G10)^(1/12)) - 1</f>
        <v>9.4887929345830457E-3</v>
      </c>
      <c r="H11" s="10" t="s">
        <v>37</v>
      </c>
    </row>
    <row r="12" spans="2:15" x14ac:dyDescent="0.25">
      <c r="B12" s="11" t="s">
        <v>18</v>
      </c>
      <c r="C12" s="60">
        <v>3</v>
      </c>
      <c r="D12" s="10" t="s">
        <v>7</v>
      </c>
      <c r="F12" s="9" t="s">
        <v>15</v>
      </c>
      <c r="G12" s="61">
        <v>0.2</v>
      </c>
      <c r="H12" s="10"/>
      <c r="J12" s="64"/>
      <c r="K12" s="65"/>
      <c r="L12" s="65"/>
      <c r="M12" s="65"/>
      <c r="N12" s="65"/>
      <c r="O12" s="65"/>
    </row>
    <row r="13" spans="2:15" x14ac:dyDescent="0.25">
      <c r="B13" s="11"/>
      <c r="C13" s="60">
        <v>1</v>
      </c>
      <c r="D13" s="10" t="s">
        <v>8</v>
      </c>
      <c r="F13" s="9" t="s">
        <v>16</v>
      </c>
      <c r="G13" s="58">
        <f>2000*1.2</f>
        <v>2400</v>
      </c>
      <c r="H13" s="10" t="s">
        <v>4</v>
      </c>
      <c r="J13" s="65"/>
      <c r="K13" s="65"/>
      <c r="L13" s="65"/>
      <c r="M13" s="65"/>
      <c r="N13" s="65"/>
      <c r="O13" s="65"/>
    </row>
    <row r="14" spans="2:15" x14ac:dyDescent="0.25">
      <c r="B14" s="11" t="s">
        <v>9</v>
      </c>
      <c r="C14" s="61">
        <v>0.08</v>
      </c>
      <c r="D14" s="10" t="s">
        <v>14</v>
      </c>
      <c r="F14" s="9" t="s">
        <v>17</v>
      </c>
      <c r="G14" s="60">
        <v>1.1000000000000001</v>
      </c>
      <c r="H14" s="10"/>
      <c r="J14" s="66"/>
      <c r="K14" s="65"/>
      <c r="L14" s="65"/>
      <c r="M14" s="65"/>
      <c r="N14" s="65"/>
      <c r="O14" s="65"/>
    </row>
    <row r="15" spans="2:15" x14ac:dyDescent="0.25">
      <c r="B15" s="11"/>
      <c r="C15" s="62">
        <f xml:space="preserve"> ((1 + C14)^(1/12)) - 1</f>
        <v>6.4340301100034303E-3</v>
      </c>
      <c r="D15" s="10" t="s">
        <v>37</v>
      </c>
      <c r="F15" s="9" t="s">
        <v>35</v>
      </c>
      <c r="G15" s="63">
        <f>1-G12</f>
        <v>0.8</v>
      </c>
      <c r="H15" s="10"/>
      <c r="J15" s="66"/>
      <c r="K15" s="65"/>
      <c r="L15" s="65"/>
      <c r="M15" s="65"/>
      <c r="N15" s="65"/>
      <c r="O15" s="65"/>
    </row>
    <row r="16" spans="2:15" x14ac:dyDescent="0.25">
      <c r="B16" s="9" t="s">
        <v>17</v>
      </c>
      <c r="C16" s="60">
        <v>1.1000000000000001</v>
      </c>
      <c r="D16" s="10"/>
      <c r="F16" s="16"/>
      <c r="G16" s="12"/>
      <c r="H16" s="17"/>
      <c r="J16" s="66"/>
      <c r="K16" s="65"/>
      <c r="L16" s="65"/>
      <c r="M16" s="65"/>
      <c r="N16" s="65"/>
      <c r="O16" s="65"/>
    </row>
    <row r="17" spans="2:15" x14ac:dyDescent="0.25">
      <c r="B17" s="16"/>
      <c r="C17" s="12"/>
      <c r="D17" s="17"/>
      <c r="J17" s="66"/>
      <c r="K17" s="65"/>
      <c r="L17" s="65"/>
      <c r="M17" s="65"/>
      <c r="N17" s="65"/>
      <c r="O17" s="65"/>
    </row>
    <row r="18" spans="2:15" x14ac:dyDescent="0.25">
      <c r="J18" s="66"/>
      <c r="K18" s="65"/>
      <c r="L18" s="65"/>
      <c r="M18" s="65"/>
      <c r="N18" s="65"/>
      <c r="O18" s="65"/>
    </row>
    <row r="19" spans="2:15" x14ac:dyDescent="0.25">
      <c r="B19" s="20" t="s">
        <v>23</v>
      </c>
      <c r="C19" s="47">
        <v>150</v>
      </c>
      <c r="D19" s="21" t="s">
        <v>2</v>
      </c>
      <c r="F19" s="20" t="s">
        <v>32</v>
      </c>
      <c r="G19" s="53">
        <f>C8*C9*C32</f>
        <v>600000</v>
      </c>
      <c r="H19" s="21" t="s">
        <v>33</v>
      </c>
      <c r="J19" s="66"/>
      <c r="K19" s="65"/>
      <c r="L19" s="65"/>
      <c r="M19" s="65"/>
      <c r="N19" s="65"/>
      <c r="O19" s="65"/>
    </row>
    <row r="20" spans="2:15" x14ac:dyDescent="0.25">
      <c r="B20" s="22" t="s">
        <v>24</v>
      </c>
      <c r="C20" s="48">
        <v>300</v>
      </c>
      <c r="D20" s="23" t="s">
        <v>2</v>
      </c>
      <c r="F20" s="24" t="s">
        <v>34</v>
      </c>
      <c r="G20" s="54">
        <f>(C19+C20)*G13*G15</f>
        <v>864000</v>
      </c>
      <c r="H20" s="25" t="s">
        <v>33</v>
      </c>
      <c r="J20" s="66"/>
      <c r="K20" s="65"/>
      <c r="L20" s="65"/>
      <c r="M20" s="65"/>
      <c r="N20" s="65"/>
      <c r="O20" s="65"/>
    </row>
    <row r="21" spans="2:15" x14ac:dyDescent="0.25">
      <c r="C21" s="49"/>
      <c r="F21" s="22" t="s">
        <v>36</v>
      </c>
      <c r="G21" s="55">
        <f>SUM(G19:G20)*G14</f>
        <v>1610400.0000000002</v>
      </c>
      <c r="H21" s="23" t="s">
        <v>33</v>
      </c>
      <c r="J21" s="66"/>
      <c r="K21" s="65"/>
      <c r="L21" s="65"/>
      <c r="M21" s="65"/>
      <c r="N21" s="65"/>
      <c r="O21" s="65"/>
    </row>
    <row r="22" spans="2:15" x14ac:dyDescent="0.25">
      <c r="B22" s="20" t="s">
        <v>21</v>
      </c>
      <c r="C22" s="47">
        <f>K9*C13</f>
        <v>150</v>
      </c>
      <c r="D22" s="21" t="s">
        <v>2</v>
      </c>
      <c r="F22" s="2"/>
      <c r="G22" s="56"/>
      <c r="H22" s="2"/>
      <c r="J22" s="66"/>
      <c r="K22" s="65"/>
      <c r="L22" s="65"/>
      <c r="M22" s="65"/>
      <c r="N22" s="65"/>
      <c r="O22" s="65"/>
    </row>
    <row r="23" spans="2:15" x14ac:dyDescent="0.25">
      <c r="B23" s="24" t="s">
        <v>22</v>
      </c>
      <c r="C23" s="50">
        <f>(C19*C12)+(C20*C13)</f>
        <v>750</v>
      </c>
      <c r="D23" s="25" t="s">
        <v>2</v>
      </c>
      <c r="G23" s="49"/>
      <c r="H23" s="2"/>
      <c r="J23" s="66"/>
      <c r="K23" s="65"/>
      <c r="L23" s="65"/>
      <c r="M23" s="65"/>
      <c r="N23" s="65"/>
      <c r="O23" s="65"/>
    </row>
    <row r="24" spans="2:15" x14ac:dyDescent="0.25">
      <c r="B24" s="24" t="s">
        <v>30</v>
      </c>
      <c r="C24" s="50">
        <f>C8*C11</f>
        <v>200</v>
      </c>
      <c r="D24" s="25" t="s">
        <v>2</v>
      </c>
      <c r="F24" s="20" t="s">
        <v>38</v>
      </c>
      <c r="G24" s="57">
        <f>((G19*C15)+(G20*G11))/(G19+G20)</f>
        <v>8.2368409572963191E-3</v>
      </c>
      <c r="H24" s="21"/>
      <c r="J24" s="66"/>
      <c r="K24" s="65"/>
      <c r="L24" s="65"/>
      <c r="M24" s="65"/>
      <c r="N24" s="65"/>
      <c r="O24" s="65"/>
    </row>
    <row r="25" spans="2:15" x14ac:dyDescent="0.25">
      <c r="B25" s="22" t="s">
        <v>25</v>
      </c>
      <c r="C25" s="48">
        <f>C8*C10</f>
        <v>400</v>
      </c>
      <c r="D25" s="23" t="s">
        <v>2</v>
      </c>
      <c r="F25" s="22" t="s">
        <v>40</v>
      </c>
      <c r="G25" s="52">
        <f>C22/C23</f>
        <v>0.2</v>
      </c>
      <c r="H25" s="23"/>
      <c r="J25" s="66"/>
      <c r="K25" s="65"/>
      <c r="L25" s="65"/>
      <c r="M25" s="65"/>
      <c r="N25" s="65"/>
      <c r="O25" s="65"/>
    </row>
    <row r="26" spans="2:15" x14ac:dyDescent="0.25">
      <c r="C26" s="49"/>
      <c r="G26" s="49"/>
      <c r="H26" s="2"/>
      <c r="J26" s="66"/>
      <c r="K26" s="65"/>
      <c r="L26" s="65"/>
      <c r="M26" s="65"/>
      <c r="N26" s="65"/>
      <c r="O26" s="65"/>
    </row>
    <row r="27" spans="2:15" x14ac:dyDescent="0.25">
      <c r="B27" s="20" t="s">
        <v>26</v>
      </c>
      <c r="C27" s="47">
        <f>C24*C12</f>
        <v>600</v>
      </c>
      <c r="D27" s="26" t="s">
        <v>2</v>
      </c>
      <c r="F27" s="20" t="s">
        <v>39</v>
      </c>
      <c r="G27" s="53">
        <f>G25*G19</f>
        <v>120000</v>
      </c>
      <c r="H27" s="21" t="s">
        <v>33</v>
      </c>
      <c r="J27" s="66"/>
      <c r="K27" s="65"/>
      <c r="L27" s="65"/>
      <c r="M27" s="65"/>
      <c r="N27" s="65"/>
      <c r="O27" s="65"/>
    </row>
    <row r="28" spans="2:15" x14ac:dyDescent="0.25">
      <c r="B28" s="24" t="s">
        <v>28</v>
      </c>
      <c r="C28" s="50">
        <f>(C25-C24)*C13</f>
        <v>200</v>
      </c>
      <c r="D28" s="27" t="s">
        <v>2</v>
      </c>
      <c r="F28" s="24" t="s">
        <v>41</v>
      </c>
      <c r="G28" s="54">
        <f>C22*G13*G15</f>
        <v>288000</v>
      </c>
      <c r="H28" s="25" t="s">
        <v>33</v>
      </c>
      <c r="J28" s="66"/>
      <c r="K28" s="65"/>
      <c r="L28" s="65"/>
      <c r="M28" s="65"/>
      <c r="N28" s="65"/>
      <c r="O28" s="65"/>
    </row>
    <row r="29" spans="2:15" x14ac:dyDescent="0.25">
      <c r="B29" s="22" t="s">
        <v>27</v>
      </c>
      <c r="C29" s="48">
        <f>SUM(C27:C28)</f>
        <v>800</v>
      </c>
      <c r="D29" s="28" t="s">
        <v>2</v>
      </c>
      <c r="F29" s="22" t="s">
        <v>42</v>
      </c>
      <c r="G29" s="55">
        <f>SUM(G27:G28)*G14</f>
        <v>448800.00000000006</v>
      </c>
      <c r="H29" s="23" t="s">
        <v>33</v>
      </c>
      <c r="J29" s="66"/>
      <c r="K29" s="65"/>
      <c r="L29" s="65"/>
      <c r="M29" s="65"/>
      <c r="N29" s="65"/>
      <c r="O29" s="65"/>
    </row>
    <row r="30" spans="2:15" x14ac:dyDescent="0.25">
      <c r="C30" s="49"/>
      <c r="F30" s="2"/>
      <c r="G30" s="5"/>
      <c r="J30" s="66"/>
      <c r="K30" s="65"/>
      <c r="L30" s="65"/>
      <c r="M30" s="65"/>
      <c r="N30" s="65"/>
      <c r="O30" s="65"/>
    </row>
    <row r="31" spans="2:15" ht="15.75" thickBot="1" x14ac:dyDescent="0.3">
      <c r="B31" s="20" t="s">
        <v>29</v>
      </c>
      <c r="C31" s="51">
        <f>C23/C29</f>
        <v>0.9375</v>
      </c>
      <c r="D31" s="26"/>
      <c r="G31" s="1"/>
      <c r="J31" s="66"/>
      <c r="K31" s="65"/>
      <c r="L31" s="65"/>
      <c r="M31" s="65"/>
      <c r="N31" s="65"/>
      <c r="O31" s="65"/>
    </row>
    <row r="32" spans="2:15" ht="15.75" thickBot="1" x14ac:dyDescent="0.3">
      <c r="B32" s="22" t="s">
        <v>31</v>
      </c>
      <c r="C32" s="52">
        <f>C31*(0.2+(0.8*(G9-G8)/G9))</f>
        <v>0.75</v>
      </c>
      <c r="D32" s="28"/>
      <c r="F32" s="3" t="s">
        <v>48</v>
      </c>
      <c r="G32" s="19">
        <f>G29*G24</f>
        <v>3696.6942216345883</v>
      </c>
      <c r="H32" s="3" t="s">
        <v>43</v>
      </c>
      <c r="J32" s="65"/>
      <c r="K32" s="65"/>
      <c r="L32" s="65"/>
      <c r="M32" s="65"/>
      <c r="N32" s="65"/>
      <c r="O32" s="65"/>
    </row>
  </sheetData>
  <mergeCells count="4">
    <mergeCell ref="B12:B13"/>
    <mergeCell ref="B14:B15"/>
    <mergeCell ref="F10:F11"/>
    <mergeCell ref="F2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Leony</dc:creator>
  <cp:lastModifiedBy>Leony</cp:lastModifiedBy>
  <dcterms:created xsi:type="dcterms:W3CDTF">2025-08-17T12:06:24Z</dcterms:created>
  <dcterms:modified xsi:type="dcterms:W3CDTF">2025-08-17T13:23:28Z</dcterms:modified>
</cp:coreProperties>
</file>