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s\anntenas\15-10m\"/>
    </mc:Choice>
  </mc:AlternateContent>
  <xr:revisionPtr revIDLastSave="0" documentId="13_ncr:1_{54CF467D-935E-44D7-B2B8-A23AF5C017A0}" xr6:coauthVersionLast="47" xr6:coauthVersionMax="47" xr10:uidLastSave="{00000000-0000-0000-0000-000000000000}"/>
  <bookViews>
    <workbookView xWindow="60165" yWindow="-13545" windowWidth="24510" windowHeight="23295" activeTab="1" xr2:uid="{B1BDDFFB-FC3D-443E-82D3-8AC9E0A60EF2}"/>
  </bookViews>
  <sheets>
    <sheet name="Detail1" sheetId="2" r:id="rId1"/>
    <sheet name="Sheet1" sheetId="1" r:id="rId2"/>
  </sheets>
  <externalReferences>
    <externalReference r:id="rId3"/>
  </externalReferences>
  <definedNames>
    <definedName name="AA">OFFSET([1]Variables!$B$34,0,1)</definedName>
    <definedName name="AB">OFFSET([1]Variables!$B$35,0,1)</definedName>
    <definedName name="AC">OFFSET([1]Variables!$B$36,0,1)</definedName>
    <definedName name="AF">OFFSET([1]Variables!$B$39,0,1)</definedName>
    <definedName name="AG">OFFSET([1]Variables!$B$40,0,1)</definedName>
    <definedName name="AH">OFFSET([1]Variables!$B$41,0,1)</definedName>
    <definedName name="AI">OFFSET([1]Variables!$B$42,0,1)</definedName>
    <definedName name="D">OFFSET([1]Variables!$B$14,0,1)</definedName>
    <definedName name="E">OFFSET([1]Variables!$B$15,0,1)</definedName>
    <definedName name="G">OFFSET([1]Variables!$B$16,0,1)</definedName>
    <definedName name="I">OFFSET([1]Variables!$B$18,0,1)</definedName>
    <definedName name="J">OFFSET([1]Variables!$B$19,0,1)</definedName>
    <definedName name="K">OFFSET([1]Variables!$B$20,0,1)</definedName>
    <definedName name="L">OFFSET([1]Variables!$B$21,0,1)</definedName>
  </definedNames>
  <calcPr calcId="191029" iterateDelta="9.9999999999999995E-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1" l="1"/>
  <c r="G131" i="1" s="1"/>
  <c r="F129" i="1"/>
  <c r="G129" i="1" s="1"/>
  <c r="F127" i="1"/>
  <c r="G127" i="1" s="1"/>
  <c r="E11" i="1" l="1"/>
  <c r="E10" i="1"/>
  <c r="E19" i="1"/>
  <c r="E20" i="1"/>
  <c r="E23" i="1"/>
  <c r="E22" i="1"/>
  <c r="E17" i="1"/>
  <c r="E14" i="1"/>
  <c r="E16" i="1"/>
  <c r="E13" i="1"/>
  <c r="E15" i="1"/>
  <c r="F40" i="1"/>
  <c r="F41" i="1"/>
  <c r="F42" i="1"/>
  <c r="F43" i="1"/>
  <c r="F44" i="1"/>
  <c r="F3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<sst xmlns="http://schemas.openxmlformats.org/spreadsheetml/2006/main" count="115" uniqueCount="48">
  <si>
    <t>15m</t>
  </si>
  <si>
    <t>RE</t>
  </si>
  <si>
    <t>Centrs</t>
  </si>
  <si>
    <t>Skaits</t>
  </si>
  <si>
    <t>D</t>
  </si>
  <si>
    <t>Tips</t>
  </si>
  <si>
    <t>Poz</t>
  </si>
  <si>
    <t>Band</t>
  </si>
  <si>
    <t>Otrais</t>
  </si>
  <si>
    <t>Gali</t>
  </si>
  <si>
    <t>DE</t>
  </si>
  <si>
    <t>D1</t>
  </si>
  <si>
    <t>Garums GRIEZT</t>
  </si>
  <si>
    <t>10m</t>
  </si>
  <si>
    <t>Centri</t>
  </si>
  <si>
    <t>D2</t>
  </si>
  <si>
    <t>Pozicija</t>
  </si>
  <si>
    <t>Row Labels</t>
  </si>
  <si>
    <t>Grand Total</t>
  </si>
  <si>
    <t>Sum of Skaits</t>
  </si>
  <si>
    <t>25x2</t>
  </si>
  <si>
    <t>12x1</t>
  </si>
  <si>
    <t>16x1.5</t>
  </si>
  <si>
    <t>metri</t>
  </si>
  <si>
    <t>20x1.5</t>
  </si>
  <si>
    <t>45x2</t>
  </si>
  <si>
    <t>50x2</t>
  </si>
  <si>
    <t>gabali</t>
  </si>
  <si>
    <t>30mm starp DE</t>
  </si>
  <si>
    <t>v.1</t>
  </si>
  <si>
    <t>Details for Sum of Skaits - Garums GRIEZT: 1.45, D: 20</t>
  </si>
  <si>
    <t>2 metru augstuma</t>
  </si>
  <si>
    <t>2 metri</t>
  </si>
  <si>
    <t>Platums</t>
  </si>
  <si>
    <t>1/2 platums</t>
  </si>
  <si>
    <t>Delta</t>
  </si>
  <si>
    <t>Abs</t>
  </si>
  <si>
    <t>15mRE</t>
  </si>
  <si>
    <t>10mRE</t>
  </si>
  <si>
    <t>10mDE</t>
  </si>
  <si>
    <t>15mDE</t>
  </si>
  <si>
    <t>10mD1</t>
  </si>
  <si>
    <t>15mD1</t>
  </si>
  <si>
    <t>10mD2</t>
  </si>
  <si>
    <t>Column1</t>
  </si>
  <si>
    <t>Column2</t>
  </si>
  <si>
    <t>Exp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</si>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</sst>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  <charset val="204"/>
    </font>
    <font>
      <sz val="8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8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164" fontId="3" fillId="0" borderId="0" xfId="0" applyNumberFormat="1" applyFont="1" applyAlignment="1" applyProtection="1">
      <alignment horizontal="center"/>
      <protection locked="0"/>
    </xf>
    <xf numFmtId="0" fontId="5" fillId="0" borderId="0" xfId="0" applyFont="1"/>
    <xf numFmtId="165" fontId="0" fillId="0" borderId="0" xfId="0" applyNumberFormat="1"/>
    <xf numFmtId="164" fontId="3" fillId="0" borderId="0" xfId="1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3" fillId="0" borderId="8" xfId="0" applyNumberFormat="1" applyFon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5">
    <cellStyle name="Hyperlink 2" xfId="2" xr:uid="{AEEBC66D-6B43-4A9D-94AB-49C3CAEC709B}"/>
    <cellStyle name="Normal" xfId="0" builtinId="0"/>
    <cellStyle name="Normal 2" xfId="3" xr:uid="{1A4B28CD-AFB3-4DCF-BE66-F2C55BE73188}"/>
    <cellStyle name="Normal 3" xfId="4" xr:uid="{4319D230-D9BA-4567-8C00-54CF5C39575F}"/>
    <cellStyle name="Normal 4" xfId="1" xr:uid="{8D308F1B-371D-40A6-9001-03BBE7D844BD}"/>
  </cellStyles>
  <dxfs count="19"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  <charset val="204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62</xdr:row>
      <xdr:rowOff>0</xdr:rowOff>
    </xdr:from>
    <xdr:to>
      <xdr:col>9</xdr:col>
      <xdr:colOff>53345</xdr:colOff>
      <xdr:row>90</xdr:row>
      <xdr:rowOff>115957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33131-B2E6-250E-CFB0-441A92102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3094804"/>
          <a:ext cx="8302822" cy="54499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95</xdr:row>
      <xdr:rowOff>1</xdr:rowOff>
    </xdr:from>
    <xdr:to>
      <xdr:col>8</xdr:col>
      <xdr:colOff>574876</xdr:colOff>
      <xdr:row>122</xdr:row>
      <xdr:rowOff>99393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A0D5BA-FB43-4582-ADA6-277388BB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9381305"/>
          <a:ext cx="8211440" cy="52428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utoez\ez2.xlsm" TargetMode="External"/><Relationship Id="rId1" Type="http://schemas.openxmlformats.org/officeDocument/2006/relationships/externalLinkPath" Target="file:///C:\autoez\ez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res"/>
      <sheetName val="TempEdit"/>
      <sheetName val="Insr Objs"/>
      <sheetName val="Variables"/>
      <sheetName val="Optimize"/>
      <sheetName val="Calculate"/>
      <sheetName val="Patterns"/>
      <sheetName val="TCdBi1"/>
      <sheetName val="TCdBi2"/>
      <sheetName val="NF 3D"/>
      <sheetName val="TCxyz"/>
      <sheetName val="Triple"/>
      <sheetName val="Smith"/>
      <sheetName val="Custom"/>
      <sheetName val="Currents"/>
      <sheetName val="TCcur1"/>
      <sheetName val="No Macros"/>
      <sheetName val="TCcur2"/>
    </sheetNames>
    <sheetDataSet>
      <sheetData sheetId="0"/>
      <sheetData sheetId="1"/>
      <sheetData sheetId="2"/>
      <sheetData sheetId="3">
        <row r="14">
          <cell r="B14" t="str">
            <v xml:space="preserve">D : </v>
          </cell>
        </row>
        <row r="15">
          <cell r="B15" t="str">
            <v xml:space="preserve">E : </v>
          </cell>
        </row>
        <row r="16">
          <cell r="B16" t="str">
            <v xml:space="preserve">G : </v>
          </cell>
        </row>
        <row r="18">
          <cell r="B18" t="str">
            <v xml:space="preserve">I : </v>
          </cell>
        </row>
        <row r="19">
          <cell r="B19" t="str">
            <v xml:space="preserve">J : </v>
          </cell>
        </row>
        <row r="20">
          <cell r="B20" t="str">
            <v xml:space="preserve">K : </v>
          </cell>
        </row>
        <row r="21">
          <cell r="B21" t="str">
            <v xml:space="preserve">L : </v>
          </cell>
        </row>
        <row r="34">
          <cell r="B34" t="str">
            <v xml:space="preserve">AA : </v>
          </cell>
        </row>
        <row r="35">
          <cell r="B35" t="str">
            <v xml:space="preserve">AB : </v>
          </cell>
        </row>
        <row r="36">
          <cell r="B36" t="str">
            <v xml:space="preserve">AC : </v>
          </cell>
        </row>
        <row r="39">
          <cell r="B39" t="str">
            <v xml:space="preserve">AF : </v>
          </cell>
        </row>
        <row r="40">
          <cell r="B40" t="str">
            <v xml:space="preserve">AG : </v>
          </cell>
        </row>
        <row r="41">
          <cell r="B41" t="str">
            <v xml:space="preserve">AH : </v>
          </cell>
        </row>
        <row r="42">
          <cell r="B42" t="str">
            <v xml:space="preserve">AI :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ts" refreshedDate="45801.775098842591" createdVersion="8" refreshedVersion="8" minRefreshableVersion="3" recordCount="21" xr:uid="{EE2F3DA1-3C3A-47D4-85D2-21D05AF4986E}">
  <cacheSource type="worksheet">
    <worksheetSource name="Table1"/>
  </cacheSource>
  <cacheFields count="7">
    <cacheField name="Band" numFmtId="0">
      <sharedItems/>
    </cacheField>
    <cacheField name="Poz" numFmtId="0">
      <sharedItems/>
    </cacheField>
    <cacheField name="Tips" numFmtId="0">
      <sharedItems/>
    </cacheField>
    <cacheField name="D" numFmtId="0">
      <sharedItems containsSemiMixedTypes="0" containsString="0" containsNumber="1" containsInteger="1" minValue="12" maxValue="25" count="4">
        <n v="25"/>
        <n v="20"/>
        <n v="12"/>
        <n v="16"/>
      </sharedItems>
    </cacheField>
    <cacheField name="Garums GRIEZT" numFmtId="164">
      <sharedItems containsSemiMixedTypes="0" containsString="0" containsNumber="1" minValue="0.6" maxValue="2.5" count="28">
        <n v="2"/>
        <n v="1.4500000000000002"/>
        <n v="1.4260000000000002"/>
        <n v="0.98499999999999999"/>
        <n v="1.2140000000000002"/>
        <n v="1.6"/>
        <n v="1.1000000000000001"/>
        <n v="1.431"/>
        <n v="1.4"/>
        <n v="0.7"/>
        <n v="1.5390000000000001"/>
        <n v="0.68499999999999994"/>
        <n v="1.419"/>
        <n v="0.6"/>
        <n v="1.4790000000000001"/>
        <n v="1.353"/>
        <n v="1.4100000000000001" u="1"/>
        <n v="1.33" u="1"/>
        <n v="1.23" u="1"/>
        <n v="0.85399999999999998" u="1"/>
        <n v="1.379" u="1"/>
        <n v="1.2530000000000001" u="1"/>
        <n v="2.5" u="1"/>
        <n v="1.5670000000000002" u="1"/>
        <n v="1.2350000000000001" u="1"/>
        <n v="1.486" u="1"/>
        <n v="1.423" u="1"/>
        <n v="1.2195" u="1"/>
      </sharedItems>
    </cacheField>
    <cacheField name="Skaits" numFmtId="0">
      <sharedItems containsSemiMixedTypes="0" containsString="0" containsNumber="1" containsInteger="1" minValue="1" maxValue="2"/>
    </cacheField>
    <cacheField name="Pozicija" numFmtId="164">
      <sharedItems containsString="0" containsBlank="1" containsNumber="1" minValue="0.05" maxValue="5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15m"/>
    <s v="RE"/>
    <s v="Centrs"/>
    <x v="0"/>
    <x v="0"/>
    <n v="1"/>
    <n v="0.05"/>
  </r>
  <r>
    <s v="15m"/>
    <s v="RE"/>
    <s v="Otrais"/>
    <x v="1"/>
    <x v="1"/>
    <n v="2"/>
    <m/>
  </r>
  <r>
    <s v="15m"/>
    <s v="RE"/>
    <s v="Gali"/>
    <x v="2"/>
    <x v="2"/>
    <n v="2"/>
    <m/>
  </r>
  <r>
    <s v="15m"/>
    <s v="DE"/>
    <s v="Centri"/>
    <x v="0"/>
    <x v="3"/>
    <n v="2"/>
    <n v="2.8719999999999999"/>
  </r>
  <r>
    <s v="15m"/>
    <s v="DE"/>
    <s v="Otrais"/>
    <x v="1"/>
    <x v="1"/>
    <n v="2"/>
    <m/>
  </r>
  <r>
    <s v="15m"/>
    <s v="DE"/>
    <s v="Gali"/>
    <x v="2"/>
    <x v="4"/>
    <n v="2"/>
    <m/>
  </r>
  <r>
    <s v="15m"/>
    <s v="D1"/>
    <s v="Centrs"/>
    <x v="0"/>
    <x v="5"/>
    <n v="1"/>
    <n v="4.6379999999999999"/>
  </r>
  <r>
    <s v="15m"/>
    <s v="D1"/>
    <s v="Otrais"/>
    <x v="1"/>
    <x v="6"/>
    <n v="2"/>
    <m/>
  </r>
  <r>
    <s v="15m"/>
    <s v="D1"/>
    <s v="Gali"/>
    <x v="2"/>
    <x v="7"/>
    <n v="2"/>
    <m/>
  </r>
  <r>
    <s v="10m"/>
    <s v="RE"/>
    <s v="Centrs"/>
    <x v="1"/>
    <x v="8"/>
    <n v="1"/>
    <n v="0.67400000000000004"/>
  </r>
  <r>
    <s v="10m"/>
    <s v="RE"/>
    <s v="Otrais"/>
    <x v="3"/>
    <x v="9"/>
    <n v="2"/>
    <m/>
  </r>
  <r>
    <s v="10m"/>
    <s v="RE"/>
    <s v="Gali"/>
    <x v="2"/>
    <x v="10"/>
    <n v="2"/>
    <m/>
  </r>
  <r>
    <s v="10m"/>
    <s v="DE"/>
    <s v="Centri"/>
    <x v="1"/>
    <x v="11"/>
    <n v="2"/>
    <n v="2.5619999999999998"/>
  </r>
  <r>
    <s v="10m"/>
    <s v="DE"/>
    <s v="Otrais"/>
    <x v="3"/>
    <x v="9"/>
    <n v="2"/>
    <m/>
  </r>
  <r>
    <s v="10m"/>
    <s v="DE"/>
    <s v="Gali"/>
    <x v="2"/>
    <x v="12"/>
    <n v="2"/>
    <m/>
  </r>
  <r>
    <s v="10m"/>
    <s v="D1"/>
    <s v="Centrs"/>
    <x v="1"/>
    <x v="8"/>
    <n v="1"/>
    <n v="4.2729999999999997"/>
  </r>
  <r>
    <s v="10m"/>
    <s v="D1"/>
    <s v="Otrais"/>
    <x v="3"/>
    <x v="13"/>
    <n v="2"/>
    <m/>
  </r>
  <r>
    <s v="10m"/>
    <s v="D1"/>
    <s v="Gali"/>
    <x v="2"/>
    <x v="14"/>
    <n v="2"/>
    <m/>
  </r>
  <r>
    <s v="10m"/>
    <s v="D2"/>
    <s v="Centrs"/>
    <x v="1"/>
    <x v="8"/>
    <n v="1"/>
    <n v="5.95"/>
  </r>
  <r>
    <s v="10m"/>
    <s v="D2"/>
    <s v="Otrais"/>
    <x v="3"/>
    <x v="13"/>
    <n v="2"/>
    <m/>
  </r>
  <r>
    <s v="10m"/>
    <s v="D2"/>
    <s v="Gali"/>
    <x v="2"/>
    <x v="15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5113D-2152-48C2-A9AB-1F4CE2744EA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B59" firstHeaderRow="1" firstDataRow="1" firstDataCol="1"/>
  <pivotFields count="7">
    <pivotField showAll="0"/>
    <pivotField showAll="0"/>
    <pivotField showAll="0"/>
    <pivotField axis="axisRow" showAll="0" sortType="descending">
      <items count="5">
        <item x="0"/>
        <item x="1"/>
        <item x="3"/>
        <item x="2"/>
        <item t="default"/>
      </items>
    </pivotField>
    <pivotField axis="axisRow" numFmtId="164" showAll="0">
      <items count="29">
        <item m="1" x="19"/>
        <item x="3"/>
        <item x="4"/>
        <item m="1" x="27"/>
        <item m="1" x="24"/>
        <item m="1" x="26"/>
        <item x="2"/>
        <item x="1"/>
        <item m="1" x="25"/>
        <item m="1" x="23"/>
        <item x="0"/>
        <item m="1" x="22"/>
        <item x="8"/>
        <item x="9"/>
        <item x="10"/>
        <item x="11"/>
        <item x="12"/>
        <item m="1" x="20"/>
        <item m="1" x="21"/>
        <item x="13"/>
        <item x="15"/>
        <item x="14"/>
        <item x="6"/>
        <item m="1" x="18"/>
        <item x="5"/>
        <item m="1" x="17"/>
        <item m="1" x="16"/>
        <item x="7"/>
        <item t="default"/>
      </items>
    </pivotField>
    <pivotField dataField="1" showAll="0"/>
    <pivotField showAll="0"/>
  </pivotFields>
  <rowFields count="2">
    <field x="3"/>
    <field x="4"/>
  </rowFields>
  <rowItems count="21">
    <i>
      <x/>
    </i>
    <i r="1">
      <x v="1"/>
    </i>
    <i r="1">
      <x v="10"/>
    </i>
    <i r="1">
      <x v="24"/>
    </i>
    <i>
      <x v="1"/>
    </i>
    <i r="1">
      <x v="7"/>
    </i>
    <i r="1">
      <x v="12"/>
    </i>
    <i r="1">
      <x v="15"/>
    </i>
    <i r="1">
      <x v="22"/>
    </i>
    <i>
      <x v="2"/>
    </i>
    <i r="1">
      <x v="13"/>
    </i>
    <i r="1">
      <x v="19"/>
    </i>
    <i>
      <x v="3"/>
    </i>
    <i r="1">
      <x v="2"/>
    </i>
    <i r="1">
      <x v="6"/>
    </i>
    <i r="1">
      <x v="14"/>
    </i>
    <i r="1">
      <x v="16"/>
    </i>
    <i r="1">
      <x v="20"/>
    </i>
    <i r="1">
      <x v="21"/>
    </i>
    <i r="1">
      <x v="27"/>
    </i>
    <i t="grand">
      <x/>
    </i>
  </rowItems>
  <colItems count="1">
    <i/>
  </colItems>
  <dataFields count="1">
    <dataField name="Sum of Ska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BC5090-9106-4EB4-A494-1B21AF46281F}" name="Table2" displayName="Table2" ref="A3:G5" totalsRowShown="0">
  <autoFilter ref="A3:G5" xr:uid="{82BC5090-9106-4EB4-A494-1B21AF46281F}"/>
  <tableColumns count="7">
    <tableColumn id="1" xr3:uid="{D5A4365F-9299-4EF0-B1D6-C2800C13B97E}" name="Band"/>
    <tableColumn id="2" xr3:uid="{2E4910B7-74BA-48D1-8FBC-B69BF2E5C878}" name="Poz"/>
    <tableColumn id="3" xr3:uid="{7172FA49-222C-412A-908E-3E7EBCB0E486}" name="Tips"/>
    <tableColumn id="4" xr3:uid="{6CD7E098-947F-491D-8DE7-07B78634EFEF}" name="D"/>
    <tableColumn id="5" xr3:uid="{1821BD6D-A8AA-4C4C-8B1D-B61D8FDCB696}" name="Garums GRIEZT"/>
    <tableColumn id="6" xr3:uid="{3F78B7FF-7C84-4B57-B901-3875DC9F164F}" name="Skaits"/>
    <tableColumn id="7" xr3:uid="{121D0B8F-04A4-4F61-9B50-FFB7C970BAD7}" name="Pozicij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2C46A-CE1C-45EC-B6B5-FE010E008D47}" name="Table1" displayName="Table1" ref="A2:G23" totalsRowShown="0">
  <autoFilter ref="A2:G23" xr:uid="{77F2C46A-CE1C-45EC-B6B5-FE010E008D47}"/>
  <tableColumns count="7">
    <tableColumn id="1" xr3:uid="{9F49DE65-D3B2-48D4-BA87-1ED700689FFE}" name="Band"/>
    <tableColumn id="2" xr3:uid="{A9ADC88D-464D-49A4-8783-59749835B812}" name="Poz" dataDxfId="18"/>
    <tableColumn id="3" xr3:uid="{744C7574-76B4-4246-BC6B-524F84CBFDF5}" name="Tips" dataDxfId="17"/>
    <tableColumn id="4" xr3:uid="{CA1A7208-6173-4935-9C9B-72EB220E7B0B}" name="D" dataDxfId="16"/>
    <tableColumn id="5" xr3:uid="{9757F9A6-FAB9-4E38-A87C-44CB9CB3DA39}" name="Garums GRIEZT" dataDxfId="15"/>
    <tableColumn id="6" xr3:uid="{9CC5E97F-03F5-4CF8-9295-EEF744B2CDD8}" name="Skaits" dataDxfId="14"/>
    <tableColumn id="9" xr3:uid="{01DA002C-FCD0-4AC6-8F9B-4CCBF3A77B71}" name="Pozicija" dataDxfId="1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F8D688-A65D-42EE-BC53-1EC1AB986234}" name="Table3" displayName="Table3" ref="A125:H132" totalsRowShown="0" headerRowDxfId="4" dataDxfId="3" headerRowBorderDxfId="11" tableBorderDxfId="12" totalsRowBorderDxfId="10">
  <autoFilter ref="A125:H132" xr:uid="{4AF8D688-A65D-42EE-BC53-1EC1AB986234}"/>
  <tableColumns count="8">
    <tableColumn id="1" xr3:uid="{0B1FD048-B5EA-4DDD-B4F8-F0AB554072BE}" name="Abs" dataDxfId="9"/>
    <tableColumn id="2" xr3:uid="{87D91116-7A0D-49E4-8777-67C6E5449E25}" name="Delta" dataDxfId="8"/>
    <tableColumn id="3" xr3:uid="{CEEF63A1-F7D8-4EFC-A901-F44ABFA41591}" name="Platums" dataDxfId="7"/>
    <tableColumn id="4" xr3:uid="{3B83CC6F-4BB1-42AD-B3B0-26E7844C49C6}" name="1/2 platums" dataDxfId="6"/>
    <tableColumn id="5" xr3:uid="{786DB21A-CA54-436E-B968-E03C9EA1C42E}" name="Column1" dataDxfId="5"/>
    <tableColumn id="6" xr3:uid="{69DBF315-5B5E-44E3-8A12-1C6E5864BA30}" name="Column2" dataDxfId="2"/>
    <tableColumn id="7" xr3:uid="{C3EDE077-6C2A-4AA0-A616-9C663D8A11A0}" name="Exp" dataDxfId="1">
      <calculatedColumnFormula>SQRT(Table3[[#This Row],[Column2]]^2+Table3[[#This Row],[Delta]]^2)</calculatedColumnFormula>
    </tableColumn>
    <tableColumn id="8" xr3:uid="{F8394BF9-15BC-4963-B24C-78B33B8F7278}" name="Ac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8874-FD6A-4FB2-82A4-F24EA9AB7B68}">
  <dimension ref="A1:G5"/>
  <sheetViews>
    <sheetView workbookViewId="0">
      <selection activeCell="A3" sqref="A3:G5"/>
    </sheetView>
  </sheetViews>
  <sheetFormatPr defaultRowHeight="15" x14ac:dyDescent="0.25"/>
  <cols>
    <col min="1" max="4" width="9.28515625" bestFit="1" customWidth="1"/>
    <col min="5" max="5" width="16.85546875" bestFit="1" customWidth="1"/>
    <col min="6" max="6" width="9.28515625" bestFit="1" customWidth="1"/>
    <col min="7" max="7" width="10" bestFit="1" customWidth="1"/>
  </cols>
  <sheetData>
    <row r="1" spans="1:7" x14ac:dyDescent="0.25">
      <c r="A1" s="14" t="s">
        <v>30</v>
      </c>
    </row>
    <row r="3" spans="1:7" x14ac:dyDescent="0.25">
      <c r="A3" t="s">
        <v>7</v>
      </c>
      <c r="B3" t="s">
        <v>6</v>
      </c>
      <c r="C3" t="s">
        <v>5</v>
      </c>
      <c r="D3" t="s">
        <v>4</v>
      </c>
      <c r="E3" t="s">
        <v>12</v>
      </c>
      <c r="F3" t="s">
        <v>3</v>
      </c>
      <c r="G3" t="s">
        <v>16</v>
      </c>
    </row>
    <row r="4" spans="1:7" x14ac:dyDescent="0.25">
      <c r="A4" t="s">
        <v>0</v>
      </c>
      <c r="B4" t="s">
        <v>10</v>
      </c>
      <c r="C4" t="s">
        <v>8</v>
      </c>
      <c r="D4">
        <v>20</v>
      </c>
      <c r="E4">
        <v>1.4500000000000002</v>
      </c>
      <c r="F4">
        <v>2</v>
      </c>
    </row>
    <row r="5" spans="1:7" x14ac:dyDescent="0.25">
      <c r="A5" t="s">
        <v>0</v>
      </c>
      <c r="B5" t="s">
        <v>1</v>
      </c>
      <c r="C5" t="s">
        <v>8</v>
      </c>
      <c r="D5">
        <v>20</v>
      </c>
      <c r="E5">
        <v>1.4500000000000002</v>
      </c>
      <c r="F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E709-8244-4438-900F-D0E9DDF461C6}">
  <dimension ref="A2:I177"/>
  <sheetViews>
    <sheetView tabSelected="1" topLeftCell="A92" zoomScale="115" zoomScaleNormal="115" workbookViewId="0">
      <selection activeCell="L133" sqref="L133"/>
    </sheetView>
  </sheetViews>
  <sheetFormatPr defaultRowHeight="15" x14ac:dyDescent="0.25"/>
  <cols>
    <col min="1" max="1" width="13.140625" bestFit="1" customWidth="1"/>
    <col min="2" max="2" width="12.85546875" style="2" bestFit="1" customWidth="1"/>
    <col min="3" max="3" width="21.42578125" style="4" bestFit="1" customWidth="1"/>
    <col min="4" max="4" width="16.28515625" style="2" customWidth="1"/>
    <col min="5" max="5" width="15.5703125" style="2" customWidth="1"/>
    <col min="6" max="6" width="16.7109375" style="2" customWidth="1"/>
  </cols>
  <sheetData>
    <row r="2" spans="1:9" ht="33" customHeight="1" x14ac:dyDescent="0.25">
      <c r="A2" t="s">
        <v>7</v>
      </c>
      <c r="B2" s="2" t="s">
        <v>6</v>
      </c>
      <c r="C2" s="4" t="s">
        <v>5</v>
      </c>
      <c r="D2" s="2" t="s">
        <v>4</v>
      </c>
      <c r="E2" s="6" t="s">
        <v>12</v>
      </c>
      <c r="F2" s="2" t="s">
        <v>3</v>
      </c>
      <c r="G2" t="s">
        <v>16</v>
      </c>
    </row>
    <row r="3" spans="1:9" x14ac:dyDescent="0.25">
      <c r="A3" t="s">
        <v>0</v>
      </c>
      <c r="B3" s="2" t="s">
        <v>1</v>
      </c>
      <c r="C3" s="4" t="s">
        <v>2</v>
      </c>
      <c r="D3" s="2">
        <v>25</v>
      </c>
      <c r="E3" s="6">
        <v>2</v>
      </c>
      <c r="F3" s="2">
        <v>1</v>
      </c>
      <c r="G3" s="16">
        <v>0.05</v>
      </c>
      <c r="I3" s="15"/>
    </row>
    <row r="4" spans="1:9" x14ac:dyDescent="0.25">
      <c r="A4" t="s">
        <v>0</v>
      </c>
      <c r="B4" s="2" t="s">
        <v>1</v>
      </c>
      <c r="C4" s="4" t="s">
        <v>8</v>
      </c>
      <c r="D4" s="2">
        <v>20</v>
      </c>
      <c r="E4" s="6">
        <f>1.35+0.1</f>
        <v>1.4500000000000002</v>
      </c>
      <c r="F4" s="2">
        <v>2</v>
      </c>
      <c r="G4" s="6"/>
      <c r="I4" s="15"/>
    </row>
    <row r="5" spans="1:9" ht="15.75" thickBot="1" x14ac:dyDescent="0.3">
      <c r="A5" s="1" t="s">
        <v>0</v>
      </c>
      <c r="B5" s="3" t="s">
        <v>1</v>
      </c>
      <c r="C5" s="5" t="s">
        <v>9</v>
      </c>
      <c r="D5" s="3">
        <v>12</v>
      </c>
      <c r="E5" s="7">
        <f>0.1+1.326</f>
        <v>1.4260000000000002</v>
      </c>
      <c r="F5" s="3">
        <v>2</v>
      </c>
      <c r="G5" s="6"/>
      <c r="I5" s="15"/>
    </row>
    <row r="6" spans="1:9" ht="21.75" customHeight="1" thickTop="1" x14ac:dyDescent="0.25">
      <c r="A6" t="s">
        <v>0</v>
      </c>
      <c r="B6" s="2" t="s">
        <v>10</v>
      </c>
      <c r="C6" s="8" t="s">
        <v>14</v>
      </c>
      <c r="D6" s="2">
        <v>25</v>
      </c>
      <c r="E6" s="9">
        <f>(2/2)-0.015</f>
        <v>0.98499999999999999</v>
      </c>
      <c r="F6" s="2">
        <v>2</v>
      </c>
      <c r="G6" s="16">
        <v>2.8719999999999999</v>
      </c>
      <c r="I6" s="15"/>
    </row>
    <row r="7" spans="1:9" x14ac:dyDescent="0.25">
      <c r="A7" t="s">
        <v>0</v>
      </c>
      <c r="B7" s="2" t="s">
        <v>10</v>
      </c>
      <c r="C7" s="4" t="s">
        <v>8</v>
      </c>
      <c r="D7" s="2">
        <v>20</v>
      </c>
      <c r="E7" s="6">
        <f>1.35+0.1</f>
        <v>1.4500000000000002</v>
      </c>
      <c r="F7" s="2">
        <v>2</v>
      </c>
      <c r="G7" s="6"/>
      <c r="I7" s="15"/>
    </row>
    <row r="8" spans="1:9" ht="15.75" thickBot="1" x14ac:dyDescent="0.3">
      <c r="A8" s="1" t="s">
        <v>0</v>
      </c>
      <c r="B8" s="3" t="s">
        <v>10</v>
      </c>
      <c r="C8" s="5" t="s">
        <v>9</v>
      </c>
      <c r="D8" s="3">
        <v>12</v>
      </c>
      <c r="E8" s="7">
        <f>1.114+0.1</f>
        <v>1.2140000000000002</v>
      </c>
      <c r="F8" s="3">
        <v>2</v>
      </c>
      <c r="G8" s="6"/>
      <c r="I8" s="15"/>
    </row>
    <row r="9" spans="1:9" ht="22.5" customHeight="1" thickTop="1" x14ac:dyDescent="0.25">
      <c r="A9" t="s">
        <v>0</v>
      </c>
      <c r="B9" s="2" t="s">
        <v>11</v>
      </c>
      <c r="C9" s="4" t="s">
        <v>2</v>
      </c>
      <c r="D9" s="2">
        <v>25</v>
      </c>
      <c r="E9" s="6">
        <v>1.6</v>
      </c>
      <c r="F9" s="2">
        <v>1</v>
      </c>
      <c r="G9" s="16">
        <v>4.6379999999999999</v>
      </c>
      <c r="I9" s="15"/>
    </row>
    <row r="10" spans="1:9" x14ac:dyDescent="0.25">
      <c r="A10" t="s">
        <v>0</v>
      </c>
      <c r="B10" s="2" t="s">
        <v>11</v>
      </c>
      <c r="C10" s="4" t="s">
        <v>8</v>
      </c>
      <c r="D10" s="2">
        <v>20</v>
      </c>
      <c r="E10" s="6">
        <f>1+0.1</f>
        <v>1.1000000000000001</v>
      </c>
      <c r="F10" s="2">
        <v>2</v>
      </c>
      <c r="G10" s="6"/>
      <c r="I10" s="15"/>
    </row>
    <row r="11" spans="1:9" ht="15.75" thickBot="1" x14ac:dyDescent="0.3">
      <c r="A11" s="1" t="s">
        <v>0</v>
      </c>
      <c r="B11" s="3" t="s">
        <v>11</v>
      </c>
      <c r="C11" s="5" t="s">
        <v>9</v>
      </c>
      <c r="D11" s="3">
        <v>12</v>
      </c>
      <c r="E11" s="7">
        <f>1.331+0.1</f>
        <v>1.431</v>
      </c>
      <c r="F11" s="3">
        <v>2</v>
      </c>
      <c r="G11" s="6"/>
      <c r="I11" s="15"/>
    </row>
    <row r="12" spans="1:9" ht="57.75" customHeight="1" thickTop="1" x14ac:dyDescent="0.25">
      <c r="A12" t="s">
        <v>13</v>
      </c>
      <c r="B12" s="2" t="s">
        <v>1</v>
      </c>
      <c r="C12" s="4" t="s">
        <v>2</v>
      </c>
      <c r="D12" s="2">
        <v>20</v>
      </c>
      <c r="E12" s="6">
        <v>1.4</v>
      </c>
      <c r="F12" s="2">
        <v>1</v>
      </c>
      <c r="G12" s="16">
        <v>0.67400000000000004</v>
      </c>
      <c r="I12" s="15"/>
    </row>
    <row r="13" spans="1:9" x14ac:dyDescent="0.25">
      <c r="A13" t="s">
        <v>13</v>
      </c>
      <c r="B13" s="2" t="s">
        <v>1</v>
      </c>
      <c r="C13" s="4" t="s">
        <v>8</v>
      </c>
      <c r="D13" s="2">
        <v>16</v>
      </c>
      <c r="E13" s="6">
        <f>0.6+0.1</f>
        <v>0.7</v>
      </c>
      <c r="F13" s="2">
        <v>2</v>
      </c>
      <c r="G13" s="13"/>
      <c r="I13" s="15"/>
    </row>
    <row r="14" spans="1:9" ht="18.75" customHeight="1" thickBot="1" x14ac:dyDescent="0.3">
      <c r="A14" s="1" t="s">
        <v>13</v>
      </c>
      <c r="B14" s="3" t="s">
        <v>1</v>
      </c>
      <c r="C14" s="5" t="s">
        <v>9</v>
      </c>
      <c r="D14" s="3">
        <v>12</v>
      </c>
      <c r="E14" s="7">
        <f>1.439+0.1</f>
        <v>1.5390000000000001</v>
      </c>
      <c r="F14" s="3">
        <v>2</v>
      </c>
      <c r="G14" s="6"/>
      <c r="I14" s="15"/>
    </row>
    <row r="15" spans="1:9" ht="25.5" customHeight="1" thickTop="1" x14ac:dyDescent="0.25">
      <c r="A15" t="s">
        <v>13</v>
      </c>
      <c r="B15" s="2" t="s">
        <v>10</v>
      </c>
      <c r="C15" s="8" t="s">
        <v>14</v>
      </c>
      <c r="D15" s="2">
        <v>20</v>
      </c>
      <c r="E15" s="9">
        <f>(1.4/2)-0.015</f>
        <v>0.68499999999999994</v>
      </c>
      <c r="F15" s="2">
        <v>2</v>
      </c>
      <c r="G15" s="16">
        <v>2.5619999999999998</v>
      </c>
      <c r="I15" s="15"/>
    </row>
    <row r="16" spans="1:9" ht="19.5" customHeight="1" thickBot="1" x14ac:dyDescent="0.3">
      <c r="A16" s="1" t="s">
        <v>13</v>
      </c>
      <c r="B16" s="3" t="s">
        <v>10</v>
      </c>
      <c r="C16" s="4" t="s">
        <v>8</v>
      </c>
      <c r="D16" s="2">
        <v>16</v>
      </c>
      <c r="E16" s="6">
        <f>0.6+0.1</f>
        <v>0.7</v>
      </c>
      <c r="F16" s="2">
        <v>2</v>
      </c>
      <c r="G16" s="13"/>
      <c r="I16" s="15"/>
    </row>
    <row r="17" spans="1:9" ht="16.5" thickTop="1" thickBot="1" x14ac:dyDescent="0.3">
      <c r="A17" s="1" t="s">
        <v>13</v>
      </c>
      <c r="B17" s="3" t="s">
        <v>10</v>
      </c>
      <c r="C17" s="5" t="s">
        <v>9</v>
      </c>
      <c r="D17" s="3">
        <v>12</v>
      </c>
      <c r="E17" s="7">
        <f>0.1+1.319</f>
        <v>1.419</v>
      </c>
      <c r="F17" s="3">
        <v>2</v>
      </c>
      <c r="G17" s="6"/>
      <c r="I17" s="15"/>
    </row>
    <row r="18" spans="1:9" ht="15.75" thickTop="1" x14ac:dyDescent="0.25">
      <c r="A18" t="s">
        <v>13</v>
      </c>
      <c r="B18" s="2" t="s">
        <v>11</v>
      </c>
      <c r="C18" s="4" t="s">
        <v>2</v>
      </c>
      <c r="D18" s="2">
        <v>20</v>
      </c>
      <c r="E18" s="6">
        <v>1.4</v>
      </c>
      <c r="F18" s="2">
        <v>1</v>
      </c>
      <c r="G18" s="16">
        <v>4.2729999999999997</v>
      </c>
      <c r="I18" s="15"/>
    </row>
    <row r="19" spans="1:9" ht="15.75" thickBot="1" x14ac:dyDescent="0.3">
      <c r="A19" s="1" t="s">
        <v>13</v>
      </c>
      <c r="B19" s="3" t="s">
        <v>11</v>
      </c>
      <c r="C19" s="4" t="s">
        <v>8</v>
      </c>
      <c r="D19" s="2">
        <v>16</v>
      </c>
      <c r="E19" s="6">
        <f>0.5+0.1</f>
        <v>0.6</v>
      </c>
      <c r="F19" s="2">
        <v>2</v>
      </c>
      <c r="G19" s="13"/>
      <c r="I19" s="15"/>
    </row>
    <row r="20" spans="1:9" ht="16.5" thickTop="1" thickBot="1" x14ac:dyDescent="0.3">
      <c r="A20" s="1" t="s">
        <v>13</v>
      </c>
      <c r="B20" s="3" t="s">
        <v>11</v>
      </c>
      <c r="C20" s="5" t="s">
        <v>9</v>
      </c>
      <c r="D20" s="3">
        <v>12</v>
      </c>
      <c r="E20" s="7">
        <f>0.1+1.379</f>
        <v>1.4790000000000001</v>
      </c>
      <c r="F20" s="3">
        <v>2</v>
      </c>
      <c r="G20" s="6"/>
      <c r="I20" s="15"/>
    </row>
    <row r="21" spans="1:9" ht="15.75" thickTop="1" x14ac:dyDescent="0.25">
      <c r="A21" t="s">
        <v>13</v>
      </c>
      <c r="B21" s="2" t="s">
        <v>15</v>
      </c>
      <c r="C21" s="4" t="s">
        <v>2</v>
      </c>
      <c r="D21" s="2">
        <v>20</v>
      </c>
      <c r="E21" s="6">
        <v>1.4</v>
      </c>
      <c r="F21" s="2">
        <v>1</v>
      </c>
      <c r="G21" s="16">
        <v>5.95</v>
      </c>
      <c r="I21" s="15"/>
    </row>
    <row r="22" spans="1:9" x14ac:dyDescent="0.25">
      <c r="A22" t="s">
        <v>13</v>
      </c>
      <c r="B22" s="2" t="s">
        <v>15</v>
      </c>
      <c r="C22" s="4" t="s">
        <v>8</v>
      </c>
      <c r="D22" s="2">
        <v>16</v>
      </c>
      <c r="E22" s="6">
        <f>0.5+0.1</f>
        <v>0.6</v>
      </c>
      <c r="F22" s="2">
        <v>2</v>
      </c>
      <c r="G22" s="13"/>
      <c r="I22" s="15"/>
    </row>
    <row r="23" spans="1:9" x14ac:dyDescent="0.25">
      <c r="A23" t="s">
        <v>13</v>
      </c>
      <c r="B23" s="2" t="s">
        <v>15</v>
      </c>
      <c r="C23" s="4" t="s">
        <v>9</v>
      </c>
      <c r="D23" s="2">
        <v>12</v>
      </c>
      <c r="E23" s="6">
        <f>0.1+1.253</f>
        <v>1.353</v>
      </c>
      <c r="F23" s="2">
        <v>2</v>
      </c>
      <c r="G23" s="6"/>
      <c r="I23" s="15"/>
    </row>
    <row r="25" spans="1:9" x14ac:dyDescent="0.25">
      <c r="G25" t="s">
        <v>29</v>
      </c>
    </row>
    <row r="29" spans="1:9" x14ac:dyDescent="0.25">
      <c r="A29" t="s">
        <v>31</v>
      </c>
    </row>
    <row r="38" spans="1:6" x14ac:dyDescent="0.25">
      <c r="A38" s="10" t="s">
        <v>17</v>
      </c>
      <c r="B38" t="s">
        <v>19</v>
      </c>
      <c r="C38"/>
      <c r="E38" s="2" t="s">
        <v>23</v>
      </c>
      <c r="F38" s="2" t="s">
        <v>27</v>
      </c>
    </row>
    <row r="39" spans="1:6" x14ac:dyDescent="0.25">
      <c r="A39" s="11">
        <v>25</v>
      </c>
      <c r="B39">
        <v>4</v>
      </c>
      <c r="C39"/>
      <c r="D39" s="2" t="s">
        <v>21</v>
      </c>
      <c r="E39" s="2">
        <v>24</v>
      </c>
      <c r="F39" s="2">
        <f>E39/6</f>
        <v>4</v>
      </c>
    </row>
    <row r="40" spans="1:6" x14ac:dyDescent="0.25">
      <c r="A40" s="12">
        <v>0.98499999999999999</v>
      </c>
      <c r="B40">
        <v>2</v>
      </c>
      <c r="C40"/>
      <c r="D40" s="2" t="s">
        <v>22</v>
      </c>
      <c r="E40" s="2">
        <v>6</v>
      </c>
      <c r="F40" s="2">
        <f t="shared" ref="F40:F44" si="0">E40/6</f>
        <v>1</v>
      </c>
    </row>
    <row r="41" spans="1:6" x14ac:dyDescent="0.25">
      <c r="A41" s="12">
        <v>2</v>
      </c>
      <c r="B41">
        <v>1</v>
      </c>
      <c r="C41"/>
      <c r="D41" s="2" t="s">
        <v>24</v>
      </c>
      <c r="E41" s="2">
        <v>18</v>
      </c>
      <c r="F41" s="2">
        <f t="shared" si="0"/>
        <v>3</v>
      </c>
    </row>
    <row r="42" spans="1:6" x14ac:dyDescent="0.25">
      <c r="A42" s="12">
        <v>1.6</v>
      </c>
      <c r="B42">
        <v>1</v>
      </c>
      <c r="C42"/>
      <c r="D42" s="2" t="s">
        <v>20</v>
      </c>
      <c r="E42" s="2">
        <v>6</v>
      </c>
      <c r="F42" s="2">
        <f t="shared" si="0"/>
        <v>1</v>
      </c>
    </row>
    <row r="43" spans="1:6" x14ac:dyDescent="0.25">
      <c r="A43" s="11">
        <v>20</v>
      </c>
      <c r="B43">
        <v>11</v>
      </c>
      <c r="C43"/>
      <c r="D43" s="2" t="s">
        <v>25</v>
      </c>
      <c r="E43" s="2">
        <v>6</v>
      </c>
      <c r="F43" s="2">
        <f t="shared" si="0"/>
        <v>1</v>
      </c>
    </row>
    <row r="44" spans="1:6" x14ac:dyDescent="0.25">
      <c r="A44" s="12">
        <v>1.4500000000000002</v>
      </c>
      <c r="B44">
        <v>4</v>
      </c>
      <c r="C44"/>
      <c r="D44" s="2" t="s">
        <v>26</v>
      </c>
      <c r="E44" s="2">
        <v>12</v>
      </c>
      <c r="F44" s="2">
        <f t="shared" si="0"/>
        <v>2</v>
      </c>
    </row>
    <row r="45" spans="1:6" x14ac:dyDescent="0.25">
      <c r="A45" s="12">
        <v>1.4</v>
      </c>
      <c r="B45">
        <v>3</v>
      </c>
      <c r="C45"/>
    </row>
    <row r="46" spans="1:6" x14ac:dyDescent="0.25">
      <c r="A46" s="12">
        <v>0.68499999999999994</v>
      </c>
      <c r="B46">
        <v>2</v>
      </c>
      <c r="C46"/>
    </row>
    <row r="47" spans="1:6" x14ac:dyDescent="0.25">
      <c r="A47" s="12">
        <v>1.1000000000000001</v>
      </c>
      <c r="B47">
        <v>2</v>
      </c>
      <c r="C47"/>
    </row>
    <row r="48" spans="1:6" x14ac:dyDescent="0.25">
      <c r="A48" s="11">
        <v>16</v>
      </c>
      <c r="B48">
        <v>8</v>
      </c>
      <c r="C48"/>
      <c r="D48" s="2" t="s">
        <v>28</v>
      </c>
    </row>
    <row r="49" spans="1:3" x14ac:dyDescent="0.25">
      <c r="A49" s="12">
        <v>0.7</v>
      </c>
      <c r="B49">
        <v>4</v>
      </c>
      <c r="C49"/>
    </row>
    <row r="50" spans="1:3" x14ac:dyDescent="0.25">
      <c r="A50" s="12">
        <v>0.6</v>
      </c>
      <c r="B50">
        <v>4</v>
      </c>
      <c r="C50"/>
    </row>
    <row r="51" spans="1:3" x14ac:dyDescent="0.25">
      <c r="A51" s="11">
        <v>12</v>
      </c>
      <c r="B51">
        <v>14</v>
      </c>
      <c r="C51"/>
    </row>
    <row r="52" spans="1:3" x14ac:dyDescent="0.25">
      <c r="A52" s="12">
        <v>1.2140000000000002</v>
      </c>
      <c r="B52">
        <v>2</v>
      </c>
      <c r="C52"/>
    </row>
    <row r="53" spans="1:3" x14ac:dyDescent="0.25">
      <c r="A53" s="12">
        <v>1.4260000000000002</v>
      </c>
      <c r="B53">
        <v>2</v>
      </c>
      <c r="C53"/>
    </row>
    <row r="54" spans="1:3" x14ac:dyDescent="0.25">
      <c r="A54" s="12">
        <v>1.5390000000000001</v>
      </c>
      <c r="B54">
        <v>2</v>
      </c>
      <c r="C54"/>
    </row>
    <row r="55" spans="1:3" x14ac:dyDescent="0.25">
      <c r="A55" s="12">
        <v>1.419</v>
      </c>
      <c r="B55">
        <v>2</v>
      </c>
    </row>
    <row r="56" spans="1:3" x14ac:dyDescent="0.25">
      <c r="A56" s="12">
        <v>1.353</v>
      </c>
      <c r="B56">
        <v>2</v>
      </c>
    </row>
    <row r="57" spans="1:3" x14ac:dyDescent="0.25">
      <c r="A57" s="12">
        <v>1.4790000000000001</v>
      </c>
      <c r="B57">
        <v>2</v>
      </c>
    </row>
    <row r="58" spans="1:3" x14ac:dyDescent="0.25">
      <c r="A58" s="12">
        <v>1.431</v>
      </c>
      <c r="B58">
        <v>2</v>
      </c>
    </row>
    <row r="59" spans="1:3" x14ac:dyDescent="0.25">
      <c r="A59" s="11" t="s">
        <v>18</v>
      </c>
      <c r="B59">
        <v>37</v>
      </c>
    </row>
    <row r="61" spans="1:3" x14ac:dyDescent="0.25">
      <c r="A61" t="s">
        <v>32</v>
      </c>
    </row>
    <row r="94" spans="1:1" x14ac:dyDescent="0.25">
      <c r="A94" t="s">
        <v>32</v>
      </c>
    </row>
    <row r="125" spans="1:8" x14ac:dyDescent="0.25">
      <c r="A125" s="18" t="s">
        <v>36</v>
      </c>
      <c r="B125" s="19" t="s">
        <v>35</v>
      </c>
      <c r="C125" s="20" t="s">
        <v>33</v>
      </c>
      <c r="D125" s="19" t="s">
        <v>34</v>
      </c>
      <c r="E125" s="21" t="s">
        <v>44</v>
      </c>
      <c r="F125" s="19" t="s">
        <v>45</v>
      </c>
      <c r="G125" s="19" t="s">
        <v>46</v>
      </c>
      <c r="H125" s="19" t="s">
        <v>47</v>
      </c>
    </row>
    <row r="126" spans="1:8" x14ac:dyDescent="0.25">
      <c r="A126" s="22">
        <v>0.05</v>
      </c>
      <c r="B126" s="23"/>
      <c r="C126" s="24">
        <v>7.3520000000000003</v>
      </c>
      <c r="D126" s="25">
        <v>3.6760000000000002</v>
      </c>
      <c r="E126" s="26" t="s">
        <v>37</v>
      </c>
      <c r="F126" s="33"/>
      <c r="G126" s="34"/>
      <c r="H126" s="33"/>
    </row>
    <row r="127" spans="1:8" x14ac:dyDescent="0.25">
      <c r="A127" s="22">
        <v>0.67700000000000005</v>
      </c>
      <c r="B127" s="27">
        <v>0.627</v>
      </c>
      <c r="C127" s="24">
        <v>5.4779999999999998</v>
      </c>
      <c r="D127" s="25">
        <v>2.7389999999999999</v>
      </c>
      <c r="E127" s="26" t="s">
        <v>38</v>
      </c>
      <c r="F127" s="34">
        <f>D126-Table3[[#This Row],[1/2 platums]]</f>
        <v>0.93700000000000028</v>
      </c>
      <c r="G127" s="34">
        <f>SQRT(Table3[[#This Row],[Column2]]^2+Table3[[#This Row],[Delta]]^2)</f>
        <v>1.1274298204322966</v>
      </c>
      <c r="H127" s="34">
        <v>1.1599999999999999</v>
      </c>
    </row>
    <row r="128" spans="1:8" x14ac:dyDescent="0.25">
      <c r="A128" s="22">
        <v>2.5569999999999999</v>
      </c>
      <c r="B128" s="27">
        <v>1.88</v>
      </c>
      <c r="C128" s="24">
        <v>5.2380000000000004</v>
      </c>
      <c r="D128" s="25">
        <v>2.6190000000000002</v>
      </c>
      <c r="E128" s="26" t="s">
        <v>39</v>
      </c>
      <c r="F128" s="33"/>
      <c r="G128" s="34"/>
      <c r="H128" s="33"/>
    </row>
    <row r="129" spans="1:8" x14ac:dyDescent="0.25">
      <c r="A129" s="22">
        <v>2.871</v>
      </c>
      <c r="B129" s="27">
        <v>0.31400000000000006</v>
      </c>
      <c r="C129" s="24">
        <v>6.9279999999999999</v>
      </c>
      <c r="D129" s="25">
        <v>3.464</v>
      </c>
      <c r="E129" s="26" t="s">
        <v>40</v>
      </c>
      <c r="F129" s="34">
        <f>Table3[[#This Row],[1/2 platums]]-D128</f>
        <v>0.84499999999999975</v>
      </c>
      <c r="G129" s="34">
        <f>SQRT(Table3[[#This Row],[Column2]]^2+Table3[[#This Row],[Delta]]^2)</f>
        <v>0.90145493509104468</v>
      </c>
      <c r="H129" s="33">
        <v>0.91500000000000004</v>
      </c>
    </row>
    <row r="130" spans="1:8" x14ac:dyDescent="0.25">
      <c r="A130" s="22">
        <v>4.2720000000000002</v>
      </c>
      <c r="B130" s="27">
        <v>1.4010000000000002</v>
      </c>
      <c r="C130" s="24">
        <v>5.1580000000000004</v>
      </c>
      <c r="D130" s="25">
        <v>2.5790000000000002</v>
      </c>
      <c r="E130" s="26" t="s">
        <v>41</v>
      </c>
      <c r="F130" s="33"/>
      <c r="G130" s="34"/>
      <c r="H130" s="33"/>
    </row>
    <row r="131" spans="1:8" x14ac:dyDescent="0.25">
      <c r="A131" s="22">
        <v>4.6420000000000003</v>
      </c>
      <c r="B131" s="27">
        <v>0.37000000000000011</v>
      </c>
      <c r="C131" s="24">
        <v>6.2619999999999996</v>
      </c>
      <c r="D131" s="25">
        <v>3.1309999999999998</v>
      </c>
      <c r="E131" s="26" t="s">
        <v>42</v>
      </c>
      <c r="F131" s="34">
        <f>Table3[[#This Row],[1/2 platums]]-D130</f>
        <v>0.5519999999999996</v>
      </c>
      <c r="G131" s="34">
        <f>SQRT(Table3[[#This Row],[Column2]]^2+Table3[[#This Row],[Delta]]^2)</f>
        <v>0.66453291867295761</v>
      </c>
      <c r="H131" s="33">
        <v>0.7</v>
      </c>
    </row>
    <row r="132" spans="1:8" x14ac:dyDescent="0.25">
      <c r="A132" s="28">
        <v>5.9539999999999997</v>
      </c>
      <c r="B132" s="29">
        <v>1.3119999999999994</v>
      </c>
      <c r="C132" s="30">
        <v>4.9059999999999997</v>
      </c>
      <c r="D132" s="31">
        <v>2.4529999999999998</v>
      </c>
      <c r="E132" s="32" t="s">
        <v>43</v>
      </c>
      <c r="F132" s="33"/>
      <c r="G132" s="34"/>
      <c r="H132" s="33"/>
    </row>
    <row r="133" spans="1:8" x14ac:dyDescent="0.25">
      <c r="A133" s="17"/>
    </row>
    <row r="134" spans="1:8" x14ac:dyDescent="0.25">
      <c r="A134" s="17"/>
    </row>
    <row r="135" spans="1:8" x14ac:dyDescent="0.25">
      <c r="A135" s="17"/>
    </row>
    <row r="136" spans="1:8" x14ac:dyDescent="0.25">
      <c r="A136" s="17"/>
    </row>
    <row r="137" spans="1:8" x14ac:dyDescent="0.25">
      <c r="A137" s="17"/>
    </row>
    <row r="138" spans="1:8" x14ac:dyDescent="0.25">
      <c r="A138" s="17"/>
    </row>
    <row r="139" spans="1:8" x14ac:dyDescent="0.25">
      <c r="A139" s="17"/>
    </row>
    <row r="140" spans="1:8" x14ac:dyDescent="0.25">
      <c r="A140" s="17"/>
    </row>
    <row r="141" spans="1:8" x14ac:dyDescent="0.25">
      <c r="A141" s="17"/>
    </row>
    <row r="142" spans="1:8" x14ac:dyDescent="0.25">
      <c r="A142" s="17"/>
    </row>
    <row r="143" spans="1:8" x14ac:dyDescent="0.25">
      <c r="A143" s="17"/>
    </row>
    <row r="144" spans="1:8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</sheetData>
  <sortState xmlns:xlrd2="http://schemas.microsoft.com/office/spreadsheetml/2017/richdata2" ref="A126:A166">
    <sortCondition ref="A126:A166"/>
  </sortState>
  <phoneticPr fontId="9" type="noConversion"/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Valts S</dc:creator>
  <cp:lastModifiedBy>Valts S</cp:lastModifiedBy>
  <cp:lastPrinted>2025-06-18T20:08:58Z</cp:lastPrinted>
  <dcterms:created xsi:type="dcterms:W3CDTF">2025-05-21T18:22:22Z</dcterms:created>
  <dcterms:modified xsi:type="dcterms:W3CDTF">2025-06-19T17:57:13Z</dcterms:modified>
</cp:coreProperties>
</file>